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ruzione_trasparenza\"/>
    </mc:Choice>
  </mc:AlternateContent>
  <bookViews>
    <workbookView xWindow="480" yWindow="252" windowWidth="18192" windowHeight="10680" firstSheet="9" activeTab="10"/>
  </bookViews>
  <sheets>
    <sheet name="Nord" sheetId="4" r:id="rId1"/>
    <sheet name="Centro" sheetId="5" r:id="rId2"/>
    <sheet name="Sud" sheetId="6" r:id="rId3"/>
    <sheet name="2014" sheetId="1" r:id="rId4"/>
    <sheet name="2015" sheetId="2" r:id="rId5"/>
    <sheet name="2016" sheetId="3" r:id="rId6"/>
    <sheet name="2017" sheetId="34" r:id="rId7"/>
    <sheet name="2018" sheetId="41" r:id="rId8"/>
    <sheet name="2019" sheetId="45" r:id="rId9"/>
    <sheet name="2020" sheetId="50" r:id="rId10"/>
    <sheet name="2021" sheetId="51" r:id="rId11"/>
    <sheet name="2022" sheetId="52" r:id="rId12"/>
    <sheet name="T1_enti" sheetId="8" r:id="rId13"/>
    <sheet name="T2_accessocivico" sheetId="43" r:id="rId14"/>
    <sheet name="T3T4F1personale" sheetId="7" r:id="rId15"/>
    <sheet name="F2_Rpct" sheetId="38" r:id="rId16"/>
    <sheet name="F3_Domanda2" sheetId="9" r:id="rId17"/>
    <sheet name="T5_Domanda2b" sheetId="31" r:id="rId18"/>
    <sheet name="F4_Domanda3" sheetId="10" r:id="rId19"/>
    <sheet name="F5_Domanda4a" sheetId="11" r:id="rId20"/>
    <sheet name="F6_Domanda4c" sheetId="12" r:id="rId21"/>
    <sheet name="F7_Domanda4d" sheetId="35" r:id="rId22"/>
    <sheet name="F8_Domanda4e" sheetId="36" r:id="rId23"/>
    <sheet name="F9_Domanda5" sheetId="13" r:id="rId24"/>
    <sheet name="T6_Domanda5c" sheetId="37" r:id="rId25"/>
    <sheet name="F10_Domanda6b" sheetId="15" r:id="rId26"/>
    <sheet name="F11_Domanda7" sheetId="16" r:id="rId27"/>
    <sheet name="F12_Domanda8" sheetId="17" r:id="rId28"/>
    <sheet name="F13_Domanda9" sheetId="18" r:id="rId29"/>
    <sheet name="F14_Domanda10c" sheetId="21" r:id="rId30"/>
    <sheet name="F15_Domanda10d" sheetId="20" r:id="rId31"/>
    <sheet name="Segnalazioni" sheetId="30" r:id="rId32"/>
    <sheet name="F16_Domanda11a" sheetId="22" r:id="rId33"/>
    <sheet name="F17_Domanda11b" sheetId="23" r:id="rId34"/>
    <sheet name="F18_Domanda11c" sheetId="24" r:id="rId35"/>
    <sheet name="F19_Domanda12a" sheetId="25" r:id="rId36"/>
    <sheet name="T7_Domanda12d" sheetId="28" r:id="rId37"/>
    <sheet name="F20_Domanda13a" sheetId="29" r:id="rId38"/>
    <sheet name="F21_Domanda13b" sheetId="42" r:id="rId39"/>
    <sheet name="F22_Domanda14a" sheetId="47" r:id="rId40"/>
    <sheet name="F26_Domanda15a" sheetId="48" r:id="rId41"/>
  </sheets>
  <calcPr calcId="152511"/>
</workbook>
</file>

<file path=xl/calcChain.xml><?xml version="1.0" encoding="utf-8"?>
<calcChain xmlns="http://schemas.openxmlformats.org/spreadsheetml/2006/main">
  <c r="B33" i="8" l="1"/>
  <c r="B32" i="8"/>
  <c r="B31" i="8"/>
  <c r="B34" i="8" l="1"/>
  <c r="B29" i="8" l="1"/>
  <c r="J10" i="48" l="1"/>
  <c r="J9" i="48"/>
  <c r="J8" i="48"/>
  <c r="J7" i="48"/>
  <c r="J6" i="48"/>
  <c r="J5" i="48"/>
  <c r="J4" i="48"/>
  <c r="J3" i="48"/>
  <c r="J2" i="48"/>
  <c r="I10" i="48"/>
  <c r="I9" i="48"/>
  <c r="I8" i="48"/>
  <c r="I7" i="48"/>
  <c r="I6" i="48"/>
  <c r="I5" i="48"/>
  <c r="I4" i="48"/>
  <c r="I3" i="48"/>
  <c r="I2" i="48"/>
  <c r="H10" i="48"/>
  <c r="H9" i="48"/>
  <c r="H8" i="48"/>
  <c r="H7" i="48"/>
  <c r="H6" i="48"/>
  <c r="H5" i="48"/>
  <c r="H4" i="48"/>
  <c r="H3" i="48"/>
  <c r="H2" i="48"/>
  <c r="J10" i="47"/>
  <c r="J9" i="47"/>
  <c r="J8" i="47"/>
  <c r="J7" i="47"/>
  <c r="J6" i="47"/>
  <c r="J5" i="47"/>
  <c r="J4" i="47"/>
  <c r="J3" i="47"/>
  <c r="J2" i="47"/>
  <c r="I10" i="47"/>
  <c r="I9" i="47"/>
  <c r="I8" i="47"/>
  <c r="I7" i="47"/>
  <c r="I6" i="47"/>
  <c r="I5" i="47"/>
  <c r="I4" i="47"/>
  <c r="I3" i="47"/>
  <c r="I2" i="47"/>
  <c r="H10" i="47"/>
  <c r="H9" i="47"/>
  <c r="H8" i="47"/>
  <c r="H7" i="47"/>
  <c r="H6" i="47"/>
  <c r="H5" i="47"/>
  <c r="H4" i="47"/>
  <c r="H3" i="47"/>
  <c r="H2" i="47"/>
  <c r="I10" i="42"/>
  <c r="I9" i="42"/>
  <c r="I8" i="42"/>
  <c r="I7" i="42"/>
  <c r="I6" i="42"/>
  <c r="I5" i="42"/>
  <c r="I4" i="42"/>
  <c r="I3" i="42"/>
  <c r="I2" i="42"/>
  <c r="J10" i="29"/>
  <c r="J9" i="29"/>
  <c r="J8" i="29"/>
  <c r="J7" i="29"/>
  <c r="J6" i="29"/>
  <c r="J5" i="29"/>
  <c r="J4" i="29"/>
  <c r="J3" i="29"/>
  <c r="J2" i="29"/>
  <c r="I10" i="29"/>
  <c r="I9" i="29"/>
  <c r="I8" i="29"/>
  <c r="I7" i="29"/>
  <c r="I6" i="29"/>
  <c r="I5" i="29"/>
  <c r="I4" i="29"/>
  <c r="I3" i="29"/>
  <c r="I2" i="29"/>
  <c r="J10" i="25"/>
  <c r="J9" i="25"/>
  <c r="J8" i="25"/>
  <c r="J7" i="25"/>
  <c r="J6" i="25"/>
  <c r="J5" i="25"/>
  <c r="J4" i="25"/>
  <c r="J3" i="25"/>
  <c r="J2" i="25"/>
  <c r="I10" i="25"/>
  <c r="I9" i="25"/>
  <c r="I8" i="25"/>
  <c r="I7" i="25"/>
  <c r="I6" i="25"/>
  <c r="I5" i="25"/>
  <c r="I4" i="25"/>
  <c r="I3" i="25"/>
  <c r="I2" i="25"/>
  <c r="J27" i="24"/>
  <c r="J26" i="24"/>
  <c r="J25" i="24"/>
  <c r="J24" i="24"/>
  <c r="J23" i="24"/>
  <c r="J22" i="24"/>
  <c r="J21" i="24"/>
  <c r="J20" i="24"/>
  <c r="J19" i="24"/>
  <c r="J11" i="24"/>
  <c r="J10" i="24"/>
  <c r="J9" i="24"/>
  <c r="J8" i="24"/>
  <c r="J7" i="24"/>
  <c r="J6" i="24"/>
  <c r="J5" i="24"/>
  <c r="J4" i="24"/>
  <c r="J3" i="24"/>
  <c r="I27" i="24"/>
  <c r="I26" i="24"/>
  <c r="I25" i="24"/>
  <c r="I24" i="24"/>
  <c r="I23" i="24"/>
  <c r="I22" i="24"/>
  <c r="I21" i="24"/>
  <c r="I20" i="24"/>
  <c r="I19" i="24"/>
  <c r="I11" i="24"/>
  <c r="I10" i="24"/>
  <c r="I9" i="24"/>
  <c r="I8" i="24"/>
  <c r="I7" i="24"/>
  <c r="I6" i="24"/>
  <c r="I5" i="24"/>
  <c r="I4" i="24"/>
  <c r="I3" i="24"/>
  <c r="J10" i="23"/>
  <c r="J9" i="23"/>
  <c r="J8" i="23"/>
  <c r="J7" i="23"/>
  <c r="J6" i="23"/>
  <c r="J5" i="23"/>
  <c r="J4" i="23"/>
  <c r="J3" i="23"/>
  <c r="J2" i="23"/>
  <c r="I10" i="23"/>
  <c r="I9" i="23"/>
  <c r="I8" i="23"/>
  <c r="I7" i="23"/>
  <c r="I6" i="23"/>
  <c r="I5" i="23"/>
  <c r="I4" i="23"/>
  <c r="I3" i="23"/>
  <c r="I2" i="23"/>
  <c r="J10" i="22"/>
  <c r="J9" i="22"/>
  <c r="J8" i="22"/>
  <c r="J7" i="22"/>
  <c r="J6" i="22"/>
  <c r="J5" i="22"/>
  <c r="J4" i="22"/>
  <c r="J3" i="22"/>
  <c r="J2" i="22"/>
  <c r="I10" i="22"/>
  <c r="I9" i="22"/>
  <c r="I8" i="22"/>
  <c r="I7" i="22"/>
  <c r="I6" i="22"/>
  <c r="I5" i="22"/>
  <c r="I4" i="22"/>
  <c r="I3" i="22"/>
  <c r="I2" i="22"/>
  <c r="J10" i="20"/>
  <c r="J9" i="20"/>
  <c r="J8" i="20"/>
  <c r="J7" i="20"/>
  <c r="J6" i="20"/>
  <c r="J5" i="20"/>
  <c r="J4" i="20"/>
  <c r="J3" i="20"/>
  <c r="J2" i="20"/>
  <c r="I10" i="20"/>
  <c r="I9" i="20"/>
  <c r="I8" i="20"/>
  <c r="I7" i="20"/>
  <c r="I6" i="20"/>
  <c r="I5" i="20"/>
  <c r="I4" i="20"/>
  <c r="I3" i="20"/>
  <c r="I2" i="20"/>
  <c r="J10" i="21"/>
  <c r="J9" i="21"/>
  <c r="J8" i="21"/>
  <c r="J7" i="21"/>
  <c r="J6" i="21"/>
  <c r="J5" i="21"/>
  <c r="J4" i="21"/>
  <c r="J3" i="21"/>
  <c r="J2" i="21"/>
  <c r="J10" i="18"/>
  <c r="J9" i="18"/>
  <c r="J8" i="18"/>
  <c r="J7" i="18"/>
  <c r="J6" i="18"/>
  <c r="J5" i="18"/>
  <c r="J4" i="18"/>
  <c r="J3" i="18"/>
  <c r="J2" i="18"/>
  <c r="I10" i="18"/>
  <c r="I9" i="18"/>
  <c r="I8" i="18"/>
  <c r="I7" i="18"/>
  <c r="I6" i="18"/>
  <c r="I5" i="18"/>
  <c r="I4" i="18"/>
  <c r="I3" i="18"/>
  <c r="I2" i="18"/>
  <c r="J10" i="17"/>
  <c r="J9" i="17"/>
  <c r="J8" i="17"/>
  <c r="J7" i="17"/>
  <c r="J6" i="17"/>
  <c r="J5" i="17"/>
  <c r="J4" i="17"/>
  <c r="J3" i="17"/>
  <c r="J2" i="17"/>
  <c r="I10" i="17"/>
  <c r="I9" i="17"/>
  <c r="I8" i="17"/>
  <c r="I7" i="17"/>
  <c r="I6" i="17"/>
  <c r="I5" i="17"/>
  <c r="I4" i="17"/>
  <c r="I3" i="17"/>
  <c r="I2" i="17"/>
  <c r="J10" i="16"/>
  <c r="J9" i="16"/>
  <c r="J8" i="16"/>
  <c r="J7" i="16"/>
  <c r="J6" i="16"/>
  <c r="J5" i="16"/>
  <c r="J4" i="16"/>
  <c r="J3" i="16"/>
  <c r="J2" i="16"/>
  <c r="I10" i="16"/>
  <c r="I9" i="16"/>
  <c r="I8" i="16"/>
  <c r="I7" i="16"/>
  <c r="I6" i="16"/>
  <c r="I5" i="16"/>
  <c r="I4" i="16"/>
  <c r="I3" i="16"/>
  <c r="I2" i="16"/>
  <c r="C37" i="15"/>
  <c r="C36" i="15"/>
  <c r="C35" i="15"/>
  <c r="E33" i="15"/>
  <c r="E32" i="15"/>
  <c r="E31" i="15"/>
  <c r="E30" i="15"/>
  <c r="E29" i="15"/>
  <c r="E28" i="15"/>
  <c r="E27" i="15"/>
  <c r="E26" i="15"/>
  <c r="E25" i="15"/>
  <c r="F33" i="15"/>
  <c r="F32" i="15"/>
  <c r="F31" i="15"/>
  <c r="F30" i="15"/>
  <c r="F29" i="15"/>
  <c r="F28" i="15"/>
  <c r="F27" i="15"/>
  <c r="F26" i="15"/>
  <c r="F25" i="15"/>
  <c r="J10" i="15"/>
  <c r="J9" i="15"/>
  <c r="J8" i="15"/>
  <c r="J7" i="15"/>
  <c r="J6" i="15"/>
  <c r="J5" i="15"/>
  <c r="J4" i="15"/>
  <c r="J3" i="15"/>
  <c r="J2" i="15"/>
  <c r="I10" i="15"/>
  <c r="I9" i="15"/>
  <c r="I8" i="15"/>
  <c r="I7" i="15"/>
  <c r="I6" i="15"/>
  <c r="I5" i="15"/>
  <c r="I4" i="15"/>
  <c r="I3" i="15"/>
  <c r="I2" i="15"/>
  <c r="J7" i="37"/>
  <c r="I7" i="37"/>
  <c r="H7" i="37"/>
  <c r="G7" i="37"/>
  <c r="F7" i="37"/>
  <c r="E7" i="37"/>
  <c r="D7" i="37"/>
  <c r="C7" i="37"/>
  <c r="B7" i="37"/>
  <c r="J6" i="37"/>
  <c r="I6" i="37"/>
  <c r="H6" i="37"/>
  <c r="G6" i="37"/>
  <c r="F6" i="37"/>
  <c r="E6" i="37"/>
  <c r="D6" i="37"/>
  <c r="C6" i="37"/>
  <c r="B6" i="37"/>
  <c r="J5" i="37"/>
  <c r="I5" i="37"/>
  <c r="H5" i="37"/>
  <c r="G5" i="37"/>
  <c r="F5" i="37"/>
  <c r="E5" i="37"/>
  <c r="D5" i="37"/>
  <c r="C5" i="37"/>
  <c r="B5" i="37"/>
  <c r="J4" i="37"/>
  <c r="I4" i="37"/>
  <c r="H4" i="37"/>
  <c r="G4" i="37"/>
  <c r="F4" i="37"/>
  <c r="E4" i="37"/>
  <c r="D4" i="37"/>
  <c r="C4" i="37"/>
  <c r="B4" i="37"/>
  <c r="J3" i="37"/>
  <c r="I3" i="37"/>
  <c r="H3" i="37"/>
  <c r="G3" i="37"/>
  <c r="F3" i="37"/>
  <c r="E3" i="37"/>
  <c r="D3" i="37"/>
  <c r="C3" i="37"/>
  <c r="B3" i="37"/>
  <c r="J2" i="37"/>
  <c r="J8" i="37" s="1"/>
  <c r="I2" i="37"/>
  <c r="H2" i="37"/>
  <c r="G2" i="37"/>
  <c r="F2" i="37"/>
  <c r="F8" i="37" s="1"/>
  <c r="E2" i="37"/>
  <c r="E8" i="37" s="1"/>
  <c r="D2" i="37"/>
  <c r="D8" i="37" s="1"/>
  <c r="C2" i="37"/>
  <c r="C8" i="37" s="1"/>
  <c r="B2" i="37"/>
  <c r="B8" i="37" s="1"/>
  <c r="J10" i="13"/>
  <c r="J9" i="13"/>
  <c r="J8" i="13"/>
  <c r="J7" i="13"/>
  <c r="J6" i="13"/>
  <c r="J5" i="13"/>
  <c r="J4" i="13"/>
  <c r="J3" i="13"/>
  <c r="J2" i="13"/>
  <c r="I10" i="13"/>
  <c r="I9" i="13"/>
  <c r="I8" i="13"/>
  <c r="I7" i="13"/>
  <c r="I6" i="13"/>
  <c r="I5" i="13"/>
  <c r="I4" i="13"/>
  <c r="I3" i="13"/>
  <c r="I2" i="13"/>
  <c r="J31" i="36"/>
  <c r="J30" i="36"/>
  <c r="J29" i="36"/>
  <c r="I8" i="37" l="1"/>
  <c r="G8" i="37"/>
  <c r="H8" i="37"/>
  <c r="J42" i="36"/>
  <c r="J41" i="36"/>
  <c r="J40" i="36"/>
  <c r="J39" i="36"/>
  <c r="J38" i="36"/>
  <c r="J37" i="36"/>
  <c r="J36" i="36"/>
  <c r="J35" i="36"/>
  <c r="J34" i="36"/>
  <c r="J11" i="36"/>
  <c r="J10" i="36"/>
  <c r="J9" i="36"/>
  <c r="J8" i="36"/>
  <c r="J7" i="36"/>
  <c r="J6" i="36"/>
  <c r="J5" i="36"/>
  <c r="J4" i="36"/>
  <c r="J3" i="36"/>
  <c r="I42" i="36"/>
  <c r="I41" i="36"/>
  <c r="I40" i="36"/>
  <c r="I39" i="36"/>
  <c r="I38" i="36"/>
  <c r="I37" i="36"/>
  <c r="I36" i="36"/>
  <c r="I35" i="36"/>
  <c r="I34" i="36"/>
  <c r="I31" i="36"/>
  <c r="I30" i="36"/>
  <c r="I29" i="36"/>
  <c r="I28" i="36"/>
  <c r="I11" i="36"/>
  <c r="I10" i="36"/>
  <c r="I9" i="36"/>
  <c r="I8" i="36"/>
  <c r="I7" i="36"/>
  <c r="I6" i="36"/>
  <c r="I5" i="36"/>
  <c r="I4" i="36"/>
  <c r="I3" i="36"/>
  <c r="J10" i="35" l="1"/>
  <c r="J9" i="35"/>
  <c r="J8" i="35"/>
  <c r="J7" i="35"/>
  <c r="J6" i="35"/>
  <c r="J5" i="35"/>
  <c r="J4" i="35"/>
  <c r="J3" i="35"/>
  <c r="J2" i="35"/>
  <c r="I10" i="35"/>
  <c r="I9" i="35"/>
  <c r="I8" i="35"/>
  <c r="I7" i="35"/>
  <c r="I6" i="35"/>
  <c r="I5" i="35"/>
  <c r="I4" i="35"/>
  <c r="I3" i="35"/>
  <c r="I2" i="35"/>
  <c r="J10" i="12"/>
  <c r="J9" i="12"/>
  <c r="J8" i="12"/>
  <c r="J7" i="12"/>
  <c r="J6" i="12"/>
  <c r="J5" i="12"/>
  <c r="J4" i="12"/>
  <c r="J3" i="12"/>
  <c r="J2" i="12"/>
  <c r="I10" i="12"/>
  <c r="I9" i="12"/>
  <c r="I8" i="12"/>
  <c r="I7" i="12"/>
  <c r="I6" i="12"/>
  <c r="I5" i="12"/>
  <c r="I4" i="12"/>
  <c r="I3" i="12"/>
  <c r="I2" i="12"/>
  <c r="J10" i="11"/>
  <c r="J9" i="11"/>
  <c r="J8" i="11"/>
  <c r="J7" i="11"/>
  <c r="J6" i="11"/>
  <c r="J5" i="11"/>
  <c r="J4" i="11"/>
  <c r="J3" i="11"/>
  <c r="J2" i="11"/>
  <c r="I10" i="11"/>
  <c r="I9" i="11"/>
  <c r="I8" i="11"/>
  <c r="I7" i="11"/>
  <c r="I6" i="11"/>
  <c r="I5" i="11"/>
  <c r="I4" i="11"/>
  <c r="I3" i="11"/>
  <c r="I2" i="11"/>
  <c r="J10" i="10"/>
  <c r="J9" i="10"/>
  <c r="J8" i="10"/>
  <c r="J7" i="10"/>
  <c r="J6" i="10"/>
  <c r="J5" i="10"/>
  <c r="J4" i="10"/>
  <c r="J3" i="10"/>
  <c r="J2" i="10"/>
  <c r="I10" i="10"/>
  <c r="I9" i="10"/>
  <c r="I8" i="10"/>
  <c r="I7" i="10"/>
  <c r="I6" i="10"/>
  <c r="I5" i="10"/>
  <c r="I4" i="10"/>
  <c r="I3" i="10"/>
  <c r="I2" i="10"/>
  <c r="J10" i="31"/>
  <c r="J21" i="31" s="1"/>
  <c r="I10" i="31"/>
  <c r="I21" i="31" s="1"/>
  <c r="H10" i="31"/>
  <c r="H21" i="31" s="1"/>
  <c r="G10" i="31"/>
  <c r="G21" i="31" s="1"/>
  <c r="F10" i="31"/>
  <c r="F21" i="31" s="1"/>
  <c r="E10" i="31"/>
  <c r="E21" i="31" s="1"/>
  <c r="D10" i="31"/>
  <c r="D21" i="31" s="1"/>
  <c r="C10" i="31"/>
  <c r="C21" i="31" s="1"/>
  <c r="B10" i="31"/>
  <c r="B21" i="31" s="1"/>
  <c r="J9" i="31"/>
  <c r="J20" i="31" s="1"/>
  <c r="I9" i="31"/>
  <c r="I20" i="31" s="1"/>
  <c r="H9" i="31"/>
  <c r="H20" i="31" s="1"/>
  <c r="G9" i="31"/>
  <c r="G20" i="31" s="1"/>
  <c r="F9" i="31"/>
  <c r="F20" i="31" s="1"/>
  <c r="E9" i="31"/>
  <c r="E20" i="31" s="1"/>
  <c r="D9" i="31"/>
  <c r="D20" i="31" s="1"/>
  <c r="C9" i="31"/>
  <c r="C20" i="31" s="1"/>
  <c r="B9" i="31"/>
  <c r="B20" i="31" s="1"/>
  <c r="J8" i="31"/>
  <c r="J19" i="31" s="1"/>
  <c r="I8" i="31"/>
  <c r="I19" i="31" s="1"/>
  <c r="H8" i="31"/>
  <c r="H19" i="31" s="1"/>
  <c r="G8" i="31"/>
  <c r="G19" i="31" s="1"/>
  <c r="F8" i="31"/>
  <c r="F19" i="31" s="1"/>
  <c r="E8" i="31"/>
  <c r="E19" i="31" s="1"/>
  <c r="D8" i="31"/>
  <c r="D19" i="31" s="1"/>
  <c r="C8" i="31"/>
  <c r="C19" i="31" s="1"/>
  <c r="B8" i="31"/>
  <c r="B19" i="31" s="1"/>
  <c r="J7" i="31"/>
  <c r="J18" i="31" s="1"/>
  <c r="I7" i="31"/>
  <c r="I18" i="31" s="1"/>
  <c r="H7" i="31"/>
  <c r="H18" i="31" s="1"/>
  <c r="G7" i="31"/>
  <c r="G18" i="31" s="1"/>
  <c r="F7" i="31"/>
  <c r="F18" i="31" s="1"/>
  <c r="E7" i="31"/>
  <c r="E18" i="31" s="1"/>
  <c r="D7" i="31"/>
  <c r="D18" i="31" s="1"/>
  <c r="C7" i="31"/>
  <c r="C18" i="31" s="1"/>
  <c r="B7" i="31"/>
  <c r="B18" i="31" s="1"/>
  <c r="J6" i="31"/>
  <c r="J17" i="31" s="1"/>
  <c r="I6" i="31"/>
  <c r="I17" i="31" s="1"/>
  <c r="H6" i="31"/>
  <c r="H17" i="31" s="1"/>
  <c r="G6" i="31"/>
  <c r="G17" i="31" s="1"/>
  <c r="F6" i="31"/>
  <c r="F17" i="31" s="1"/>
  <c r="E6" i="31"/>
  <c r="E17" i="31" s="1"/>
  <c r="D6" i="31"/>
  <c r="D17" i="31" s="1"/>
  <c r="C6" i="31"/>
  <c r="C17" i="31" s="1"/>
  <c r="B6" i="31"/>
  <c r="B17" i="31" s="1"/>
  <c r="J5" i="31"/>
  <c r="J16" i="31" s="1"/>
  <c r="I5" i="31"/>
  <c r="I16" i="31" s="1"/>
  <c r="H5" i="31"/>
  <c r="H16" i="31" s="1"/>
  <c r="G5" i="31"/>
  <c r="G16" i="31" s="1"/>
  <c r="F5" i="31"/>
  <c r="F16" i="31" s="1"/>
  <c r="E5" i="31"/>
  <c r="E16" i="31" s="1"/>
  <c r="D5" i="31"/>
  <c r="D16" i="31" s="1"/>
  <c r="C5" i="31"/>
  <c r="C16" i="31" s="1"/>
  <c r="B5" i="31"/>
  <c r="B16" i="31" s="1"/>
  <c r="J4" i="31"/>
  <c r="J15" i="31" s="1"/>
  <c r="I4" i="31"/>
  <c r="I15" i="31" s="1"/>
  <c r="H4" i="31"/>
  <c r="H15" i="31" s="1"/>
  <c r="G4" i="31"/>
  <c r="G15" i="31" s="1"/>
  <c r="F4" i="31"/>
  <c r="F15" i="31" s="1"/>
  <c r="E4" i="31"/>
  <c r="E15" i="31" s="1"/>
  <c r="D4" i="31"/>
  <c r="D15" i="31" s="1"/>
  <c r="C4" i="31"/>
  <c r="C15" i="31" s="1"/>
  <c r="B4" i="31"/>
  <c r="B15" i="31" s="1"/>
  <c r="J3" i="31"/>
  <c r="J14" i="31" s="1"/>
  <c r="I3" i="31"/>
  <c r="I14" i="31" s="1"/>
  <c r="H3" i="31"/>
  <c r="H14" i="31" s="1"/>
  <c r="G3" i="31"/>
  <c r="G14" i="31" s="1"/>
  <c r="F3" i="31"/>
  <c r="F14" i="31" s="1"/>
  <c r="E3" i="31"/>
  <c r="E14" i="31" s="1"/>
  <c r="D3" i="31"/>
  <c r="D14" i="31" s="1"/>
  <c r="C3" i="31"/>
  <c r="C14" i="31" s="1"/>
  <c r="B3" i="31"/>
  <c r="B14" i="31" s="1"/>
  <c r="J2" i="31"/>
  <c r="J13" i="31" s="1"/>
  <c r="I2" i="31"/>
  <c r="I13" i="31" s="1"/>
  <c r="H2" i="31"/>
  <c r="H13" i="31" s="1"/>
  <c r="G2" i="31"/>
  <c r="G13" i="31" s="1"/>
  <c r="F2" i="31"/>
  <c r="F13" i="31" s="1"/>
  <c r="E2" i="31"/>
  <c r="E13" i="31" s="1"/>
  <c r="D2" i="31"/>
  <c r="D13" i="31" s="1"/>
  <c r="C2" i="31"/>
  <c r="C13" i="31" s="1"/>
  <c r="B2" i="31"/>
  <c r="B13" i="31" s="1"/>
  <c r="J10" i="9" l="1"/>
  <c r="J9" i="9"/>
  <c r="J8" i="9"/>
  <c r="J7" i="9"/>
  <c r="J6" i="9"/>
  <c r="J5" i="9"/>
  <c r="J4" i="9"/>
  <c r="J3" i="9"/>
  <c r="J2" i="9"/>
  <c r="I10" i="9"/>
  <c r="I9" i="9"/>
  <c r="I8" i="9"/>
  <c r="I7" i="9"/>
  <c r="I6" i="9"/>
  <c r="I5" i="9"/>
  <c r="I4" i="9"/>
  <c r="I3" i="9"/>
  <c r="I2" i="9"/>
  <c r="J11" i="38" l="1"/>
  <c r="H24" i="7" l="1"/>
  <c r="G24" i="7"/>
  <c r="H22" i="7"/>
  <c r="G22" i="7"/>
  <c r="H21" i="7"/>
  <c r="G21" i="7"/>
  <c r="H19" i="7"/>
  <c r="G19" i="7"/>
  <c r="H18" i="7"/>
  <c r="G18" i="7"/>
  <c r="H3" i="7"/>
  <c r="G3" i="7"/>
  <c r="B4" i="7" l="1"/>
  <c r="B16" i="7"/>
  <c r="D8" i="43" l="1"/>
  <c r="O11" i="8"/>
  <c r="C28" i="8" s="1"/>
  <c r="D28" i="8" s="1"/>
  <c r="N11" i="8"/>
  <c r="O10" i="8"/>
  <c r="C27" i="8" s="1"/>
  <c r="D27" i="8" s="1"/>
  <c r="N10" i="8"/>
  <c r="P10" i="8" s="1"/>
  <c r="O9" i="8"/>
  <c r="C26" i="8" s="1"/>
  <c r="D26" i="8" s="1"/>
  <c r="N9" i="8"/>
  <c r="P9" i="8" s="1"/>
  <c r="O8" i="8"/>
  <c r="C25" i="8" s="1"/>
  <c r="D25" i="8" s="1"/>
  <c r="N8" i="8"/>
  <c r="O7" i="8"/>
  <c r="C24" i="8" s="1"/>
  <c r="D24" i="8" s="1"/>
  <c r="N7" i="8"/>
  <c r="O6" i="8"/>
  <c r="C23" i="8" s="1"/>
  <c r="D23" i="8" s="1"/>
  <c r="N6" i="8"/>
  <c r="P6" i="8" s="1"/>
  <c r="O5" i="8"/>
  <c r="C22" i="8" s="1"/>
  <c r="D22" i="8" s="1"/>
  <c r="N5" i="8"/>
  <c r="P5" i="8" s="1"/>
  <c r="O4" i="8"/>
  <c r="N4" i="8"/>
  <c r="O3" i="8"/>
  <c r="C20" i="8" s="1"/>
  <c r="N3" i="8"/>
  <c r="D20" i="8" l="1"/>
  <c r="O12" i="8"/>
  <c r="C29" i="8" s="1"/>
  <c r="D29" i="8" s="1"/>
  <c r="C21" i="8"/>
  <c r="D21" i="8" s="1"/>
  <c r="N12" i="8"/>
  <c r="P12" i="8" s="1"/>
  <c r="P7" i="8"/>
  <c r="P11" i="8"/>
  <c r="P8" i="8"/>
  <c r="P3" i="8"/>
  <c r="P4" i="8"/>
  <c r="BK65" i="6"/>
  <c r="BK64" i="6"/>
  <c r="BK63" i="6"/>
  <c r="BK62" i="6"/>
  <c r="BK61" i="6"/>
  <c r="BK59" i="6"/>
  <c r="BK58" i="6"/>
  <c r="BK57" i="6"/>
  <c r="BK56" i="6"/>
  <c r="BK55" i="6"/>
  <c r="BK54" i="6"/>
  <c r="BK52" i="6"/>
  <c r="BK51" i="6"/>
  <c r="BK50" i="6"/>
  <c r="BK49" i="6"/>
  <c r="BK48" i="6"/>
  <c r="BK47" i="6"/>
  <c r="BK46" i="6"/>
  <c r="BK45" i="6"/>
  <c r="BK44" i="6"/>
  <c r="BK42" i="6"/>
  <c r="O42" i="52" s="1"/>
  <c r="BK41" i="6"/>
  <c r="O41" i="52" s="1"/>
  <c r="BK40" i="6"/>
  <c r="O40" i="52" s="1"/>
  <c r="BK39" i="6"/>
  <c r="O39" i="52" s="1"/>
  <c r="BK38" i="6"/>
  <c r="O38" i="52" s="1"/>
  <c r="BK37" i="6"/>
  <c r="O37" i="52" s="1"/>
  <c r="BK36" i="6"/>
  <c r="O36" i="52" s="1"/>
  <c r="BK35" i="6"/>
  <c r="O35" i="52" s="1"/>
  <c r="BK34" i="6"/>
  <c r="O34" i="52" s="1"/>
  <c r="BK33" i="6"/>
  <c r="O33" i="52" s="1"/>
  <c r="BK32" i="6"/>
  <c r="O32" i="52" s="1"/>
  <c r="BK31" i="6"/>
  <c r="O31" i="52" s="1"/>
  <c r="BK30" i="6"/>
  <c r="O30" i="52" s="1"/>
  <c r="BK29" i="6"/>
  <c r="O29" i="52" s="1"/>
  <c r="BK28" i="6"/>
  <c r="O28" i="52" s="1"/>
  <c r="BK27" i="6"/>
  <c r="O27" i="52" s="1"/>
  <c r="BK26" i="6"/>
  <c r="O26" i="52" s="1"/>
  <c r="BK25" i="6"/>
  <c r="O25" i="52" s="1"/>
  <c r="BK24" i="6"/>
  <c r="O24" i="52" s="1"/>
  <c r="BK23" i="6"/>
  <c r="O23" i="52" s="1"/>
  <c r="BK22" i="6"/>
  <c r="O22" i="52" s="1"/>
  <c r="BK21" i="6"/>
  <c r="O21" i="52" s="1"/>
  <c r="BK20" i="6"/>
  <c r="O20" i="52" s="1"/>
  <c r="BK19" i="6"/>
  <c r="O19" i="52" s="1"/>
  <c r="BK18" i="6"/>
  <c r="O18" i="52" s="1"/>
  <c r="BK17" i="6"/>
  <c r="O17" i="52" s="1"/>
  <c r="BK16" i="6"/>
  <c r="O16" i="52" s="1"/>
  <c r="BK15" i="6"/>
  <c r="O15" i="52" s="1"/>
  <c r="BK14" i="6"/>
  <c r="O14" i="52" s="1"/>
  <c r="BK13" i="6"/>
  <c r="O13" i="52" s="1"/>
  <c r="BK12" i="6"/>
  <c r="O12" i="52" s="1"/>
  <c r="BK11" i="6"/>
  <c r="O11" i="52" s="1"/>
  <c r="BK10" i="6"/>
  <c r="O10" i="52" s="1"/>
  <c r="BK9" i="6"/>
  <c r="O9" i="52" s="1"/>
  <c r="BK8" i="6"/>
  <c r="O8" i="52" s="1"/>
  <c r="BK7" i="6"/>
  <c r="O7" i="52" s="1"/>
  <c r="BK6" i="6"/>
  <c r="O6" i="52" s="1"/>
  <c r="BK5" i="6"/>
  <c r="O5" i="52" s="1"/>
  <c r="BK4" i="6"/>
  <c r="O4" i="52" s="1"/>
  <c r="O16" i="8" s="1"/>
  <c r="C33" i="8" s="1"/>
  <c r="D33" i="8" s="1"/>
  <c r="BK3" i="6"/>
  <c r="O3" i="52" s="1"/>
  <c r="BK2" i="6"/>
  <c r="O2" i="52" s="1"/>
  <c r="BK65" i="5"/>
  <c r="BK64" i="5"/>
  <c r="BK63" i="5"/>
  <c r="BK62" i="5"/>
  <c r="BK61" i="5"/>
  <c r="BK59" i="5"/>
  <c r="BK58" i="5"/>
  <c r="BK57" i="5"/>
  <c r="BK56" i="5"/>
  <c r="BK55" i="5"/>
  <c r="BK54" i="5"/>
  <c r="BK52" i="5"/>
  <c r="BK51" i="5"/>
  <c r="BK50" i="5"/>
  <c r="BK49" i="5"/>
  <c r="BK48" i="5"/>
  <c r="BK47" i="5"/>
  <c r="BK46" i="5"/>
  <c r="BK45" i="5"/>
  <c r="BK44" i="5"/>
  <c r="BK42" i="5"/>
  <c r="N42" i="52" s="1"/>
  <c r="BK41" i="5"/>
  <c r="N41" i="52" s="1"/>
  <c r="BK40" i="5"/>
  <c r="N40" i="52" s="1"/>
  <c r="BK39" i="5"/>
  <c r="N39" i="52" s="1"/>
  <c r="BK38" i="5"/>
  <c r="N38" i="52" s="1"/>
  <c r="BK37" i="5"/>
  <c r="N37" i="52" s="1"/>
  <c r="BK36" i="5"/>
  <c r="N36" i="52" s="1"/>
  <c r="BK35" i="5"/>
  <c r="N35" i="52" s="1"/>
  <c r="BK34" i="5"/>
  <c r="N34" i="52" s="1"/>
  <c r="BK33" i="5"/>
  <c r="N33" i="52" s="1"/>
  <c r="BK32" i="5"/>
  <c r="N32" i="52" s="1"/>
  <c r="BK31" i="5"/>
  <c r="N31" i="52" s="1"/>
  <c r="BK30" i="5"/>
  <c r="N30" i="52" s="1"/>
  <c r="BK29" i="5"/>
  <c r="N29" i="52" s="1"/>
  <c r="BK28" i="5"/>
  <c r="N28" i="52" s="1"/>
  <c r="BK27" i="5"/>
  <c r="N27" i="52" s="1"/>
  <c r="BK26" i="5"/>
  <c r="N26" i="52" s="1"/>
  <c r="BK25" i="5"/>
  <c r="N25" i="52" s="1"/>
  <c r="BK24" i="5"/>
  <c r="N24" i="52" s="1"/>
  <c r="BK23" i="5"/>
  <c r="N23" i="52" s="1"/>
  <c r="BK22" i="5"/>
  <c r="N22" i="52" s="1"/>
  <c r="BK21" i="5"/>
  <c r="N21" i="52" s="1"/>
  <c r="BK20" i="5"/>
  <c r="N20" i="52" s="1"/>
  <c r="BK19" i="5"/>
  <c r="N19" i="52" s="1"/>
  <c r="BK18" i="5"/>
  <c r="N18" i="52" s="1"/>
  <c r="BK17" i="5"/>
  <c r="N17" i="52" s="1"/>
  <c r="BK16" i="5"/>
  <c r="N16" i="52" s="1"/>
  <c r="BK15" i="5"/>
  <c r="N15" i="52" s="1"/>
  <c r="BK14" i="5"/>
  <c r="N14" i="52" s="1"/>
  <c r="BK13" i="5"/>
  <c r="N13" i="52" s="1"/>
  <c r="BK12" i="5"/>
  <c r="N12" i="52" s="1"/>
  <c r="BK11" i="5"/>
  <c r="N11" i="52" s="1"/>
  <c r="BK10" i="5"/>
  <c r="N10" i="52" s="1"/>
  <c r="BK9" i="5"/>
  <c r="N9" i="52" s="1"/>
  <c r="BK8" i="5"/>
  <c r="N8" i="52" s="1"/>
  <c r="BK7" i="5"/>
  <c r="N7" i="52" s="1"/>
  <c r="BK6" i="5"/>
  <c r="N6" i="52" s="1"/>
  <c r="BK5" i="5"/>
  <c r="N5" i="52" s="1"/>
  <c r="BK4" i="5"/>
  <c r="N4" i="52" s="1"/>
  <c r="O15" i="8" s="1"/>
  <c r="C32" i="8" s="1"/>
  <c r="D32" i="8" s="1"/>
  <c r="BK3" i="5"/>
  <c r="N3" i="52" s="1"/>
  <c r="BK2" i="5"/>
  <c r="N2" i="52" s="1"/>
  <c r="BK65" i="4"/>
  <c r="BK64" i="4"/>
  <c r="BK63" i="4"/>
  <c r="BK62" i="4"/>
  <c r="BK61" i="4"/>
  <c r="BK59" i="4"/>
  <c r="BK58" i="4"/>
  <c r="BK57" i="4"/>
  <c r="BK56" i="4"/>
  <c r="BK55" i="4"/>
  <c r="BK54" i="4"/>
  <c r="BK52" i="4"/>
  <c r="BK51" i="4"/>
  <c r="BK50" i="4"/>
  <c r="BK49" i="4"/>
  <c r="BK48" i="4"/>
  <c r="BK47" i="4"/>
  <c r="BK46" i="4"/>
  <c r="BK45" i="4"/>
  <c r="BK44" i="4"/>
  <c r="BK42" i="4"/>
  <c r="M42" i="52" s="1"/>
  <c r="BK41" i="4"/>
  <c r="M41" i="52" s="1"/>
  <c r="BK40" i="4"/>
  <c r="M40" i="52" s="1"/>
  <c r="BK39" i="4"/>
  <c r="M39" i="52" s="1"/>
  <c r="BK38" i="4"/>
  <c r="M38" i="52" s="1"/>
  <c r="BK37" i="4"/>
  <c r="M37" i="52" s="1"/>
  <c r="BK36" i="4"/>
  <c r="M36" i="52" s="1"/>
  <c r="BK35" i="4"/>
  <c r="M35" i="52" s="1"/>
  <c r="BK34" i="4"/>
  <c r="M34" i="52" s="1"/>
  <c r="BK33" i="4"/>
  <c r="M33" i="52" s="1"/>
  <c r="BK32" i="4"/>
  <c r="M32" i="52" s="1"/>
  <c r="BK31" i="4"/>
  <c r="M31" i="52" s="1"/>
  <c r="BK30" i="4"/>
  <c r="M30" i="52" s="1"/>
  <c r="BK29" i="4"/>
  <c r="M29" i="52" s="1"/>
  <c r="BK28" i="4"/>
  <c r="M28" i="52" s="1"/>
  <c r="BK27" i="4"/>
  <c r="M27" i="52" s="1"/>
  <c r="BK26" i="4"/>
  <c r="M26" i="52" s="1"/>
  <c r="BK25" i="4"/>
  <c r="M25" i="52" s="1"/>
  <c r="BK24" i="4"/>
  <c r="M24" i="52" s="1"/>
  <c r="BK23" i="4"/>
  <c r="M23" i="52" s="1"/>
  <c r="BK22" i="4"/>
  <c r="M22" i="52" s="1"/>
  <c r="BK21" i="4"/>
  <c r="M21" i="52" s="1"/>
  <c r="BK20" i="4"/>
  <c r="M20" i="52" s="1"/>
  <c r="BK19" i="4"/>
  <c r="M19" i="52" s="1"/>
  <c r="BK18" i="4"/>
  <c r="M18" i="52" s="1"/>
  <c r="BK17" i="4"/>
  <c r="M17" i="52" s="1"/>
  <c r="BK16" i="4"/>
  <c r="M16" i="52" s="1"/>
  <c r="BK15" i="4"/>
  <c r="M15" i="52" s="1"/>
  <c r="BK14" i="4"/>
  <c r="M14" i="52" s="1"/>
  <c r="BK13" i="4"/>
  <c r="M13" i="52" s="1"/>
  <c r="BK12" i="4"/>
  <c r="M12" i="52" s="1"/>
  <c r="BK11" i="4"/>
  <c r="M11" i="52" s="1"/>
  <c r="BK10" i="4"/>
  <c r="M10" i="52" s="1"/>
  <c r="BK9" i="4"/>
  <c r="M9" i="52" s="1"/>
  <c r="BK8" i="4"/>
  <c r="M8" i="52" s="1"/>
  <c r="BK7" i="4"/>
  <c r="M7" i="52" s="1"/>
  <c r="BK6" i="4"/>
  <c r="M6" i="52" s="1"/>
  <c r="BK5" i="4"/>
  <c r="M5" i="52" s="1"/>
  <c r="BK4" i="4"/>
  <c r="M4" i="52" s="1"/>
  <c r="O14" i="8" s="1"/>
  <c r="C31" i="8" s="1"/>
  <c r="D31" i="8" s="1"/>
  <c r="BK3" i="4"/>
  <c r="M3" i="52" s="1"/>
  <c r="BK2" i="4"/>
  <c r="M2" i="52" s="1"/>
  <c r="O17" i="8" l="1"/>
  <c r="C34" i="8" s="1"/>
  <c r="D34" i="8" s="1"/>
  <c r="N14" i="8"/>
  <c r="F35" i="15"/>
  <c r="J44" i="36"/>
  <c r="J12" i="9"/>
  <c r="J12" i="11"/>
  <c r="J12" i="12"/>
  <c r="J13" i="36"/>
  <c r="J12" i="17"/>
  <c r="J12" i="21"/>
  <c r="J12" i="22"/>
  <c r="J12" i="29"/>
  <c r="J12" i="47"/>
  <c r="N15" i="8"/>
  <c r="P15" i="8" s="1"/>
  <c r="F36" i="15"/>
  <c r="J45" i="36"/>
  <c r="J13" i="10"/>
  <c r="J13" i="35"/>
  <c r="J13" i="13"/>
  <c r="J13" i="16"/>
  <c r="J13" i="18"/>
  <c r="J13" i="20"/>
  <c r="J13" i="48"/>
  <c r="J14" i="9"/>
  <c r="J14" i="11"/>
  <c r="J14" i="12"/>
  <c r="J15" i="36"/>
  <c r="J14" i="15"/>
  <c r="J14" i="17"/>
  <c r="J14" i="21"/>
  <c r="J14" i="22"/>
  <c r="J15" i="24"/>
  <c r="J14" i="29"/>
  <c r="J14" i="47"/>
  <c r="J12" i="10"/>
  <c r="J12" i="35"/>
  <c r="J12" i="13"/>
  <c r="J12" i="16"/>
  <c r="J12" i="18"/>
  <c r="J12" i="20"/>
  <c r="J12" i="48"/>
  <c r="J13" i="9"/>
  <c r="J13" i="11"/>
  <c r="J13" i="12"/>
  <c r="J14" i="36"/>
  <c r="J13" i="17"/>
  <c r="J13" i="21"/>
  <c r="J13" i="22"/>
  <c r="J13" i="29"/>
  <c r="J13" i="47"/>
  <c r="N16" i="8"/>
  <c r="F37" i="15"/>
  <c r="J46" i="36"/>
  <c r="J14" i="10"/>
  <c r="J14" i="35"/>
  <c r="J14" i="13"/>
  <c r="J14" i="16"/>
  <c r="J14" i="18"/>
  <c r="J14" i="20"/>
  <c r="J14" i="23"/>
  <c r="J14" i="25"/>
  <c r="J31" i="24"/>
  <c r="J14" i="48"/>
  <c r="B46" i="7"/>
  <c r="J13" i="25"/>
  <c r="J30" i="24"/>
  <c r="J13" i="23"/>
  <c r="J13" i="15"/>
  <c r="J14" i="24"/>
  <c r="B45" i="7"/>
  <c r="J13" i="24"/>
  <c r="J12" i="25"/>
  <c r="J29" i="24"/>
  <c r="J12" i="23"/>
  <c r="J12" i="15"/>
  <c r="B47" i="7"/>
  <c r="N17" i="8"/>
  <c r="P17" i="8" s="1"/>
  <c r="P14" i="8"/>
  <c r="P16" i="8"/>
  <c r="K65" i="52"/>
  <c r="K64" i="52"/>
  <c r="K63" i="52"/>
  <c r="K62" i="52"/>
  <c r="K61" i="52"/>
  <c r="K59" i="52"/>
  <c r="K7" i="37" s="1"/>
  <c r="K58" i="52"/>
  <c r="K6" i="37" s="1"/>
  <c r="K57" i="52"/>
  <c r="K5" i="37" s="1"/>
  <c r="K56" i="52"/>
  <c r="K4" i="37" s="1"/>
  <c r="K55" i="52"/>
  <c r="K3" i="37" s="1"/>
  <c r="K54" i="52"/>
  <c r="K2" i="37" s="1"/>
  <c r="K52" i="52"/>
  <c r="K51" i="52"/>
  <c r="K50" i="52"/>
  <c r="K49" i="52"/>
  <c r="K48" i="52"/>
  <c r="K47" i="52"/>
  <c r="K46" i="52"/>
  <c r="K45" i="52"/>
  <c r="K44" i="52"/>
  <c r="P42" i="52"/>
  <c r="K42" i="52"/>
  <c r="P41" i="52"/>
  <c r="K41" i="52"/>
  <c r="P40" i="52"/>
  <c r="K40" i="52"/>
  <c r="P39" i="52"/>
  <c r="K39" i="52"/>
  <c r="P38" i="52"/>
  <c r="K38" i="52"/>
  <c r="P37" i="52"/>
  <c r="K37" i="52"/>
  <c r="C13" i="28" s="1"/>
  <c r="P36" i="52"/>
  <c r="K36" i="52"/>
  <c r="C12" i="28" s="1"/>
  <c r="P35" i="52"/>
  <c r="K35" i="52"/>
  <c r="C11" i="28" s="1"/>
  <c r="P34" i="52"/>
  <c r="K34" i="52"/>
  <c r="C10" i="28" s="1"/>
  <c r="P33" i="52"/>
  <c r="K33" i="52"/>
  <c r="C9" i="28" s="1"/>
  <c r="P32" i="52"/>
  <c r="K32" i="52"/>
  <c r="C8" i="28" s="1"/>
  <c r="P31" i="52"/>
  <c r="K31" i="52"/>
  <c r="C7" i="28" s="1"/>
  <c r="P30" i="52"/>
  <c r="K30" i="52"/>
  <c r="C6" i="28" s="1"/>
  <c r="P29" i="52"/>
  <c r="K29" i="52"/>
  <c r="C5" i="28" s="1"/>
  <c r="P28" i="52"/>
  <c r="K28" i="52"/>
  <c r="C4" i="28" s="1"/>
  <c r="P27" i="52"/>
  <c r="K27" i="52"/>
  <c r="C3" i="28" s="1"/>
  <c r="P26" i="52"/>
  <c r="K26" i="52"/>
  <c r="C2" i="28" s="1"/>
  <c r="P25" i="52"/>
  <c r="K25" i="52"/>
  <c r="P24" i="52"/>
  <c r="K24" i="52"/>
  <c r="P23" i="52"/>
  <c r="K23" i="52"/>
  <c r="P22" i="52"/>
  <c r="K22" i="52"/>
  <c r="P21" i="52"/>
  <c r="K21" i="52"/>
  <c r="P20" i="52"/>
  <c r="K20" i="52"/>
  <c r="K19" i="52"/>
  <c r="P18" i="52"/>
  <c r="K18" i="52"/>
  <c r="P17" i="52"/>
  <c r="K17" i="52"/>
  <c r="P16" i="52"/>
  <c r="K16" i="52"/>
  <c r="P15" i="52"/>
  <c r="K15" i="52"/>
  <c r="P14" i="52"/>
  <c r="K14" i="52"/>
  <c r="P13" i="52"/>
  <c r="K13" i="52"/>
  <c r="P12" i="52"/>
  <c r="K12" i="52"/>
  <c r="P11" i="52"/>
  <c r="K11" i="52"/>
  <c r="P10" i="52"/>
  <c r="K10" i="52"/>
  <c r="P9" i="52"/>
  <c r="K9" i="52"/>
  <c r="P8" i="52"/>
  <c r="K8" i="52"/>
  <c r="P7" i="52"/>
  <c r="K7" i="52"/>
  <c r="P6" i="52"/>
  <c r="K6" i="52"/>
  <c r="K5" i="52"/>
  <c r="P4" i="52"/>
  <c r="K4" i="52"/>
  <c r="P3" i="52"/>
  <c r="K3" i="52"/>
  <c r="P2" i="52"/>
  <c r="K2" i="52"/>
  <c r="J11" i="9" l="1"/>
  <c r="J11" i="10"/>
  <c r="J11" i="11"/>
  <c r="J11" i="12"/>
  <c r="J11" i="35"/>
  <c r="J12" i="36"/>
  <c r="J11" i="13"/>
  <c r="J11" i="16"/>
  <c r="J11" i="17"/>
  <c r="J11" i="18"/>
  <c r="J11" i="21"/>
  <c r="J15" i="16"/>
  <c r="J15" i="17"/>
  <c r="J15" i="18"/>
  <c r="J11" i="20"/>
  <c r="J11" i="22"/>
  <c r="J11" i="29"/>
  <c r="J11" i="47"/>
  <c r="J11" i="48"/>
  <c r="K8" i="37"/>
  <c r="J11" i="23"/>
  <c r="J28" i="24"/>
  <c r="J11" i="15"/>
  <c r="J12" i="24"/>
  <c r="J11" i="25"/>
  <c r="L3" i="52"/>
  <c r="P5" i="52"/>
  <c r="P19" i="52"/>
  <c r="S20" i="52" s="1"/>
  <c r="S6" i="52" l="1"/>
  <c r="J15" i="23"/>
  <c r="J15" i="25"/>
  <c r="R6" i="52"/>
  <c r="Q20" i="52"/>
  <c r="Q6" i="52"/>
  <c r="R20" i="52"/>
  <c r="K3" i="51"/>
  <c r="J10" i="42" l="1"/>
  <c r="J9" i="42"/>
  <c r="J8" i="42"/>
  <c r="J7" i="42"/>
  <c r="J6" i="42"/>
  <c r="J5" i="42"/>
  <c r="J4" i="42"/>
  <c r="J3" i="42"/>
  <c r="J2" i="42"/>
  <c r="H10" i="29"/>
  <c r="H9" i="29"/>
  <c r="H8" i="29"/>
  <c r="H7" i="29"/>
  <c r="H6" i="29"/>
  <c r="H5" i="29"/>
  <c r="H4" i="29"/>
  <c r="H3" i="29"/>
  <c r="H2" i="29"/>
  <c r="G10" i="29"/>
  <c r="G9" i="29"/>
  <c r="G8" i="29"/>
  <c r="G7" i="29"/>
  <c r="G6" i="29"/>
  <c r="G5" i="29"/>
  <c r="G4" i="29"/>
  <c r="G3" i="29"/>
  <c r="G2" i="29"/>
  <c r="F10" i="29"/>
  <c r="F9" i="29"/>
  <c r="F8" i="29"/>
  <c r="F7" i="29"/>
  <c r="F6" i="29"/>
  <c r="F5" i="29"/>
  <c r="F4" i="29"/>
  <c r="F3" i="29"/>
  <c r="F2" i="29"/>
  <c r="E10" i="29"/>
  <c r="E9" i="29"/>
  <c r="E8" i="29"/>
  <c r="E7" i="29"/>
  <c r="E6" i="29"/>
  <c r="E5" i="29"/>
  <c r="E4" i="29"/>
  <c r="E3" i="29"/>
  <c r="E2" i="29"/>
  <c r="D10" i="29"/>
  <c r="D9" i="29"/>
  <c r="D8" i="29"/>
  <c r="D7" i="29"/>
  <c r="D6" i="29"/>
  <c r="D5" i="29"/>
  <c r="D4" i="29"/>
  <c r="D3" i="29"/>
  <c r="D2" i="29"/>
  <c r="H10" i="25"/>
  <c r="H9" i="25"/>
  <c r="H8" i="25"/>
  <c r="H7" i="25"/>
  <c r="H6" i="25"/>
  <c r="H5" i="25"/>
  <c r="H4" i="25"/>
  <c r="H3" i="25"/>
  <c r="H2" i="25"/>
  <c r="G10" i="25"/>
  <c r="G9" i="25"/>
  <c r="G8" i="25"/>
  <c r="G7" i="25"/>
  <c r="G6" i="25"/>
  <c r="G5" i="25"/>
  <c r="G4" i="25"/>
  <c r="G3" i="25"/>
  <c r="G2" i="25"/>
  <c r="F10" i="25"/>
  <c r="F9" i="25"/>
  <c r="F8" i="25"/>
  <c r="F7" i="25"/>
  <c r="F6" i="25"/>
  <c r="F5" i="25"/>
  <c r="F4" i="25"/>
  <c r="F3" i="25"/>
  <c r="F2" i="25"/>
  <c r="E10" i="25"/>
  <c r="E9" i="25"/>
  <c r="E8" i="25"/>
  <c r="E7" i="25"/>
  <c r="E6" i="25"/>
  <c r="E5" i="25"/>
  <c r="E4" i="25"/>
  <c r="E3" i="25"/>
  <c r="E2" i="25"/>
  <c r="D10" i="25"/>
  <c r="D9" i="25"/>
  <c r="D8" i="25"/>
  <c r="D7" i="25"/>
  <c r="D6" i="25"/>
  <c r="D5" i="25"/>
  <c r="D4" i="25"/>
  <c r="D3" i="25"/>
  <c r="D2" i="25"/>
  <c r="H27" i="24"/>
  <c r="H26" i="24"/>
  <c r="H25" i="24"/>
  <c r="H24" i="24"/>
  <c r="H23" i="24"/>
  <c r="H22" i="24"/>
  <c r="H21" i="24"/>
  <c r="H20" i="24"/>
  <c r="H19" i="24"/>
  <c r="H11" i="24"/>
  <c r="H10" i="24"/>
  <c r="H9" i="24"/>
  <c r="H8" i="24"/>
  <c r="H7" i="24"/>
  <c r="H6" i="24"/>
  <c r="H5" i="24"/>
  <c r="H4" i="24"/>
  <c r="H3" i="24"/>
  <c r="H10" i="23"/>
  <c r="H9" i="23"/>
  <c r="H8" i="23"/>
  <c r="H7" i="23"/>
  <c r="H6" i="23"/>
  <c r="H5" i="23"/>
  <c r="H4" i="23"/>
  <c r="H3" i="23"/>
  <c r="H2" i="23"/>
  <c r="G10" i="23"/>
  <c r="G9" i="23"/>
  <c r="G8" i="23"/>
  <c r="G7" i="23"/>
  <c r="G6" i="23"/>
  <c r="G5" i="23"/>
  <c r="G4" i="23"/>
  <c r="G3" i="23"/>
  <c r="G2" i="23"/>
  <c r="F10" i="23"/>
  <c r="F9" i="23"/>
  <c r="F8" i="23"/>
  <c r="F7" i="23"/>
  <c r="F6" i="23"/>
  <c r="F5" i="23"/>
  <c r="F4" i="23"/>
  <c r="F3" i="23"/>
  <c r="F2" i="23"/>
  <c r="E10" i="23"/>
  <c r="E9" i="23"/>
  <c r="E8" i="23"/>
  <c r="E7" i="23"/>
  <c r="E6" i="23"/>
  <c r="E5" i="23"/>
  <c r="E4" i="23"/>
  <c r="E3" i="23"/>
  <c r="E2" i="23"/>
  <c r="D10" i="23"/>
  <c r="D9" i="23"/>
  <c r="D8" i="23"/>
  <c r="D7" i="23"/>
  <c r="D6" i="23"/>
  <c r="D5" i="23"/>
  <c r="D4" i="23"/>
  <c r="D3" i="23"/>
  <c r="D2" i="23"/>
  <c r="H10" i="22"/>
  <c r="H9" i="22"/>
  <c r="H8" i="22"/>
  <c r="H7" i="22"/>
  <c r="H6" i="22"/>
  <c r="H5" i="22"/>
  <c r="H4" i="22"/>
  <c r="H3" i="22"/>
  <c r="H2" i="22"/>
  <c r="G10" i="22"/>
  <c r="G9" i="22"/>
  <c r="G8" i="22"/>
  <c r="G7" i="22"/>
  <c r="G6" i="22"/>
  <c r="G5" i="22"/>
  <c r="G4" i="22"/>
  <c r="G3" i="22"/>
  <c r="G2" i="22"/>
  <c r="F10" i="22"/>
  <c r="F9" i="22"/>
  <c r="F8" i="22"/>
  <c r="F7" i="22"/>
  <c r="F6" i="22"/>
  <c r="F5" i="22"/>
  <c r="F4" i="22"/>
  <c r="F3" i="22"/>
  <c r="F2" i="22"/>
  <c r="E10" i="22"/>
  <c r="E9" i="22"/>
  <c r="E8" i="22"/>
  <c r="E7" i="22"/>
  <c r="E6" i="22"/>
  <c r="E5" i="22"/>
  <c r="E4" i="22"/>
  <c r="E3" i="22"/>
  <c r="E2" i="22"/>
  <c r="D10" i="22"/>
  <c r="D9" i="22"/>
  <c r="D8" i="22"/>
  <c r="D7" i="22"/>
  <c r="D6" i="22"/>
  <c r="D5" i="22"/>
  <c r="D4" i="22"/>
  <c r="D3" i="22"/>
  <c r="D2" i="22"/>
  <c r="B15" i="30" l="1"/>
  <c r="C15" i="30"/>
  <c r="D15" i="30"/>
  <c r="E15" i="30"/>
  <c r="H10" i="20"/>
  <c r="H9" i="20"/>
  <c r="H8" i="20"/>
  <c r="H7" i="20"/>
  <c r="H6" i="20"/>
  <c r="H5" i="20"/>
  <c r="H4" i="20"/>
  <c r="H3" i="20"/>
  <c r="H2" i="20"/>
  <c r="G10" i="20"/>
  <c r="G9" i="20"/>
  <c r="G8" i="20"/>
  <c r="G7" i="20"/>
  <c r="G6" i="20"/>
  <c r="G5" i="20"/>
  <c r="G4" i="20"/>
  <c r="G3" i="20"/>
  <c r="G2" i="20"/>
  <c r="F10" i="20"/>
  <c r="F9" i="20"/>
  <c r="F8" i="20"/>
  <c r="F7" i="20"/>
  <c r="F6" i="20"/>
  <c r="F5" i="20"/>
  <c r="F4" i="20"/>
  <c r="F3" i="20"/>
  <c r="F2" i="20"/>
  <c r="E10" i="20"/>
  <c r="E9" i="20"/>
  <c r="E8" i="20"/>
  <c r="E7" i="20"/>
  <c r="E6" i="20"/>
  <c r="E5" i="20"/>
  <c r="E4" i="20"/>
  <c r="E3" i="20"/>
  <c r="E2" i="20"/>
  <c r="D10" i="20"/>
  <c r="D9" i="20"/>
  <c r="D8" i="20"/>
  <c r="D7" i="20"/>
  <c r="D6" i="20"/>
  <c r="D5" i="20"/>
  <c r="D4" i="20"/>
  <c r="D3" i="20"/>
  <c r="D2" i="20"/>
  <c r="I10" i="21" l="1"/>
  <c r="I9" i="21"/>
  <c r="I8" i="21"/>
  <c r="I7" i="21"/>
  <c r="I6" i="21"/>
  <c r="I5" i="21"/>
  <c r="I4" i="21"/>
  <c r="I3" i="21"/>
  <c r="I2" i="21"/>
  <c r="H10" i="21"/>
  <c r="H9" i="21"/>
  <c r="H8" i="21"/>
  <c r="H7" i="21"/>
  <c r="H6" i="21"/>
  <c r="H5" i="21"/>
  <c r="H4" i="21"/>
  <c r="H3" i="21"/>
  <c r="H2" i="21"/>
  <c r="G10" i="21"/>
  <c r="G9" i="21"/>
  <c r="G8" i="21"/>
  <c r="G7" i="21"/>
  <c r="G6" i="21"/>
  <c r="G5" i="21"/>
  <c r="G4" i="21"/>
  <c r="G3" i="21"/>
  <c r="G2" i="21"/>
  <c r="F10" i="21"/>
  <c r="F9" i="21"/>
  <c r="F8" i="21"/>
  <c r="F7" i="21"/>
  <c r="F6" i="21"/>
  <c r="F5" i="21"/>
  <c r="F4" i="21"/>
  <c r="F3" i="21"/>
  <c r="F2" i="21"/>
  <c r="E10" i="21"/>
  <c r="E9" i="21"/>
  <c r="E8" i="21"/>
  <c r="E7" i="21"/>
  <c r="E6" i="21"/>
  <c r="E5" i="21"/>
  <c r="E4" i="21"/>
  <c r="E3" i="21"/>
  <c r="E2" i="21"/>
  <c r="D10" i="21"/>
  <c r="D9" i="21"/>
  <c r="D8" i="21"/>
  <c r="D7" i="21"/>
  <c r="D6" i="21"/>
  <c r="D5" i="21"/>
  <c r="D4" i="21"/>
  <c r="D3" i="21"/>
  <c r="D2" i="21"/>
  <c r="H10" i="18"/>
  <c r="H9" i="18"/>
  <c r="H8" i="18"/>
  <c r="H7" i="18"/>
  <c r="H6" i="18"/>
  <c r="H5" i="18"/>
  <c r="H4" i="18"/>
  <c r="H3" i="18"/>
  <c r="H2" i="18"/>
  <c r="G10" i="18"/>
  <c r="G9" i="18"/>
  <c r="G8" i="18"/>
  <c r="G7" i="18"/>
  <c r="G6" i="18"/>
  <c r="G5" i="18"/>
  <c r="G4" i="18"/>
  <c r="G3" i="18"/>
  <c r="G2" i="18"/>
  <c r="F10" i="18"/>
  <c r="F9" i="18"/>
  <c r="F8" i="18"/>
  <c r="F7" i="18"/>
  <c r="F6" i="18"/>
  <c r="F5" i="18"/>
  <c r="F4" i="18"/>
  <c r="F3" i="18"/>
  <c r="F2" i="18"/>
  <c r="E10" i="18"/>
  <c r="E9" i="18"/>
  <c r="E8" i="18"/>
  <c r="E7" i="18"/>
  <c r="E6" i="18"/>
  <c r="E5" i="18"/>
  <c r="E4" i="18"/>
  <c r="E3" i="18"/>
  <c r="E2" i="18"/>
  <c r="D10" i="18"/>
  <c r="D9" i="18"/>
  <c r="D8" i="18"/>
  <c r="D7" i="18"/>
  <c r="D6" i="18"/>
  <c r="D5" i="18"/>
  <c r="D4" i="18"/>
  <c r="D3" i="18"/>
  <c r="D2" i="18"/>
  <c r="H10" i="17"/>
  <c r="H9" i="17"/>
  <c r="H8" i="17"/>
  <c r="H7" i="17"/>
  <c r="H6" i="17"/>
  <c r="H5" i="17"/>
  <c r="H4" i="17"/>
  <c r="H3" i="17"/>
  <c r="H2" i="17"/>
  <c r="G10" i="17"/>
  <c r="G9" i="17"/>
  <c r="G8" i="17"/>
  <c r="G7" i="17"/>
  <c r="G6" i="17"/>
  <c r="G5" i="17"/>
  <c r="G4" i="17"/>
  <c r="G3" i="17"/>
  <c r="G2" i="17"/>
  <c r="F10" i="17"/>
  <c r="F9" i="17"/>
  <c r="F8" i="17"/>
  <c r="F7" i="17"/>
  <c r="F6" i="17"/>
  <c r="F5" i="17"/>
  <c r="F4" i="17"/>
  <c r="F3" i="17"/>
  <c r="F2" i="17"/>
  <c r="E10" i="17"/>
  <c r="E9" i="17"/>
  <c r="E8" i="17"/>
  <c r="E7" i="17"/>
  <c r="E6" i="17"/>
  <c r="E5" i="17"/>
  <c r="E4" i="17"/>
  <c r="E3" i="17"/>
  <c r="E2" i="17"/>
  <c r="D10" i="17"/>
  <c r="D9" i="17"/>
  <c r="D8" i="17"/>
  <c r="D7" i="17"/>
  <c r="D6" i="17"/>
  <c r="D5" i="17"/>
  <c r="D4" i="17"/>
  <c r="D3" i="17"/>
  <c r="D2" i="17"/>
  <c r="H10" i="16"/>
  <c r="H9" i="16"/>
  <c r="H8" i="16"/>
  <c r="H7" i="16"/>
  <c r="H6" i="16"/>
  <c r="H5" i="16"/>
  <c r="H4" i="16"/>
  <c r="H3" i="16"/>
  <c r="H2" i="16"/>
  <c r="G10" i="16"/>
  <c r="G9" i="16"/>
  <c r="G8" i="16"/>
  <c r="G7" i="16"/>
  <c r="G6" i="16"/>
  <c r="G5" i="16"/>
  <c r="G4" i="16"/>
  <c r="G3" i="16"/>
  <c r="G2" i="16"/>
  <c r="F10" i="16"/>
  <c r="F9" i="16"/>
  <c r="F8" i="16"/>
  <c r="F7" i="16"/>
  <c r="F6" i="16"/>
  <c r="F5" i="16"/>
  <c r="F4" i="16"/>
  <c r="F3" i="16"/>
  <c r="F2" i="16"/>
  <c r="E10" i="16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H10" i="15"/>
  <c r="H9" i="15"/>
  <c r="H8" i="15"/>
  <c r="H7" i="15"/>
  <c r="H6" i="15"/>
  <c r="H5" i="15"/>
  <c r="H4" i="15"/>
  <c r="H3" i="15"/>
  <c r="H2" i="15"/>
  <c r="G10" i="15"/>
  <c r="G9" i="15"/>
  <c r="G8" i="15"/>
  <c r="G7" i="15"/>
  <c r="G6" i="15"/>
  <c r="G5" i="15"/>
  <c r="G4" i="15"/>
  <c r="G3" i="15"/>
  <c r="G2" i="15"/>
  <c r="F10" i="15"/>
  <c r="F9" i="15"/>
  <c r="F8" i="15"/>
  <c r="F7" i="15"/>
  <c r="F6" i="15"/>
  <c r="F5" i="15"/>
  <c r="F4" i="15"/>
  <c r="F3" i="15"/>
  <c r="F2" i="15"/>
  <c r="E10" i="15"/>
  <c r="E9" i="15"/>
  <c r="E8" i="15"/>
  <c r="E7" i="15"/>
  <c r="E6" i="15"/>
  <c r="E5" i="15"/>
  <c r="E4" i="15"/>
  <c r="E3" i="15"/>
  <c r="E2" i="15"/>
  <c r="D10" i="15"/>
  <c r="D9" i="15"/>
  <c r="D8" i="15"/>
  <c r="D7" i="15"/>
  <c r="D6" i="15"/>
  <c r="D5" i="15"/>
  <c r="D4" i="15"/>
  <c r="D3" i="15"/>
  <c r="D2" i="15"/>
  <c r="J16" i="37"/>
  <c r="I16" i="37"/>
  <c r="H16" i="37"/>
  <c r="G16" i="37"/>
  <c r="F16" i="37"/>
  <c r="E16" i="37"/>
  <c r="D16" i="37"/>
  <c r="C16" i="37"/>
  <c r="B16" i="37"/>
  <c r="J15" i="37"/>
  <c r="I15" i="37"/>
  <c r="H15" i="37"/>
  <c r="G15" i="37"/>
  <c r="F15" i="37"/>
  <c r="E15" i="37"/>
  <c r="D15" i="37"/>
  <c r="C15" i="37"/>
  <c r="B15" i="37"/>
  <c r="J14" i="37"/>
  <c r="I14" i="37"/>
  <c r="H14" i="37"/>
  <c r="G14" i="37"/>
  <c r="F14" i="37"/>
  <c r="E14" i="37"/>
  <c r="D14" i="37"/>
  <c r="C14" i="37"/>
  <c r="B14" i="37"/>
  <c r="J13" i="37"/>
  <c r="I13" i="37"/>
  <c r="H13" i="37"/>
  <c r="G13" i="37"/>
  <c r="F13" i="37"/>
  <c r="E13" i="37"/>
  <c r="D13" i="37"/>
  <c r="C13" i="37"/>
  <c r="B13" i="37"/>
  <c r="J12" i="37"/>
  <c r="I12" i="37"/>
  <c r="H12" i="37"/>
  <c r="G12" i="37"/>
  <c r="F12" i="37"/>
  <c r="E12" i="37"/>
  <c r="D12" i="37"/>
  <c r="B12" i="37"/>
  <c r="J11" i="37"/>
  <c r="E11" i="37"/>
  <c r="D11" i="37"/>
  <c r="C11" i="37"/>
  <c r="B11" i="37"/>
  <c r="H10" i="13"/>
  <c r="H9" i="13"/>
  <c r="H8" i="13"/>
  <c r="H7" i="13"/>
  <c r="H6" i="13"/>
  <c r="H5" i="13"/>
  <c r="H4" i="13"/>
  <c r="H3" i="13"/>
  <c r="H2" i="13"/>
  <c r="G10" i="13"/>
  <c r="G9" i="13"/>
  <c r="G8" i="13"/>
  <c r="G7" i="13"/>
  <c r="G6" i="13"/>
  <c r="G5" i="13"/>
  <c r="G4" i="13"/>
  <c r="G3" i="13"/>
  <c r="G2" i="13"/>
  <c r="F10" i="13"/>
  <c r="F9" i="13"/>
  <c r="F8" i="13"/>
  <c r="F7" i="13"/>
  <c r="F6" i="13"/>
  <c r="F5" i="13"/>
  <c r="F4" i="13"/>
  <c r="F3" i="13"/>
  <c r="F2" i="13"/>
  <c r="E10" i="13"/>
  <c r="E9" i="13"/>
  <c r="E8" i="13"/>
  <c r="E7" i="13"/>
  <c r="E6" i="13"/>
  <c r="E5" i="13"/>
  <c r="E4" i="13"/>
  <c r="E3" i="13"/>
  <c r="E2" i="13"/>
  <c r="D10" i="13"/>
  <c r="D9" i="13"/>
  <c r="D8" i="13"/>
  <c r="D7" i="13"/>
  <c r="D6" i="13"/>
  <c r="D5" i="13"/>
  <c r="D4" i="13"/>
  <c r="D3" i="13"/>
  <c r="D2" i="13"/>
  <c r="H42" i="36"/>
  <c r="H41" i="36"/>
  <c r="H40" i="36"/>
  <c r="H39" i="36"/>
  <c r="H38" i="36"/>
  <c r="H37" i="36"/>
  <c r="H36" i="36"/>
  <c r="H35" i="36"/>
  <c r="H34" i="36"/>
  <c r="H31" i="36"/>
  <c r="H30" i="36"/>
  <c r="H29" i="36"/>
  <c r="H28" i="36"/>
  <c r="H11" i="36"/>
  <c r="H10" i="36"/>
  <c r="H9" i="36"/>
  <c r="H8" i="36"/>
  <c r="H7" i="36"/>
  <c r="H6" i="36"/>
  <c r="H5" i="36"/>
  <c r="H4" i="36"/>
  <c r="H3" i="36"/>
  <c r="H10" i="35"/>
  <c r="H9" i="35"/>
  <c r="H8" i="35"/>
  <c r="H7" i="35"/>
  <c r="H6" i="35"/>
  <c r="H5" i="35"/>
  <c r="H4" i="35"/>
  <c r="H3" i="35"/>
  <c r="H2" i="35"/>
  <c r="G10" i="35"/>
  <c r="G9" i="35"/>
  <c r="G8" i="35"/>
  <c r="G7" i="35"/>
  <c r="G6" i="35"/>
  <c r="G5" i="35"/>
  <c r="G4" i="35"/>
  <c r="G3" i="35"/>
  <c r="G2" i="35"/>
  <c r="F10" i="35"/>
  <c r="F9" i="35"/>
  <c r="F8" i="35"/>
  <c r="F7" i="35"/>
  <c r="F6" i="35"/>
  <c r="F5" i="35"/>
  <c r="F4" i="35"/>
  <c r="F3" i="35"/>
  <c r="F2" i="35"/>
  <c r="E10" i="35"/>
  <c r="E9" i="35"/>
  <c r="E8" i="35"/>
  <c r="E7" i="35"/>
  <c r="E6" i="35"/>
  <c r="E5" i="35"/>
  <c r="E4" i="35"/>
  <c r="E3" i="35"/>
  <c r="E2" i="35"/>
  <c r="D10" i="35"/>
  <c r="D9" i="35"/>
  <c r="D8" i="35"/>
  <c r="D7" i="35"/>
  <c r="D6" i="35"/>
  <c r="D5" i="35"/>
  <c r="D4" i="35"/>
  <c r="D3" i="35"/>
  <c r="D2" i="35"/>
  <c r="H10" i="12"/>
  <c r="H9" i="12"/>
  <c r="H8" i="12"/>
  <c r="H7" i="12"/>
  <c r="H6" i="12"/>
  <c r="H5" i="12"/>
  <c r="H4" i="12"/>
  <c r="H3" i="12"/>
  <c r="H2" i="12"/>
  <c r="G10" i="12"/>
  <c r="G9" i="12"/>
  <c r="G8" i="12"/>
  <c r="G7" i="12"/>
  <c r="G6" i="12"/>
  <c r="G5" i="12"/>
  <c r="G4" i="12"/>
  <c r="G3" i="12"/>
  <c r="G2" i="12"/>
  <c r="F10" i="12"/>
  <c r="F9" i="12"/>
  <c r="F8" i="12"/>
  <c r="F7" i="12"/>
  <c r="F6" i="12"/>
  <c r="F5" i="12"/>
  <c r="F4" i="12"/>
  <c r="F3" i="12"/>
  <c r="F2" i="12"/>
  <c r="E10" i="12"/>
  <c r="E9" i="12"/>
  <c r="E8" i="12"/>
  <c r="E7" i="12"/>
  <c r="E6" i="12"/>
  <c r="E5" i="12"/>
  <c r="E4" i="12"/>
  <c r="E3" i="12"/>
  <c r="E2" i="12"/>
  <c r="D10" i="12"/>
  <c r="D9" i="12"/>
  <c r="D8" i="12"/>
  <c r="D7" i="12"/>
  <c r="D6" i="12"/>
  <c r="D5" i="12"/>
  <c r="D4" i="12"/>
  <c r="D3" i="12"/>
  <c r="D2" i="12"/>
  <c r="H10" i="11"/>
  <c r="H9" i="11"/>
  <c r="H8" i="11"/>
  <c r="H7" i="11"/>
  <c r="H6" i="11"/>
  <c r="H5" i="11"/>
  <c r="H4" i="11"/>
  <c r="H3" i="11"/>
  <c r="H2" i="11"/>
  <c r="G10" i="11"/>
  <c r="G9" i="11"/>
  <c r="G8" i="11"/>
  <c r="G7" i="11"/>
  <c r="G6" i="11"/>
  <c r="G5" i="11"/>
  <c r="G4" i="11"/>
  <c r="G3" i="11"/>
  <c r="G2" i="11"/>
  <c r="F10" i="11"/>
  <c r="F9" i="11"/>
  <c r="F8" i="11"/>
  <c r="F7" i="11"/>
  <c r="F6" i="11"/>
  <c r="F5" i="11"/>
  <c r="F4" i="11"/>
  <c r="F3" i="11"/>
  <c r="F2" i="11"/>
  <c r="E10" i="11"/>
  <c r="E9" i="11"/>
  <c r="E8" i="11"/>
  <c r="E7" i="11"/>
  <c r="E6" i="11"/>
  <c r="E5" i="11"/>
  <c r="E4" i="11"/>
  <c r="E3" i="11"/>
  <c r="E2" i="11"/>
  <c r="D10" i="11"/>
  <c r="D9" i="11"/>
  <c r="D8" i="11"/>
  <c r="D7" i="11"/>
  <c r="D6" i="11"/>
  <c r="D5" i="11"/>
  <c r="D4" i="11"/>
  <c r="D3" i="11"/>
  <c r="D2" i="11"/>
  <c r="H10" i="10"/>
  <c r="H9" i="10"/>
  <c r="H8" i="10"/>
  <c r="H7" i="10"/>
  <c r="H6" i="10"/>
  <c r="H5" i="10"/>
  <c r="H4" i="10"/>
  <c r="H3" i="10"/>
  <c r="H2" i="10"/>
  <c r="G10" i="10"/>
  <c r="G9" i="10"/>
  <c r="G8" i="10"/>
  <c r="G7" i="10"/>
  <c r="G6" i="10"/>
  <c r="G5" i="10"/>
  <c r="G4" i="10"/>
  <c r="G3" i="10"/>
  <c r="G2" i="10"/>
  <c r="F10" i="10"/>
  <c r="F9" i="10"/>
  <c r="F8" i="10"/>
  <c r="F7" i="10"/>
  <c r="F6" i="10"/>
  <c r="F5" i="10"/>
  <c r="F4" i="10"/>
  <c r="F3" i="10"/>
  <c r="F2" i="10"/>
  <c r="E10" i="10"/>
  <c r="E9" i="10"/>
  <c r="E8" i="10"/>
  <c r="E7" i="10"/>
  <c r="E6" i="10"/>
  <c r="E5" i="10"/>
  <c r="E4" i="10"/>
  <c r="E3" i="10"/>
  <c r="E2" i="10"/>
  <c r="D10" i="10"/>
  <c r="D9" i="10"/>
  <c r="D8" i="10"/>
  <c r="D7" i="10"/>
  <c r="D6" i="10"/>
  <c r="D5" i="10"/>
  <c r="D4" i="10"/>
  <c r="D3" i="10"/>
  <c r="D2" i="10"/>
  <c r="K25" i="31"/>
  <c r="H10" i="9"/>
  <c r="H9" i="9"/>
  <c r="H8" i="9"/>
  <c r="H7" i="9"/>
  <c r="H6" i="9"/>
  <c r="H5" i="9"/>
  <c r="H4" i="9"/>
  <c r="H3" i="9"/>
  <c r="H2" i="9"/>
  <c r="G10" i="9"/>
  <c r="G9" i="9"/>
  <c r="G8" i="9"/>
  <c r="G7" i="9"/>
  <c r="G6" i="9"/>
  <c r="G5" i="9"/>
  <c r="G4" i="9"/>
  <c r="G3" i="9"/>
  <c r="G2" i="9"/>
  <c r="F10" i="9"/>
  <c r="F9" i="9"/>
  <c r="F8" i="9"/>
  <c r="F7" i="9"/>
  <c r="F6" i="9"/>
  <c r="F5" i="9"/>
  <c r="F4" i="9"/>
  <c r="F3" i="9"/>
  <c r="F2" i="9"/>
  <c r="E10" i="9"/>
  <c r="E9" i="9"/>
  <c r="E8" i="9"/>
  <c r="E7" i="9"/>
  <c r="E6" i="9"/>
  <c r="E5" i="9"/>
  <c r="E4" i="9"/>
  <c r="E3" i="9"/>
  <c r="E2" i="9"/>
  <c r="D10" i="9"/>
  <c r="D9" i="9"/>
  <c r="D8" i="9"/>
  <c r="D7" i="9"/>
  <c r="D6" i="9"/>
  <c r="D5" i="9"/>
  <c r="D4" i="9"/>
  <c r="D3" i="9"/>
  <c r="D2" i="9"/>
  <c r="F11" i="37" l="1"/>
  <c r="G11" i="37"/>
  <c r="H11" i="37"/>
  <c r="I11" i="37"/>
  <c r="C12" i="37"/>
  <c r="I11" i="38" l="1"/>
  <c r="L11" i="8"/>
  <c r="K11" i="8"/>
  <c r="L10" i="8"/>
  <c r="K10" i="8"/>
  <c r="L9" i="8"/>
  <c r="K9" i="8"/>
  <c r="L8" i="8"/>
  <c r="K8" i="8"/>
  <c r="L7" i="8"/>
  <c r="K7" i="8"/>
  <c r="L6" i="8"/>
  <c r="K6" i="8"/>
  <c r="L5" i="8"/>
  <c r="K5" i="8"/>
  <c r="L4" i="8"/>
  <c r="L12" i="8" s="1"/>
  <c r="K4" i="8"/>
  <c r="L3" i="8"/>
  <c r="K3" i="8"/>
  <c r="M5" i="8" l="1"/>
  <c r="M7" i="8"/>
  <c r="M9" i="8"/>
  <c r="M11" i="8"/>
  <c r="M4" i="8"/>
  <c r="M6" i="8"/>
  <c r="M8" i="8"/>
  <c r="M10" i="8"/>
  <c r="K12" i="8"/>
  <c r="M12" i="8" s="1"/>
  <c r="M3" i="8"/>
  <c r="BD65" i="6"/>
  <c r="BD64" i="6"/>
  <c r="BD63" i="6"/>
  <c r="BD62" i="6"/>
  <c r="BD61" i="6"/>
  <c r="BD59" i="6"/>
  <c r="BD58" i="6"/>
  <c r="BD57" i="6"/>
  <c r="BD56" i="6"/>
  <c r="BD55" i="6"/>
  <c r="BD54" i="6"/>
  <c r="BD52" i="6"/>
  <c r="BD51" i="6"/>
  <c r="BD50" i="6"/>
  <c r="BD49" i="6"/>
  <c r="BD48" i="6"/>
  <c r="BD47" i="6"/>
  <c r="BD46" i="6"/>
  <c r="BD45" i="6"/>
  <c r="BD44" i="6"/>
  <c r="BD42" i="6"/>
  <c r="O42" i="51" s="1"/>
  <c r="BD41" i="6"/>
  <c r="O41" i="51" s="1"/>
  <c r="BD40" i="6"/>
  <c r="O40" i="51" s="1"/>
  <c r="BD39" i="6"/>
  <c r="O39" i="51" s="1"/>
  <c r="BD38" i="6"/>
  <c r="O38" i="51" s="1"/>
  <c r="BD37" i="6"/>
  <c r="O37" i="51" s="1"/>
  <c r="BD36" i="6"/>
  <c r="O36" i="51" s="1"/>
  <c r="BD35" i="6"/>
  <c r="O35" i="51" s="1"/>
  <c r="BD34" i="6"/>
  <c r="O34" i="51" s="1"/>
  <c r="BD33" i="6"/>
  <c r="O33" i="51" s="1"/>
  <c r="BD32" i="6"/>
  <c r="O32" i="51" s="1"/>
  <c r="BD31" i="6"/>
  <c r="O31" i="51" s="1"/>
  <c r="BD30" i="6"/>
  <c r="O30" i="51" s="1"/>
  <c r="BD29" i="6"/>
  <c r="O29" i="51" s="1"/>
  <c r="BD28" i="6"/>
  <c r="O28" i="51" s="1"/>
  <c r="BD27" i="6"/>
  <c r="O27" i="51" s="1"/>
  <c r="BD26" i="6"/>
  <c r="O26" i="51" s="1"/>
  <c r="BD25" i="6"/>
  <c r="O25" i="51" s="1"/>
  <c r="BD24" i="6"/>
  <c r="O24" i="51" s="1"/>
  <c r="BD23" i="6"/>
  <c r="O23" i="51" s="1"/>
  <c r="BD22" i="6"/>
  <c r="O22" i="51" s="1"/>
  <c r="BD21" i="6"/>
  <c r="O21" i="51" s="1"/>
  <c r="BD20" i="6"/>
  <c r="O20" i="51" s="1"/>
  <c r="BD19" i="6"/>
  <c r="O19" i="51" s="1"/>
  <c r="BD18" i="6"/>
  <c r="O18" i="51" s="1"/>
  <c r="BD17" i="6"/>
  <c r="O17" i="51" s="1"/>
  <c r="BD16" i="6"/>
  <c r="O16" i="51" s="1"/>
  <c r="BD15" i="6"/>
  <c r="O15" i="51" s="1"/>
  <c r="BD14" i="6"/>
  <c r="O14" i="51" s="1"/>
  <c r="BD13" i="6"/>
  <c r="O13" i="51" s="1"/>
  <c r="BD12" i="6"/>
  <c r="O12" i="51" s="1"/>
  <c r="BD11" i="6"/>
  <c r="O11" i="51" s="1"/>
  <c r="BD10" i="6"/>
  <c r="O10" i="51" s="1"/>
  <c r="BD9" i="6"/>
  <c r="O9" i="51" s="1"/>
  <c r="BD8" i="6"/>
  <c r="O8" i="51" s="1"/>
  <c r="BD7" i="6"/>
  <c r="O7" i="51" s="1"/>
  <c r="BD6" i="6"/>
  <c r="O6" i="51" s="1"/>
  <c r="BD5" i="6"/>
  <c r="O5" i="51" s="1"/>
  <c r="BD4" i="6"/>
  <c r="O4" i="51" s="1"/>
  <c r="L16" i="8" s="1"/>
  <c r="BD3" i="6"/>
  <c r="O3" i="51" s="1"/>
  <c r="BD2" i="6"/>
  <c r="O2" i="51" s="1"/>
  <c r="BD65" i="5"/>
  <c r="BD64" i="5"/>
  <c r="BD63" i="5"/>
  <c r="BD62" i="5"/>
  <c r="BD61" i="5"/>
  <c r="BD59" i="5"/>
  <c r="BD58" i="5"/>
  <c r="BD57" i="5"/>
  <c r="BD56" i="5"/>
  <c r="BD55" i="5"/>
  <c r="BD54" i="5"/>
  <c r="BD52" i="5"/>
  <c r="BD51" i="5"/>
  <c r="BD50" i="5"/>
  <c r="BD49" i="5"/>
  <c r="BD48" i="5"/>
  <c r="BD47" i="5"/>
  <c r="BD46" i="5"/>
  <c r="BD45" i="5"/>
  <c r="BD44" i="5"/>
  <c r="BD42" i="5"/>
  <c r="N42" i="51" s="1"/>
  <c r="BD41" i="5"/>
  <c r="N41" i="51" s="1"/>
  <c r="BD40" i="5"/>
  <c r="N40" i="51" s="1"/>
  <c r="BD39" i="5"/>
  <c r="N39" i="51" s="1"/>
  <c r="BD38" i="5"/>
  <c r="N38" i="51" s="1"/>
  <c r="BD37" i="5"/>
  <c r="N37" i="51" s="1"/>
  <c r="BD36" i="5"/>
  <c r="N36" i="51" s="1"/>
  <c r="BD35" i="5"/>
  <c r="N35" i="51" s="1"/>
  <c r="BD34" i="5"/>
  <c r="N34" i="51" s="1"/>
  <c r="BD33" i="5"/>
  <c r="N33" i="51" s="1"/>
  <c r="BD32" i="5"/>
  <c r="N32" i="51" s="1"/>
  <c r="BD31" i="5"/>
  <c r="N31" i="51" s="1"/>
  <c r="BD30" i="5"/>
  <c r="N30" i="51" s="1"/>
  <c r="BD29" i="5"/>
  <c r="N29" i="51" s="1"/>
  <c r="BD28" i="5"/>
  <c r="N28" i="51" s="1"/>
  <c r="BD27" i="5"/>
  <c r="N27" i="51" s="1"/>
  <c r="BD26" i="5"/>
  <c r="N26" i="51" s="1"/>
  <c r="BD25" i="5"/>
  <c r="N25" i="51" s="1"/>
  <c r="BD24" i="5"/>
  <c r="N24" i="51" s="1"/>
  <c r="BD23" i="5"/>
  <c r="N23" i="51" s="1"/>
  <c r="BD22" i="5"/>
  <c r="N22" i="51" s="1"/>
  <c r="BD21" i="5"/>
  <c r="N21" i="51" s="1"/>
  <c r="BD20" i="5"/>
  <c r="N20" i="51" s="1"/>
  <c r="BD19" i="5"/>
  <c r="N19" i="51" s="1"/>
  <c r="BD18" i="5"/>
  <c r="N18" i="51" s="1"/>
  <c r="BD17" i="5"/>
  <c r="N17" i="51" s="1"/>
  <c r="BD16" i="5"/>
  <c r="N16" i="51" s="1"/>
  <c r="BD15" i="5"/>
  <c r="N15" i="51" s="1"/>
  <c r="BD14" i="5"/>
  <c r="N14" i="51" s="1"/>
  <c r="BD13" i="5"/>
  <c r="N13" i="51" s="1"/>
  <c r="BD12" i="5"/>
  <c r="N12" i="51" s="1"/>
  <c r="BD11" i="5"/>
  <c r="N11" i="51" s="1"/>
  <c r="BD10" i="5"/>
  <c r="N10" i="51" s="1"/>
  <c r="BD9" i="5"/>
  <c r="N9" i="51" s="1"/>
  <c r="BD8" i="5"/>
  <c r="N8" i="51" s="1"/>
  <c r="BD7" i="5"/>
  <c r="N7" i="51" s="1"/>
  <c r="BD6" i="5"/>
  <c r="N6" i="51" s="1"/>
  <c r="BD5" i="5"/>
  <c r="N5" i="51" s="1"/>
  <c r="BD4" i="5"/>
  <c r="N4" i="51" s="1"/>
  <c r="L15" i="8" s="1"/>
  <c r="BD3" i="5"/>
  <c r="N3" i="51" s="1"/>
  <c r="BD2" i="5"/>
  <c r="N2" i="51" s="1"/>
  <c r="BD65" i="4"/>
  <c r="BD64" i="4"/>
  <c r="BD63" i="4"/>
  <c r="BD62" i="4"/>
  <c r="BD61" i="4"/>
  <c r="BD59" i="4"/>
  <c r="BD58" i="4"/>
  <c r="BD57" i="4"/>
  <c r="BD56" i="4"/>
  <c r="BD55" i="4"/>
  <c r="BD54" i="4"/>
  <c r="BD52" i="4"/>
  <c r="BD51" i="4"/>
  <c r="BD50" i="4"/>
  <c r="BD49" i="4"/>
  <c r="BD48" i="4"/>
  <c r="BD47" i="4"/>
  <c r="BD46" i="4"/>
  <c r="BD45" i="4"/>
  <c r="BD44" i="4"/>
  <c r="BD42" i="4"/>
  <c r="M42" i="51" s="1"/>
  <c r="BD41" i="4"/>
  <c r="M41" i="51" s="1"/>
  <c r="BD40" i="4"/>
  <c r="M40" i="51" s="1"/>
  <c r="BD39" i="4"/>
  <c r="M39" i="51" s="1"/>
  <c r="BD38" i="4"/>
  <c r="M38" i="51" s="1"/>
  <c r="BD37" i="4"/>
  <c r="M37" i="51" s="1"/>
  <c r="BD36" i="4"/>
  <c r="M36" i="51" s="1"/>
  <c r="BD35" i="4"/>
  <c r="M35" i="51" s="1"/>
  <c r="BD34" i="4"/>
  <c r="M34" i="51" s="1"/>
  <c r="BD33" i="4"/>
  <c r="M33" i="51" s="1"/>
  <c r="BD32" i="4"/>
  <c r="M32" i="51" s="1"/>
  <c r="BD31" i="4"/>
  <c r="M31" i="51" s="1"/>
  <c r="BD30" i="4"/>
  <c r="M30" i="51" s="1"/>
  <c r="BD29" i="4"/>
  <c r="M29" i="51" s="1"/>
  <c r="BD28" i="4"/>
  <c r="M28" i="51" s="1"/>
  <c r="BD27" i="4"/>
  <c r="M27" i="51" s="1"/>
  <c r="BD26" i="4"/>
  <c r="M26" i="51" s="1"/>
  <c r="BD25" i="4"/>
  <c r="M25" i="51" s="1"/>
  <c r="BD24" i="4"/>
  <c r="M24" i="51" s="1"/>
  <c r="BD23" i="4"/>
  <c r="M23" i="51" s="1"/>
  <c r="BD22" i="4"/>
  <c r="M22" i="51" s="1"/>
  <c r="BD21" i="4"/>
  <c r="M21" i="51" s="1"/>
  <c r="BD20" i="4"/>
  <c r="M20" i="51" s="1"/>
  <c r="BD19" i="4"/>
  <c r="M19" i="51" s="1"/>
  <c r="BD18" i="4"/>
  <c r="M18" i="51" s="1"/>
  <c r="BD17" i="4"/>
  <c r="M17" i="51" s="1"/>
  <c r="BD16" i="4"/>
  <c r="M16" i="51" s="1"/>
  <c r="BD15" i="4"/>
  <c r="M15" i="51" s="1"/>
  <c r="BD14" i="4"/>
  <c r="M14" i="51" s="1"/>
  <c r="BD13" i="4"/>
  <c r="M13" i="51" s="1"/>
  <c r="BD12" i="4"/>
  <c r="M12" i="51" s="1"/>
  <c r="BD11" i="4"/>
  <c r="M11" i="51" s="1"/>
  <c r="BD10" i="4"/>
  <c r="M10" i="51" s="1"/>
  <c r="BD9" i="4"/>
  <c r="M9" i="51" s="1"/>
  <c r="BD8" i="4"/>
  <c r="M8" i="51" s="1"/>
  <c r="BD7" i="4"/>
  <c r="M7" i="51" s="1"/>
  <c r="BD6" i="4"/>
  <c r="M6" i="51" s="1"/>
  <c r="BD5" i="4"/>
  <c r="M5" i="51" s="1"/>
  <c r="BD4" i="4"/>
  <c r="M4" i="51" s="1"/>
  <c r="L14" i="8" s="1"/>
  <c r="BD3" i="4"/>
  <c r="M3" i="51" s="1"/>
  <c r="BD2" i="4"/>
  <c r="M2" i="51" s="1"/>
  <c r="E35" i="15" l="1"/>
  <c r="I44" i="36"/>
  <c r="I12" i="9"/>
  <c r="I12" i="11"/>
  <c r="I12" i="12"/>
  <c r="I13" i="36"/>
  <c r="I12" i="15"/>
  <c r="I12" i="17"/>
  <c r="I12" i="22"/>
  <c r="I13" i="24"/>
  <c r="I12" i="29"/>
  <c r="I12" i="47"/>
  <c r="E36" i="15"/>
  <c r="I45" i="36"/>
  <c r="I13" i="10"/>
  <c r="I13" i="35"/>
  <c r="I13" i="13"/>
  <c r="I13" i="16"/>
  <c r="I13" i="18"/>
  <c r="I13" i="20"/>
  <c r="I13" i="23"/>
  <c r="I13" i="25"/>
  <c r="I30" i="24"/>
  <c r="I13" i="42"/>
  <c r="I13" i="48"/>
  <c r="I14" i="9"/>
  <c r="I14" i="11"/>
  <c r="I14" i="12"/>
  <c r="I15" i="36"/>
  <c r="I14" i="17"/>
  <c r="I14" i="22"/>
  <c r="I14" i="29"/>
  <c r="I14" i="47"/>
  <c r="I12" i="10"/>
  <c r="I12" i="35"/>
  <c r="I12" i="13"/>
  <c r="I12" i="16"/>
  <c r="I12" i="18"/>
  <c r="I12" i="20"/>
  <c r="I12" i="23"/>
  <c r="I12" i="25"/>
  <c r="I29" i="24"/>
  <c r="I12" i="42"/>
  <c r="I12" i="48"/>
  <c r="I13" i="9"/>
  <c r="I13" i="11"/>
  <c r="I13" i="12"/>
  <c r="I14" i="36"/>
  <c r="I13" i="15"/>
  <c r="I13" i="17"/>
  <c r="I13" i="22"/>
  <c r="I14" i="24"/>
  <c r="I13" i="29"/>
  <c r="I13" i="47"/>
  <c r="E37" i="15"/>
  <c r="I46" i="36"/>
  <c r="I14" i="10"/>
  <c r="I14" i="35"/>
  <c r="I14" i="13"/>
  <c r="I14" i="16"/>
  <c r="I14" i="18"/>
  <c r="I14" i="20"/>
  <c r="I14" i="42"/>
  <c r="I14" i="48"/>
  <c r="I15" i="24"/>
  <c r="I14" i="23"/>
  <c r="I14" i="15"/>
  <c r="I14" i="25"/>
  <c r="I31" i="24"/>
  <c r="M44" i="51"/>
  <c r="M44" i="52"/>
  <c r="M2" i="31" s="1"/>
  <c r="M13" i="31" s="1"/>
  <c r="M46" i="51"/>
  <c r="M46" i="52"/>
  <c r="M4" i="31" s="1"/>
  <c r="M15" i="31" s="1"/>
  <c r="M48" i="51"/>
  <c r="M48" i="52"/>
  <c r="M6" i="31" s="1"/>
  <c r="M17" i="31" s="1"/>
  <c r="M50" i="51"/>
  <c r="M50" i="52"/>
  <c r="M8" i="31" s="1"/>
  <c r="M19" i="31" s="1"/>
  <c r="M52" i="51"/>
  <c r="M52" i="52"/>
  <c r="M10" i="31" s="1"/>
  <c r="M21" i="31" s="1"/>
  <c r="M55" i="51"/>
  <c r="M55" i="52"/>
  <c r="M3" i="37" s="1"/>
  <c r="M57" i="51"/>
  <c r="M57" i="52"/>
  <c r="M5" i="37" s="1"/>
  <c r="M59" i="51"/>
  <c r="M59" i="52"/>
  <c r="M7" i="37" s="1"/>
  <c r="M62" i="51"/>
  <c r="M62" i="52"/>
  <c r="M64" i="51"/>
  <c r="M64" i="52"/>
  <c r="N45" i="51"/>
  <c r="N45" i="52"/>
  <c r="N3" i="31" s="1"/>
  <c r="N14" i="31" s="1"/>
  <c r="N47" i="51"/>
  <c r="N47" i="52"/>
  <c r="N5" i="31" s="1"/>
  <c r="N16" i="31" s="1"/>
  <c r="N49" i="51"/>
  <c r="N49" i="52"/>
  <c r="N7" i="31" s="1"/>
  <c r="N18" i="31" s="1"/>
  <c r="N51" i="51"/>
  <c r="N51" i="52"/>
  <c r="N9" i="31" s="1"/>
  <c r="N20" i="31" s="1"/>
  <c r="N54" i="51"/>
  <c r="N54" i="52"/>
  <c r="N2" i="37" s="1"/>
  <c r="N56" i="51"/>
  <c r="N56" i="52"/>
  <c r="N4" i="37" s="1"/>
  <c r="N58" i="51"/>
  <c r="N58" i="52"/>
  <c r="N6" i="37" s="1"/>
  <c r="N61" i="51"/>
  <c r="N61" i="52"/>
  <c r="N63" i="51"/>
  <c r="N63" i="52"/>
  <c r="N65" i="51"/>
  <c r="N65" i="52"/>
  <c r="O44" i="51"/>
  <c r="O44" i="52"/>
  <c r="O2" i="31" s="1"/>
  <c r="O13" i="31" s="1"/>
  <c r="O46" i="51"/>
  <c r="O46" i="52"/>
  <c r="O4" i="31" s="1"/>
  <c r="O15" i="31" s="1"/>
  <c r="O48" i="51"/>
  <c r="O48" i="52"/>
  <c r="O6" i="31" s="1"/>
  <c r="O17" i="31" s="1"/>
  <c r="O50" i="51"/>
  <c r="O50" i="52"/>
  <c r="O8" i="31" s="1"/>
  <c r="O19" i="31" s="1"/>
  <c r="O52" i="51"/>
  <c r="O52" i="52"/>
  <c r="O10" i="31" s="1"/>
  <c r="O21" i="31" s="1"/>
  <c r="O55" i="51"/>
  <c r="O55" i="52"/>
  <c r="O3" i="37" s="1"/>
  <c r="O57" i="51"/>
  <c r="O57" i="52"/>
  <c r="O5" i="37" s="1"/>
  <c r="O14" i="37" s="1"/>
  <c r="O59" i="51"/>
  <c r="O59" i="52"/>
  <c r="O7" i="37" s="1"/>
  <c r="O62" i="51"/>
  <c r="O62" i="52"/>
  <c r="O64" i="51"/>
  <c r="O64" i="52"/>
  <c r="M45" i="51"/>
  <c r="M45" i="52"/>
  <c r="M3" i="31" s="1"/>
  <c r="M14" i="31" s="1"/>
  <c r="M47" i="51"/>
  <c r="M47" i="52"/>
  <c r="M5" i="31" s="1"/>
  <c r="M16" i="31" s="1"/>
  <c r="M49" i="51"/>
  <c r="M49" i="52"/>
  <c r="M7" i="31" s="1"/>
  <c r="M18" i="31" s="1"/>
  <c r="M51" i="51"/>
  <c r="M51" i="52"/>
  <c r="M9" i="31" s="1"/>
  <c r="M20" i="31" s="1"/>
  <c r="M54" i="51"/>
  <c r="M54" i="52"/>
  <c r="M2" i="37" s="1"/>
  <c r="M11" i="37" s="1"/>
  <c r="M56" i="51"/>
  <c r="M56" i="52"/>
  <c r="M4" i="37" s="1"/>
  <c r="M13" i="37" s="1"/>
  <c r="M58" i="51"/>
  <c r="M58" i="52"/>
  <c r="M6" i="37" s="1"/>
  <c r="M61" i="51"/>
  <c r="M61" i="52"/>
  <c r="M63" i="51"/>
  <c r="M63" i="52"/>
  <c r="M65" i="51"/>
  <c r="M65" i="52"/>
  <c r="N44" i="51"/>
  <c r="N44" i="52"/>
  <c r="N2" i="31" s="1"/>
  <c r="N13" i="31" s="1"/>
  <c r="N46" i="51"/>
  <c r="N46" i="52"/>
  <c r="N4" i="31" s="1"/>
  <c r="N15" i="31" s="1"/>
  <c r="N48" i="51"/>
  <c r="N48" i="52"/>
  <c r="N6" i="31" s="1"/>
  <c r="N17" i="31" s="1"/>
  <c r="N50" i="51"/>
  <c r="N50" i="52"/>
  <c r="N8" i="31" s="1"/>
  <c r="N19" i="31" s="1"/>
  <c r="N52" i="51"/>
  <c r="N52" i="52"/>
  <c r="N10" i="31" s="1"/>
  <c r="N21" i="31" s="1"/>
  <c r="N55" i="51"/>
  <c r="N55" i="52"/>
  <c r="N3" i="37" s="1"/>
  <c r="N57" i="51"/>
  <c r="N57" i="52"/>
  <c r="N5" i="37" s="1"/>
  <c r="N14" i="37" s="1"/>
  <c r="N59" i="51"/>
  <c r="N59" i="52"/>
  <c r="N7" i="37" s="1"/>
  <c r="N16" i="37" s="1"/>
  <c r="N62" i="51"/>
  <c r="N62" i="52"/>
  <c r="N64" i="51"/>
  <c r="N64" i="52"/>
  <c r="J14" i="42"/>
  <c r="O45" i="51"/>
  <c r="P45" i="51" s="1"/>
  <c r="O45" i="52"/>
  <c r="O3" i="31" s="1"/>
  <c r="O14" i="31" s="1"/>
  <c r="O47" i="51"/>
  <c r="P47" i="51" s="1"/>
  <c r="O47" i="52"/>
  <c r="O5" i="31" s="1"/>
  <c r="O16" i="31" s="1"/>
  <c r="O49" i="51"/>
  <c r="P49" i="51" s="1"/>
  <c r="O49" i="52"/>
  <c r="O7" i="31" s="1"/>
  <c r="O18" i="31" s="1"/>
  <c r="O51" i="51"/>
  <c r="P51" i="51" s="1"/>
  <c r="O51" i="52"/>
  <c r="O9" i="31" s="1"/>
  <c r="O20" i="31" s="1"/>
  <c r="O54" i="51"/>
  <c r="P54" i="51" s="1"/>
  <c r="O54" i="52"/>
  <c r="O2" i="37" s="1"/>
  <c r="O56" i="51"/>
  <c r="P56" i="51" s="1"/>
  <c r="O56" i="52"/>
  <c r="O4" i="37" s="1"/>
  <c r="O58" i="51"/>
  <c r="P58" i="51" s="1"/>
  <c r="O58" i="52"/>
  <c r="O6" i="37" s="1"/>
  <c r="O61" i="51"/>
  <c r="P61" i="51" s="1"/>
  <c r="O61" i="52"/>
  <c r="O63" i="51"/>
  <c r="P63" i="51" s="1"/>
  <c r="O63" i="52"/>
  <c r="O65" i="51"/>
  <c r="P65" i="51" s="1"/>
  <c r="O65" i="52"/>
  <c r="I12" i="21"/>
  <c r="M12" i="37"/>
  <c r="M14" i="37"/>
  <c r="M16" i="37"/>
  <c r="J13" i="42"/>
  <c r="I14" i="21"/>
  <c r="O12" i="37"/>
  <c r="O16" i="37"/>
  <c r="L17" i="8"/>
  <c r="J12" i="42"/>
  <c r="K15" i="8"/>
  <c r="M15" i="8" s="1"/>
  <c r="N11" i="37"/>
  <c r="N13" i="37"/>
  <c r="N15" i="37"/>
  <c r="K14" i="8"/>
  <c r="M15" i="37"/>
  <c r="I13" i="21"/>
  <c r="N12" i="37"/>
  <c r="K16" i="8"/>
  <c r="M16" i="8" s="1"/>
  <c r="O11" i="37"/>
  <c r="O13" i="37"/>
  <c r="O15" i="37"/>
  <c r="K65" i="51"/>
  <c r="P64" i="51"/>
  <c r="K64" i="51"/>
  <c r="K63" i="51"/>
  <c r="P62" i="51"/>
  <c r="K62" i="51"/>
  <c r="K61" i="51"/>
  <c r="P59" i="51"/>
  <c r="K59" i="51"/>
  <c r="K58" i="51"/>
  <c r="P57" i="51"/>
  <c r="K57" i="51"/>
  <c r="K56" i="51"/>
  <c r="P55" i="51"/>
  <c r="K55" i="51"/>
  <c r="K54" i="51"/>
  <c r="P52" i="51"/>
  <c r="K52" i="51"/>
  <c r="K51" i="51"/>
  <c r="P50" i="51"/>
  <c r="K50" i="51"/>
  <c r="K49" i="51"/>
  <c r="P48" i="51"/>
  <c r="K48" i="51"/>
  <c r="K47" i="51"/>
  <c r="P46" i="51"/>
  <c r="K46" i="51"/>
  <c r="K45" i="51"/>
  <c r="P44" i="51"/>
  <c r="K44" i="51"/>
  <c r="P42" i="51"/>
  <c r="K42" i="51"/>
  <c r="P41" i="51"/>
  <c r="K41" i="51"/>
  <c r="P40" i="51"/>
  <c r="K40" i="51"/>
  <c r="P39" i="51"/>
  <c r="K39" i="51"/>
  <c r="P38" i="51"/>
  <c r="K38" i="51"/>
  <c r="P37" i="51"/>
  <c r="K37" i="51"/>
  <c r="B13" i="28" s="1"/>
  <c r="E13" i="28" s="1"/>
  <c r="P36" i="51"/>
  <c r="K36" i="51"/>
  <c r="B12" i="28" s="1"/>
  <c r="E12" i="28" s="1"/>
  <c r="P35" i="51"/>
  <c r="K35" i="51"/>
  <c r="B11" i="28" s="1"/>
  <c r="E11" i="28" s="1"/>
  <c r="P34" i="51"/>
  <c r="K34" i="51"/>
  <c r="B10" i="28" s="1"/>
  <c r="E10" i="28" s="1"/>
  <c r="P33" i="51"/>
  <c r="K33" i="51"/>
  <c r="B9" i="28" s="1"/>
  <c r="E9" i="28" s="1"/>
  <c r="P32" i="51"/>
  <c r="K32" i="51"/>
  <c r="B8" i="28" s="1"/>
  <c r="E8" i="28" s="1"/>
  <c r="P31" i="51"/>
  <c r="K31" i="51"/>
  <c r="B7" i="28" s="1"/>
  <c r="E7" i="28" s="1"/>
  <c r="P30" i="51"/>
  <c r="K30" i="51"/>
  <c r="B6" i="28" s="1"/>
  <c r="E6" i="28" s="1"/>
  <c r="P29" i="51"/>
  <c r="K29" i="51"/>
  <c r="B5" i="28" s="1"/>
  <c r="E5" i="28" s="1"/>
  <c r="P28" i="51"/>
  <c r="K28" i="51"/>
  <c r="B4" i="28" s="1"/>
  <c r="E4" i="28" s="1"/>
  <c r="P27" i="51"/>
  <c r="K27" i="51"/>
  <c r="B3" i="28" s="1"/>
  <c r="E3" i="28" s="1"/>
  <c r="P26" i="51"/>
  <c r="K26" i="51"/>
  <c r="P25" i="51"/>
  <c r="K25" i="51"/>
  <c r="P24" i="51"/>
  <c r="K24" i="51"/>
  <c r="P23" i="51"/>
  <c r="K23" i="51"/>
  <c r="P22" i="51"/>
  <c r="K22" i="51"/>
  <c r="P21" i="51"/>
  <c r="K21" i="51"/>
  <c r="I11" i="22" s="1"/>
  <c r="P20" i="51"/>
  <c r="K20" i="51"/>
  <c r="I11" i="20" s="1"/>
  <c r="P19" i="51"/>
  <c r="R20" i="51" s="1"/>
  <c r="K19" i="51"/>
  <c r="P18" i="51"/>
  <c r="K18" i="51"/>
  <c r="I11" i="18" s="1"/>
  <c r="P17" i="51"/>
  <c r="K17" i="51"/>
  <c r="I11" i="17" s="1"/>
  <c r="P16" i="51"/>
  <c r="K16" i="51"/>
  <c r="I11" i="16" s="1"/>
  <c r="P15" i="51"/>
  <c r="K15" i="51"/>
  <c r="P14" i="51"/>
  <c r="K14" i="51"/>
  <c r="I11" i="13" s="1"/>
  <c r="P13" i="51"/>
  <c r="K13" i="51"/>
  <c r="I12" i="36" s="1"/>
  <c r="P12" i="51"/>
  <c r="K12" i="51"/>
  <c r="I11" i="35" s="1"/>
  <c r="P11" i="51"/>
  <c r="K11" i="51"/>
  <c r="I11" i="12" s="1"/>
  <c r="P10" i="51"/>
  <c r="K10" i="51"/>
  <c r="P9" i="51"/>
  <c r="K9" i="51"/>
  <c r="I11" i="11" s="1"/>
  <c r="P8" i="51"/>
  <c r="K8" i="51"/>
  <c r="I11" i="10" s="1"/>
  <c r="P7" i="51"/>
  <c r="K7" i="51"/>
  <c r="I11" i="9" s="1"/>
  <c r="P6" i="51"/>
  <c r="K6" i="51"/>
  <c r="P5" i="51"/>
  <c r="K5" i="51"/>
  <c r="P4" i="51"/>
  <c r="K4" i="51"/>
  <c r="P3" i="51"/>
  <c r="P2" i="51"/>
  <c r="K2" i="51"/>
  <c r="I11" i="29" l="1"/>
  <c r="I11" i="42"/>
  <c r="I11" i="47"/>
  <c r="I11" i="48"/>
  <c r="I28" i="24"/>
  <c r="E34" i="15"/>
  <c r="I43" i="36"/>
  <c r="I15" i="16"/>
  <c r="I15" i="17"/>
  <c r="I15" i="18"/>
  <c r="O8" i="37"/>
  <c r="I11" i="15"/>
  <c r="I11" i="23"/>
  <c r="I12" i="24"/>
  <c r="I11" i="25"/>
  <c r="C14" i="28"/>
  <c r="B2" i="28"/>
  <c r="E2" i="28" s="1"/>
  <c r="M8" i="37"/>
  <c r="N8" i="37"/>
  <c r="I15" i="23"/>
  <c r="I15" i="25"/>
  <c r="P49" i="52"/>
  <c r="P47" i="52"/>
  <c r="P45" i="52"/>
  <c r="P64" i="52"/>
  <c r="P62" i="52"/>
  <c r="P59" i="52"/>
  <c r="P57" i="52"/>
  <c r="P55" i="52"/>
  <c r="P52" i="52"/>
  <c r="P50" i="52"/>
  <c r="P48" i="52"/>
  <c r="P46" i="52"/>
  <c r="P44" i="52"/>
  <c r="P65" i="52"/>
  <c r="P63" i="52"/>
  <c r="P61" i="52"/>
  <c r="P58" i="52"/>
  <c r="P56" i="52"/>
  <c r="P54" i="52"/>
  <c r="P51" i="52"/>
  <c r="J11" i="42"/>
  <c r="L3" i="51"/>
  <c r="I11" i="21"/>
  <c r="L23" i="51"/>
  <c r="K11" i="37"/>
  <c r="K12" i="37"/>
  <c r="K13" i="37"/>
  <c r="K14" i="37"/>
  <c r="K15" i="37"/>
  <c r="K16" i="37"/>
  <c r="M14" i="8"/>
  <c r="K17" i="8"/>
  <c r="M17" i="8" s="1"/>
  <c r="Q20" i="51"/>
  <c r="S20" i="51"/>
  <c r="R6" i="51"/>
  <c r="Q6" i="51"/>
  <c r="S6" i="51"/>
  <c r="Q23" i="51"/>
  <c r="C10" i="25" l="1"/>
  <c r="B10" i="25"/>
  <c r="C9" i="25"/>
  <c r="B9" i="25"/>
  <c r="C8" i="25"/>
  <c r="B8" i="25"/>
  <c r="C7" i="25"/>
  <c r="B7" i="25"/>
  <c r="C6" i="25"/>
  <c r="B6" i="25"/>
  <c r="C5" i="25"/>
  <c r="B5" i="25"/>
  <c r="C4" i="25"/>
  <c r="B4" i="25"/>
  <c r="C2" i="25"/>
  <c r="B2" i="25"/>
  <c r="K23" i="31" l="1"/>
  <c r="G10" i="48" l="1"/>
  <c r="G9" i="48"/>
  <c r="G8" i="48"/>
  <c r="G7" i="48"/>
  <c r="G6" i="48"/>
  <c r="G5" i="48"/>
  <c r="G4" i="48"/>
  <c r="G3" i="48"/>
  <c r="G2" i="48"/>
  <c r="G10" i="47"/>
  <c r="G9" i="47"/>
  <c r="G8" i="47"/>
  <c r="G7" i="47"/>
  <c r="G6" i="47"/>
  <c r="G5" i="47"/>
  <c r="G4" i="47"/>
  <c r="G3" i="47"/>
  <c r="G2" i="47"/>
  <c r="H10" i="42"/>
  <c r="H9" i="42"/>
  <c r="H8" i="42"/>
  <c r="H7" i="42"/>
  <c r="H6" i="42"/>
  <c r="H5" i="42"/>
  <c r="H4" i="42"/>
  <c r="H3" i="42"/>
  <c r="H2" i="42"/>
  <c r="G10" i="42"/>
  <c r="F10" i="42"/>
  <c r="G9" i="42"/>
  <c r="F9" i="42"/>
  <c r="G8" i="42"/>
  <c r="F8" i="42"/>
  <c r="G7" i="42"/>
  <c r="F7" i="42"/>
  <c r="G6" i="42"/>
  <c r="F6" i="42"/>
  <c r="G5" i="42"/>
  <c r="F5" i="42"/>
  <c r="G4" i="42"/>
  <c r="F4" i="42"/>
  <c r="G3" i="42"/>
  <c r="F3" i="42"/>
  <c r="G2" i="42"/>
  <c r="F2" i="42"/>
  <c r="C10" i="29"/>
  <c r="C9" i="29"/>
  <c r="C8" i="29"/>
  <c r="C7" i="29"/>
  <c r="C6" i="29"/>
  <c r="C5" i="29"/>
  <c r="C4" i="29"/>
  <c r="C2" i="29"/>
  <c r="G27" i="24"/>
  <c r="G26" i="24"/>
  <c r="G25" i="24"/>
  <c r="G24" i="24"/>
  <c r="G23" i="24"/>
  <c r="G22" i="24"/>
  <c r="G21" i="24"/>
  <c r="G20" i="24"/>
  <c r="G19" i="24"/>
  <c r="G11" i="24"/>
  <c r="F11" i="24"/>
  <c r="E11" i="24"/>
  <c r="D11" i="24"/>
  <c r="G10" i="24"/>
  <c r="F10" i="24"/>
  <c r="E10" i="24"/>
  <c r="D10" i="24"/>
  <c r="G9" i="24"/>
  <c r="F9" i="24"/>
  <c r="E9" i="24"/>
  <c r="D9" i="24"/>
  <c r="G8" i="24"/>
  <c r="F8" i="24"/>
  <c r="E8" i="24"/>
  <c r="D8" i="24"/>
  <c r="G7" i="24"/>
  <c r="F7" i="24"/>
  <c r="E7" i="24"/>
  <c r="D7" i="24"/>
  <c r="G6" i="24"/>
  <c r="F6" i="24"/>
  <c r="E6" i="24"/>
  <c r="D6" i="24"/>
  <c r="G5" i="24"/>
  <c r="F5" i="24"/>
  <c r="E5" i="24"/>
  <c r="D5" i="24"/>
  <c r="G4" i="24"/>
  <c r="F4" i="24"/>
  <c r="E4" i="24"/>
  <c r="D4" i="24"/>
  <c r="G3" i="24"/>
  <c r="F3" i="24"/>
  <c r="E3" i="24"/>
  <c r="D3" i="24"/>
  <c r="C11" i="24"/>
  <c r="C10" i="24"/>
  <c r="C9" i="24"/>
  <c r="C8" i="24"/>
  <c r="C7" i="24"/>
  <c r="C6" i="24"/>
  <c r="C5" i="24"/>
  <c r="C3" i="24"/>
  <c r="C10" i="23"/>
  <c r="C9" i="23"/>
  <c r="C8" i="23"/>
  <c r="C7" i="23"/>
  <c r="C6" i="23"/>
  <c r="C5" i="23"/>
  <c r="C4" i="23"/>
  <c r="C2" i="23"/>
  <c r="C10" i="20"/>
  <c r="C9" i="20"/>
  <c r="C8" i="20"/>
  <c r="C7" i="20"/>
  <c r="C6" i="20"/>
  <c r="C5" i="20"/>
  <c r="C4" i="20"/>
  <c r="C2" i="20"/>
  <c r="C10" i="22"/>
  <c r="C9" i="22"/>
  <c r="C8" i="22"/>
  <c r="C7" i="22"/>
  <c r="C6" i="22"/>
  <c r="C5" i="22"/>
  <c r="C4" i="22"/>
  <c r="C2" i="22"/>
  <c r="F29" i="30"/>
  <c r="G29" i="30" s="1"/>
  <c r="F28" i="30"/>
  <c r="G28" i="30" s="1"/>
  <c r="F27" i="30"/>
  <c r="G27" i="30" s="1"/>
  <c r="F26" i="30"/>
  <c r="G26" i="30" s="1"/>
  <c r="F25" i="30"/>
  <c r="G25" i="30" s="1"/>
  <c r="F24" i="30"/>
  <c r="G24" i="30" s="1"/>
  <c r="F23" i="30"/>
  <c r="G23" i="30" s="1"/>
  <c r="F22" i="30"/>
  <c r="G22" i="30" s="1"/>
  <c r="F21" i="30"/>
  <c r="G21" i="30" s="1"/>
  <c r="F33" i="30"/>
  <c r="G33" i="30" s="1"/>
  <c r="F32" i="30"/>
  <c r="F31" i="30"/>
  <c r="E30" i="30"/>
  <c r="D30" i="30"/>
  <c r="C30" i="30"/>
  <c r="B30" i="30"/>
  <c r="C10" i="21"/>
  <c r="C9" i="21"/>
  <c r="C8" i="21"/>
  <c r="C7" i="21"/>
  <c r="C6" i="21"/>
  <c r="C5" i="21"/>
  <c r="C4" i="21"/>
  <c r="C2" i="21"/>
  <c r="C10" i="18"/>
  <c r="C9" i="18"/>
  <c r="C8" i="18"/>
  <c r="C7" i="18"/>
  <c r="C6" i="18"/>
  <c r="C5" i="18"/>
  <c r="C4" i="18"/>
  <c r="C2" i="18"/>
  <c r="C10" i="17"/>
  <c r="C9" i="17"/>
  <c r="C8" i="17"/>
  <c r="C7" i="17"/>
  <c r="C6" i="17"/>
  <c r="C5" i="17"/>
  <c r="C4" i="17"/>
  <c r="C2" i="17"/>
  <c r="C10" i="16"/>
  <c r="C9" i="16"/>
  <c r="C8" i="16"/>
  <c r="C7" i="16"/>
  <c r="C6" i="16"/>
  <c r="C5" i="16"/>
  <c r="C4" i="16"/>
  <c r="C2" i="16"/>
  <c r="F30" i="30" l="1"/>
  <c r="G30" i="30" s="1"/>
  <c r="G32" i="30"/>
  <c r="G31" i="30"/>
  <c r="F34" i="30" l="1"/>
  <c r="G34" i="30" s="1"/>
  <c r="H30" i="30"/>
  <c r="C10" i="15"/>
  <c r="C9" i="15"/>
  <c r="C8" i="15"/>
  <c r="C7" i="15"/>
  <c r="C6" i="15"/>
  <c r="C5" i="15"/>
  <c r="C4" i="15"/>
  <c r="C2" i="15"/>
  <c r="C10" i="13"/>
  <c r="C9" i="13"/>
  <c r="C8" i="13"/>
  <c r="C7" i="13"/>
  <c r="C6" i="13"/>
  <c r="C5" i="13"/>
  <c r="C4" i="13"/>
  <c r="C2" i="13"/>
  <c r="G42" i="36" l="1"/>
  <c r="F42" i="36"/>
  <c r="E42" i="36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1" i="36"/>
  <c r="F31" i="36"/>
  <c r="E31" i="36"/>
  <c r="G30" i="36"/>
  <c r="F30" i="36"/>
  <c r="E30" i="36"/>
  <c r="G29" i="36"/>
  <c r="F29" i="36"/>
  <c r="E29" i="36"/>
  <c r="G28" i="36"/>
  <c r="F28" i="36"/>
  <c r="E28" i="36"/>
  <c r="G11" i="36"/>
  <c r="F11" i="36"/>
  <c r="E11" i="36"/>
  <c r="D11" i="36"/>
  <c r="G10" i="36"/>
  <c r="F10" i="36"/>
  <c r="E10" i="36"/>
  <c r="D10" i="36"/>
  <c r="G9" i="36"/>
  <c r="F9" i="36"/>
  <c r="E9" i="36"/>
  <c r="D9" i="36"/>
  <c r="G8" i="36"/>
  <c r="F8" i="36"/>
  <c r="E8" i="36"/>
  <c r="D8" i="36"/>
  <c r="G7" i="36"/>
  <c r="F7" i="36"/>
  <c r="E7" i="36"/>
  <c r="D7" i="36"/>
  <c r="G6" i="36"/>
  <c r="F6" i="36"/>
  <c r="E6" i="36"/>
  <c r="D6" i="36"/>
  <c r="G5" i="36"/>
  <c r="F5" i="36"/>
  <c r="E5" i="36"/>
  <c r="D5" i="36"/>
  <c r="G4" i="36"/>
  <c r="F4" i="36"/>
  <c r="E4" i="36"/>
  <c r="D4" i="36"/>
  <c r="G3" i="36"/>
  <c r="F3" i="36"/>
  <c r="E3" i="36"/>
  <c r="D3" i="36"/>
  <c r="C11" i="36"/>
  <c r="C10" i="36"/>
  <c r="C9" i="36"/>
  <c r="C8" i="36"/>
  <c r="C7" i="36"/>
  <c r="C6" i="36"/>
  <c r="C5" i="36"/>
  <c r="C3" i="36"/>
  <c r="C10" i="35"/>
  <c r="C9" i="35"/>
  <c r="C8" i="35"/>
  <c r="C7" i="35"/>
  <c r="C6" i="35"/>
  <c r="C5" i="35"/>
  <c r="C4" i="35"/>
  <c r="C2" i="35"/>
  <c r="C10" i="12"/>
  <c r="C9" i="12"/>
  <c r="C8" i="12"/>
  <c r="C7" i="12"/>
  <c r="C6" i="12"/>
  <c r="C5" i="12"/>
  <c r="C4" i="12"/>
  <c r="C2" i="12"/>
  <c r="C10" i="11"/>
  <c r="C9" i="11"/>
  <c r="C8" i="11"/>
  <c r="C7" i="11"/>
  <c r="C6" i="11"/>
  <c r="C5" i="11"/>
  <c r="C4" i="11"/>
  <c r="C2" i="11"/>
  <c r="C10" i="10"/>
  <c r="C9" i="10"/>
  <c r="C8" i="10"/>
  <c r="C7" i="10"/>
  <c r="C6" i="10"/>
  <c r="C5" i="10"/>
  <c r="C4" i="10"/>
  <c r="C2" i="10"/>
  <c r="J24" i="31"/>
  <c r="I24" i="31"/>
  <c r="H24" i="31"/>
  <c r="G24" i="31"/>
  <c r="F24" i="31"/>
  <c r="E24" i="31"/>
  <c r="D24" i="31"/>
  <c r="B24" i="31"/>
  <c r="C10" i="9"/>
  <c r="C9" i="9"/>
  <c r="C8" i="9"/>
  <c r="C7" i="9"/>
  <c r="C6" i="9"/>
  <c r="C5" i="9"/>
  <c r="C4" i="9"/>
  <c r="C2" i="9"/>
  <c r="K6" i="31" l="1"/>
  <c r="K17" i="31" s="1"/>
  <c r="K10" i="31"/>
  <c r="K21" i="31" s="1"/>
  <c r="C24" i="31"/>
  <c r="K5" i="31"/>
  <c r="K16" i="31" s="1"/>
  <c r="K9" i="31"/>
  <c r="K20" i="31" s="1"/>
  <c r="K3" i="31"/>
  <c r="K14" i="31" s="1"/>
  <c r="K7" i="31"/>
  <c r="K18" i="31" s="1"/>
  <c r="K4" i="31"/>
  <c r="K15" i="31" s="1"/>
  <c r="K8" i="31"/>
  <c r="K19" i="31" s="1"/>
  <c r="H11" i="38"/>
  <c r="K24" i="31" l="1"/>
  <c r="D4" i="43" l="1"/>
  <c r="I11" i="8" l="1"/>
  <c r="H11" i="8"/>
  <c r="I10" i="8"/>
  <c r="H10" i="8"/>
  <c r="J10" i="8" s="1"/>
  <c r="I9" i="8"/>
  <c r="H9" i="8"/>
  <c r="I8" i="8"/>
  <c r="H8" i="8"/>
  <c r="I7" i="8"/>
  <c r="H7" i="8"/>
  <c r="I6" i="8"/>
  <c r="H6" i="8"/>
  <c r="J6" i="8" s="1"/>
  <c r="I5" i="8"/>
  <c r="H5" i="8"/>
  <c r="I4" i="8"/>
  <c r="H4" i="8"/>
  <c r="I3" i="8"/>
  <c r="H3" i="8"/>
  <c r="J7" i="8" l="1"/>
  <c r="J9" i="8"/>
  <c r="J11" i="8"/>
  <c r="J3" i="8"/>
  <c r="J4" i="8"/>
  <c r="J5" i="8"/>
  <c r="J8" i="8"/>
  <c r="I12" i="8"/>
  <c r="H12" i="8"/>
  <c r="AW5" i="4"/>
  <c r="J12" i="8" l="1"/>
  <c r="AW65" i="6"/>
  <c r="O65" i="50" s="1"/>
  <c r="AW64" i="6"/>
  <c r="O64" i="50" s="1"/>
  <c r="AW63" i="6"/>
  <c r="O63" i="50" s="1"/>
  <c r="AW62" i="6"/>
  <c r="O62" i="50" s="1"/>
  <c r="AW61" i="6"/>
  <c r="O61" i="50" s="1"/>
  <c r="AW65" i="4"/>
  <c r="M65" i="50" s="1"/>
  <c r="AW64" i="4"/>
  <c r="M64" i="50" s="1"/>
  <c r="AW63" i="4"/>
  <c r="M63" i="50" s="1"/>
  <c r="AW62" i="4"/>
  <c r="M62" i="50" s="1"/>
  <c r="AW61" i="4"/>
  <c r="M61" i="50" s="1"/>
  <c r="AW65" i="5"/>
  <c r="N65" i="50" s="1"/>
  <c r="AW64" i="5"/>
  <c r="N64" i="50" s="1"/>
  <c r="AW63" i="5"/>
  <c r="N63" i="50" s="1"/>
  <c r="AW62" i="5"/>
  <c r="N62" i="50" s="1"/>
  <c r="AW61" i="5"/>
  <c r="N61" i="50" s="1"/>
  <c r="AW59" i="6"/>
  <c r="O59" i="50" s="1"/>
  <c r="AW58" i="6"/>
  <c r="O58" i="50" s="1"/>
  <c r="AW57" i="6"/>
  <c r="O57" i="50" s="1"/>
  <c r="AW56" i="6"/>
  <c r="O56" i="50" s="1"/>
  <c r="AW55" i="6"/>
  <c r="O55" i="50" s="1"/>
  <c r="AW54" i="6"/>
  <c r="O54" i="50" s="1"/>
  <c r="AW52" i="6"/>
  <c r="O52" i="50" s="1"/>
  <c r="AW51" i="6"/>
  <c r="O51" i="50" s="1"/>
  <c r="AW50" i="6"/>
  <c r="O50" i="50" s="1"/>
  <c r="AW49" i="6"/>
  <c r="O49" i="50" s="1"/>
  <c r="AW48" i="6"/>
  <c r="O48" i="50" s="1"/>
  <c r="AW47" i="6"/>
  <c r="O47" i="50" s="1"/>
  <c r="AW46" i="6"/>
  <c r="O46" i="50" s="1"/>
  <c r="AW45" i="6"/>
  <c r="O45" i="50" s="1"/>
  <c r="AW44" i="6"/>
  <c r="O44" i="50" s="1"/>
  <c r="AW42" i="6"/>
  <c r="O42" i="50" s="1"/>
  <c r="AW41" i="6"/>
  <c r="O41" i="50" s="1"/>
  <c r="AW40" i="6"/>
  <c r="O40" i="50" s="1"/>
  <c r="AW39" i="6"/>
  <c r="O39" i="50" s="1"/>
  <c r="AW38" i="6"/>
  <c r="O38" i="50" s="1"/>
  <c r="AW37" i="6"/>
  <c r="O37" i="50" s="1"/>
  <c r="AW36" i="6"/>
  <c r="O36" i="50" s="1"/>
  <c r="AW35" i="6"/>
  <c r="O35" i="50" s="1"/>
  <c r="AW34" i="6"/>
  <c r="O34" i="50" s="1"/>
  <c r="AW33" i="6"/>
  <c r="O33" i="50" s="1"/>
  <c r="AW32" i="6"/>
  <c r="O32" i="50" s="1"/>
  <c r="AW31" i="6"/>
  <c r="O31" i="50" s="1"/>
  <c r="AW30" i="6"/>
  <c r="O30" i="50" s="1"/>
  <c r="AW29" i="6"/>
  <c r="O29" i="50" s="1"/>
  <c r="AW28" i="6"/>
  <c r="O28" i="50" s="1"/>
  <c r="AW27" i="6"/>
  <c r="O27" i="50" s="1"/>
  <c r="AW26" i="6"/>
  <c r="O26" i="50" s="1"/>
  <c r="AW25" i="6"/>
  <c r="O25" i="50" s="1"/>
  <c r="AW24" i="6"/>
  <c r="O24" i="50" s="1"/>
  <c r="AW23" i="6"/>
  <c r="O23" i="50" s="1"/>
  <c r="AW22" i="6"/>
  <c r="O22" i="50" s="1"/>
  <c r="AW21" i="6"/>
  <c r="O21" i="50" s="1"/>
  <c r="AW20" i="6"/>
  <c r="O20" i="50" s="1"/>
  <c r="AW19" i="6"/>
  <c r="O19" i="50" s="1"/>
  <c r="AW18" i="6"/>
  <c r="O18" i="50" s="1"/>
  <c r="AW17" i="6"/>
  <c r="O17" i="50" s="1"/>
  <c r="AW16" i="6"/>
  <c r="O16" i="50" s="1"/>
  <c r="AW15" i="6"/>
  <c r="O15" i="50" s="1"/>
  <c r="AW14" i="6"/>
  <c r="O14" i="50" s="1"/>
  <c r="AW13" i="6"/>
  <c r="O13" i="50" s="1"/>
  <c r="AW12" i="6"/>
  <c r="O12" i="50" s="1"/>
  <c r="AW11" i="6"/>
  <c r="O11" i="50" s="1"/>
  <c r="AW10" i="6"/>
  <c r="O10" i="50" s="1"/>
  <c r="AW9" i="6"/>
  <c r="O9" i="50" s="1"/>
  <c r="AW8" i="6"/>
  <c r="O8" i="50" s="1"/>
  <c r="AW7" i="6"/>
  <c r="O7" i="50" s="1"/>
  <c r="AW6" i="6"/>
  <c r="O6" i="50" s="1"/>
  <c r="AW5" i="6"/>
  <c r="O5" i="50" s="1"/>
  <c r="AW4" i="6"/>
  <c r="O4" i="50" s="1"/>
  <c r="I16" i="8" s="1"/>
  <c r="AW3" i="6"/>
  <c r="O3" i="50" s="1"/>
  <c r="AW2" i="6"/>
  <c r="O2" i="50" s="1"/>
  <c r="AW59" i="5"/>
  <c r="N59" i="50" s="1"/>
  <c r="AW58" i="5"/>
  <c r="N58" i="50" s="1"/>
  <c r="AW57" i="5"/>
  <c r="N57" i="50" s="1"/>
  <c r="AW56" i="5"/>
  <c r="N56" i="50" s="1"/>
  <c r="AW55" i="5"/>
  <c r="N55" i="50" s="1"/>
  <c r="AW54" i="5"/>
  <c r="N54" i="50" s="1"/>
  <c r="AW52" i="5"/>
  <c r="N52" i="50" s="1"/>
  <c r="AW51" i="5"/>
  <c r="N51" i="50" s="1"/>
  <c r="AW50" i="5"/>
  <c r="N50" i="50" s="1"/>
  <c r="AW49" i="5"/>
  <c r="N49" i="50" s="1"/>
  <c r="AW48" i="5"/>
  <c r="N48" i="50" s="1"/>
  <c r="AW47" i="5"/>
  <c r="N47" i="50" s="1"/>
  <c r="AW46" i="5"/>
  <c r="N46" i="50" s="1"/>
  <c r="AW45" i="5"/>
  <c r="N45" i="50" s="1"/>
  <c r="AW44" i="5"/>
  <c r="N44" i="50" s="1"/>
  <c r="AW42" i="5"/>
  <c r="N42" i="50" s="1"/>
  <c r="AW41" i="5"/>
  <c r="N41" i="50" s="1"/>
  <c r="AW40" i="5"/>
  <c r="N40" i="50" s="1"/>
  <c r="AW39" i="5"/>
  <c r="N39" i="50" s="1"/>
  <c r="AW38" i="5"/>
  <c r="N38" i="50" s="1"/>
  <c r="AW37" i="5"/>
  <c r="N37" i="50" s="1"/>
  <c r="AW36" i="5"/>
  <c r="N36" i="50" s="1"/>
  <c r="AW35" i="5"/>
  <c r="N35" i="50" s="1"/>
  <c r="AW34" i="5"/>
  <c r="N34" i="50" s="1"/>
  <c r="AW33" i="5"/>
  <c r="N33" i="50" s="1"/>
  <c r="AW32" i="5"/>
  <c r="N32" i="50" s="1"/>
  <c r="AW31" i="5"/>
  <c r="N31" i="50" s="1"/>
  <c r="AW30" i="5"/>
  <c r="N30" i="50" s="1"/>
  <c r="AW29" i="5"/>
  <c r="N29" i="50" s="1"/>
  <c r="AW28" i="5"/>
  <c r="N28" i="50" s="1"/>
  <c r="AW27" i="5"/>
  <c r="N27" i="50" s="1"/>
  <c r="AW26" i="5"/>
  <c r="N26" i="50" s="1"/>
  <c r="AW25" i="5"/>
  <c r="N25" i="50" s="1"/>
  <c r="AW24" i="5"/>
  <c r="N24" i="50" s="1"/>
  <c r="AW23" i="5"/>
  <c r="N23" i="50" s="1"/>
  <c r="AW22" i="5"/>
  <c r="N22" i="50" s="1"/>
  <c r="AW21" i="5"/>
  <c r="N21" i="50" s="1"/>
  <c r="AW20" i="5"/>
  <c r="N20" i="50" s="1"/>
  <c r="AW19" i="5"/>
  <c r="N19" i="50" s="1"/>
  <c r="AW18" i="5"/>
  <c r="N18" i="50" s="1"/>
  <c r="AW17" i="5"/>
  <c r="N17" i="50" s="1"/>
  <c r="AW16" i="5"/>
  <c r="N16" i="50" s="1"/>
  <c r="AW15" i="5"/>
  <c r="N15" i="50" s="1"/>
  <c r="AW14" i="5"/>
  <c r="N14" i="50" s="1"/>
  <c r="AW13" i="5"/>
  <c r="N13" i="50" s="1"/>
  <c r="AW12" i="5"/>
  <c r="N12" i="50" s="1"/>
  <c r="AW11" i="5"/>
  <c r="N11" i="50" s="1"/>
  <c r="AW10" i="5"/>
  <c r="N10" i="50" s="1"/>
  <c r="AW9" i="5"/>
  <c r="N9" i="50" s="1"/>
  <c r="AW8" i="5"/>
  <c r="N8" i="50" s="1"/>
  <c r="AW7" i="5"/>
  <c r="N7" i="50" s="1"/>
  <c r="AW6" i="5"/>
  <c r="N6" i="50" s="1"/>
  <c r="AW5" i="5"/>
  <c r="N5" i="50" s="1"/>
  <c r="AW4" i="5"/>
  <c r="N4" i="50" s="1"/>
  <c r="I15" i="8" s="1"/>
  <c r="AW3" i="5"/>
  <c r="N3" i="50" s="1"/>
  <c r="AW2" i="5"/>
  <c r="N2" i="50" s="1"/>
  <c r="AW59" i="4"/>
  <c r="M59" i="50" s="1"/>
  <c r="AW58" i="4"/>
  <c r="M58" i="50" s="1"/>
  <c r="AW57" i="4"/>
  <c r="M57" i="50" s="1"/>
  <c r="AW56" i="4"/>
  <c r="M56" i="50" s="1"/>
  <c r="AW55" i="4"/>
  <c r="M55" i="50" s="1"/>
  <c r="AW54" i="4"/>
  <c r="M54" i="50" s="1"/>
  <c r="AW52" i="4"/>
  <c r="M52" i="50" s="1"/>
  <c r="AW51" i="4"/>
  <c r="M51" i="50" s="1"/>
  <c r="AW50" i="4"/>
  <c r="M50" i="50" s="1"/>
  <c r="AW49" i="4"/>
  <c r="M49" i="50" s="1"/>
  <c r="AW48" i="4"/>
  <c r="M48" i="50" s="1"/>
  <c r="AW47" i="4"/>
  <c r="M47" i="50" s="1"/>
  <c r="AW46" i="4"/>
  <c r="M46" i="50" s="1"/>
  <c r="AW45" i="4"/>
  <c r="M45" i="50" s="1"/>
  <c r="AW44" i="4"/>
  <c r="M44" i="50" s="1"/>
  <c r="AW42" i="4"/>
  <c r="M42" i="50" s="1"/>
  <c r="AW41" i="4"/>
  <c r="M41" i="50" s="1"/>
  <c r="AW40" i="4"/>
  <c r="M40" i="50" s="1"/>
  <c r="AW39" i="4"/>
  <c r="M39" i="50" s="1"/>
  <c r="AW38" i="4"/>
  <c r="M38" i="50" s="1"/>
  <c r="AW37" i="4"/>
  <c r="M37" i="50" s="1"/>
  <c r="AW36" i="4"/>
  <c r="M36" i="50" s="1"/>
  <c r="AW35" i="4"/>
  <c r="M35" i="50" s="1"/>
  <c r="AW34" i="4"/>
  <c r="M34" i="50" s="1"/>
  <c r="AW33" i="4"/>
  <c r="M33" i="50" s="1"/>
  <c r="AW32" i="4"/>
  <c r="M32" i="50" s="1"/>
  <c r="AW31" i="4"/>
  <c r="M31" i="50" s="1"/>
  <c r="AW30" i="4"/>
  <c r="M30" i="50" s="1"/>
  <c r="AW29" i="4"/>
  <c r="M29" i="50" s="1"/>
  <c r="AW28" i="4"/>
  <c r="M28" i="50" s="1"/>
  <c r="AW27" i="4"/>
  <c r="M27" i="50" s="1"/>
  <c r="AW26" i="4"/>
  <c r="M26" i="50" s="1"/>
  <c r="AW25" i="4"/>
  <c r="M25" i="50" s="1"/>
  <c r="AW24" i="4"/>
  <c r="M24" i="50" s="1"/>
  <c r="AW23" i="4"/>
  <c r="M23" i="50" s="1"/>
  <c r="AW22" i="4"/>
  <c r="M22" i="50" s="1"/>
  <c r="AW21" i="4"/>
  <c r="M21" i="50" s="1"/>
  <c r="AW20" i="4"/>
  <c r="M20" i="50" s="1"/>
  <c r="AW19" i="4"/>
  <c r="M19" i="50" s="1"/>
  <c r="AW18" i="4"/>
  <c r="M18" i="50" s="1"/>
  <c r="AW17" i="4"/>
  <c r="M17" i="50" s="1"/>
  <c r="AW16" i="4"/>
  <c r="M16" i="50" s="1"/>
  <c r="AW15" i="4"/>
  <c r="M15" i="50" s="1"/>
  <c r="AW14" i="4"/>
  <c r="M14" i="50" s="1"/>
  <c r="AW13" i="4"/>
  <c r="M13" i="50" s="1"/>
  <c r="AW12" i="4"/>
  <c r="M12" i="50" s="1"/>
  <c r="AW11" i="4"/>
  <c r="M11" i="50" s="1"/>
  <c r="AW10" i="4"/>
  <c r="M10" i="50" s="1"/>
  <c r="AW9" i="4"/>
  <c r="M9" i="50" s="1"/>
  <c r="AW8" i="4"/>
  <c r="M8" i="50" s="1"/>
  <c r="AW7" i="4"/>
  <c r="M7" i="50" s="1"/>
  <c r="AW6" i="4"/>
  <c r="M6" i="50" s="1"/>
  <c r="M5" i="50"/>
  <c r="AW4" i="4"/>
  <c r="M4" i="50" s="1"/>
  <c r="I14" i="8" s="1"/>
  <c r="AW3" i="4"/>
  <c r="M3" i="50" s="1"/>
  <c r="AW2" i="4"/>
  <c r="M2" i="50" s="1"/>
  <c r="H12" i="48" l="1"/>
  <c r="H13" i="48"/>
  <c r="H14" i="48"/>
  <c r="H12" i="47"/>
  <c r="H13" i="47"/>
  <c r="H14" i="47"/>
  <c r="H12" i="20"/>
  <c r="H12" i="23"/>
  <c r="H12" i="25"/>
  <c r="H29" i="24"/>
  <c r="H13" i="20"/>
  <c r="H13" i="23"/>
  <c r="H13" i="25"/>
  <c r="H30" i="24"/>
  <c r="H14" i="20"/>
  <c r="H14" i="23"/>
  <c r="H14" i="25"/>
  <c r="H31" i="24"/>
  <c r="H12" i="22"/>
  <c r="H13" i="24"/>
  <c r="H12" i="29"/>
  <c r="H13" i="22"/>
  <c r="H14" i="24"/>
  <c r="H13" i="29"/>
  <c r="H14" i="22"/>
  <c r="H15" i="24"/>
  <c r="H14" i="29"/>
  <c r="H44" i="36"/>
  <c r="H12" i="10"/>
  <c r="H12" i="35"/>
  <c r="H12" i="13"/>
  <c r="H12" i="16"/>
  <c r="H12" i="18"/>
  <c r="H45" i="36"/>
  <c r="H13" i="10"/>
  <c r="H13" i="35"/>
  <c r="H13" i="13"/>
  <c r="H13" i="16"/>
  <c r="H13" i="18"/>
  <c r="H46" i="36"/>
  <c r="H14" i="10"/>
  <c r="H14" i="35"/>
  <c r="H14" i="13"/>
  <c r="H14" i="16"/>
  <c r="H14" i="18"/>
  <c r="H12" i="9"/>
  <c r="H12" i="11"/>
  <c r="H12" i="12"/>
  <c r="H13" i="36"/>
  <c r="H12" i="15"/>
  <c r="H12" i="17"/>
  <c r="H12" i="21"/>
  <c r="H13" i="9"/>
  <c r="H13" i="11"/>
  <c r="H13" i="12"/>
  <c r="H14" i="36"/>
  <c r="H13" i="15"/>
  <c r="H13" i="17"/>
  <c r="H13" i="21"/>
  <c r="H14" i="9"/>
  <c r="H14" i="11"/>
  <c r="H14" i="12"/>
  <c r="H15" i="36"/>
  <c r="H14" i="15"/>
  <c r="H14" i="17"/>
  <c r="H14" i="21"/>
  <c r="H15" i="8"/>
  <c r="J15" i="8" s="1"/>
  <c r="H13" i="42"/>
  <c r="I17" i="8"/>
  <c r="H16" i="8"/>
  <c r="J16" i="8" s="1"/>
  <c r="H14" i="42"/>
  <c r="H12" i="42"/>
  <c r="H14" i="8"/>
  <c r="J14" i="8" s="1"/>
  <c r="P65" i="50"/>
  <c r="P64" i="50"/>
  <c r="P62" i="50"/>
  <c r="P61" i="50"/>
  <c r="P63" i="50"/>
  <c r="K65" i="50"/>
  <c r="K64" i="50"/>
  <c r="K63" i="50"/>
  <c r="K62" i="50"/>
  <c r="K61" i="50"/>
  <c r="K59" i="50"/>
  <c r="K58" i="50"/>
  <c r="K57" i="50"/>
  <c r="K56" i="50"/>
  <c r="K55" i="50"/>
  <c r="K54" i="50"/>
  <c r="K52" i="50"/>
  <c r="K51" i="50"/>
  <c r="K50" i="50"/>
  <c r="K49" i="50"/>
  <c r="K48" i="50"/>
  <c r="K47" i="50"/>
  <c r="K46" i="50"/>
  <c r="K45" i="50"/>
  <c r="K44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H11" i="47" l="1"/>
  <c r="H11" i="48"/>
  <c r="H11" i="22"/>
  <c r="H12" i="24"/>
  <c r="H11" i="29"/>
  <c r="H11" i="20"/>
  <c r="H11" i="23"/>
  <c r="H11" i="25"/>
  <c r="H28" i="24"/>
  <c r="D3" i="28"/>
  <c r="D5" i="28"/>
  <c r="D7" i="28"/>
  <c r="D9" i="28"/>
  <c r="D11" i="28"/>
  <c r="D13" i="28"/>
  <c r="D2" i="28"/>
  <c r="D4" i="28"/>
  <c r="D6" i="28"/>
  <c r="D8" i="28"/>
  <c r="D10" i="28"/>
  <c r="D12" i="28"/>
  <c r="H11" i="9"/>
  <c r="H11" i="11"/>
  <c r="H11" i="12"/>
  <c r="H12" i="36"/>
  <c r="H11" i="15"/>
  <c r="H11" i="17"/>
  <c r="H11" i="21"/>
  <c r="H43" i="36"/>
  <c r="H11" i="10"/>
  <c r="H11" i="35"/>
  <c r="H11" i="13"/>
  <c r="H11" i="16"/>
  <c r="H11" i="18"/>
  <c r="L23" i="50"/>
  <c r="H11" i="42"/>
  <c r="B14" i="28"/>
  <c r="E14" i="28" s="1"/>
  <c r="H17" i="8"/>
  <c r="J17" i="8" s="1"/>
  <c r="L3" i="50"/>
  <c r="Q23" i="50"/>
  <c r="D14" i="28" l="1"/>
  <c r="AP78" i="6" l="1"/>
  <c r="AP78" i="5"/>
  <c r="AP78" i="4"/>
  <c r="O64" i="45"/>
  <c r="N64" i="45"/>
  <c r="M64" i="45"/>
  <c r="K64" i="45"/>
  <c r="P64" i="45" l="1"/>
  <c r="D20" i="7" l="1"/>
  <c r="J28" i="36" l="1"/>
  <c r="J43" i="36" s="1"/>
  <c r="L4" i="38" l="1"/>
  <c r="L5" i="38"/>
  <c r="L6" i="38"/>
  <c r="L7" i="38"/>
  <c r="L8" i="38"/>
  <c r="L9" i="38"/>
  <c r="L10" i="38"/>
  <c r="M4" i="38" l="1"/>
  <c r="M5" i="38"/>
  <c r="M6" i="38"/>
  <c r="M7" i="38"/>
  <c r="M8" i="38"/>
  <c r="M9" i="38"/>
  <c r="M10" i="38"/>
  <c r="M2" i="38"/>
  <c r="K11" i="38"/>
  <c r="D10" i="43"/>
  <c r="F10" i="43" s="1"/>
  <c r="D9" i="43"/>
  <c r="F9" i="43" s="1"/>
  <c r="F8" i="43"/>
  <c r="D7" i="43"/>
  <c r="F7" i="43" s="1"/>
  <c r="D6" i="43"/>
  <c r="D5" i="43"/>
  <c r="F5" i="43" s="1"/>
  <c r="F4" i="43"/>
  <c r="D3" i="43"/>
  <c r="F3" i="43" s="1"/>
  <c r="D2" i="43"/>
  <c r="F2" i="43" s="1"/>
  <c r="F11" i="8" l="1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3" i="8"/>
  <c r="E3" i="8"/>
  <c r="K5" i="3"/>
  <c r="K6" i="3"/>
  <c r="K7" i="3"/>
  <c r="K8" i="3"/>
  <c r="K9" i="3"/>
  <c r="G4" i="8" l="1"/>
  <c r="G5" i="8"/>
  <c r="G7" i="8"/>
  <c r="G9" i="8"/>
  <c r="G8" i="8"/>
  <c r="G6" i="8"/>
  <c r="G10" i="8"/>
  <c r="F12" i="8"/>
  <c r="E12" i="8"/>
  <c r="G11" i="8"/>
  <c r="G3" i="8"/>
  <c r="K3" i="45"/>
  <c r="K63" i="45"/>
  <c r="K62" i="45"/>
  <c r="K61" i="45"/>
  <c r="K55" i="45"/>
  <c r="K56" i="45"/>
  <c r="K57" i="45"/>
  <c r="K48" i="45"/>
  <c r="K49" i="45"/>
  <c r="K45" i="45"/>
  <c r="K41" i="45"/>
  <c r="K42" i="45"/>
  <c r="K43" i="45"/>
  <c r="G12" i="8" l="1"/>
  <c r="AP30" i="5"/>
  <c r="AP29" i="5"/>
  <c r="AP26" i="5"/>
  <c r="AP25" i="5"/>
  <c r="AP71" i="5"/>
  <c r="N29" i="45" s="1"/>
  <c r="AP70" i="5"/>
  <c r="N28" i="45" s="1"/>
  <c r="AP3" i="6"/>
  <c r="AP3" i="5"/>
  <c r="AP38" i="5"/>
  <c r="AP34" i="5"/>
  <c r="AP35" i="5"/>
  <c r="AP36" i="5"/>
  <c r="AP42" i="5"/>
  <c r="AP41" i="5"/>
  <c r="AP34" i="4"/>
  <c r="AP35" i="4"/>
  <c r="AP36" i="4"/>
  <c r="AP37" i="4"/>
  <c r="AP38" i="4"/>
  <c r="AP3" i="4"/>
  <c r="AP77" i="6"/>
  <c r="O63" i="45" s="1"/>
  <c r="AP76" i="6"/>
  <c r="O62" i="45" s="1"/>
  <c r="AP75" i="6"/>
  <c r="O61" i="45" s="1"/>
  <c r="AP48" i="6"/>
  <c r="AP49" i="6"/>
  <c r="AP50" i="6"/>
  <c r="AP34" i="6"/>
  <c r="AP35" i="6"/>
  <c r="AP36" i="6"/>
  <c r="AP37" i="6"/>
  <c r="AP38" i="6"/>
  <c r="AP39" i="6"/>
  <c r="AP40" i="6"/>
  <c r="AP41" i="6"/>
  <c r="AP42" i="6"/>
  <c r="AP59" i="6"/>
  <c r="AP58" i="6"/>
  <c r="AP57" i="6"/>
  <c r="AP56" i="6"/>
  <c r="AP55" i="6"/>
  <c r="AP54" i="6"/>
  <c r="AP52" i="6"/>
  <c r="AP51" i="6"/>
  <c r="AP47" i="6"/>
  <c r="AP46" i="6"/>
  <c r="AP45" i="6"/>
  <c r="AP44" i="6"/>
  <c r="AP33" i="6"/>
  <c r="AP32" i="6"/>
  <c r="AP31" i="6"/>
  <c r="AP30" i="6"/>
  <c r="AP29" i="6"/>
  <c r="AP28" i="6"/>
  <c r="AP27" i="6"/>
  <c r="AP26" i="6"/>
  <c r="AP25" i="6"/>
  <c r="AP73" i="6"/>
  <c r="O31" i="45" s="1"/>
  <c r="AP72" i="6"/>
  <c r="O30" i="45" s="1"/>
  <c r="AP71" i="6"/>
  <c r="O29" i="45" s="1"/>
  <c r="AP70" i="6"/>
  <c r="O28" i="45" s="1"/>
  <c r="AP69" i="6"/>
  <c r="O27" i="45" s="1"/>
  <c r="AP68" i="6"/>
  <c r="O26" i="45" s="1"/>
  <c r="AP24" i="6"/>
  <c r="AP23" i="6"/>
  <c r="AP22" i="6"/>
  <c r="AP21" i="6"/>
  <c r="AP20" i="6"/>
  <c r="AP19" i="6"/>
  <c r="AP67" i="6"/>
  <c r="O19" i="45" s="1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P4" i="6"/>
  <c r="AP2" i="6"/>
  <c r="AP77" i="5"/>
  <c r="N63" i="45" s="1"/>
  <c r="AP76" i="5"/>
  <c r="N62" i="45" s="1"/>
  <c r="AP75" i="5"/>
  <c r="N61" i="45" s="1"/>
  <c r="AP48" i="5"/>
  <c r="AP49" i="5"/>
  <c r="AP50" i="5"/>
  <c r="AP77" i="4"/>
  <c r="M63" i="45" s="1"/>
  <c r="AP76" i="4"/>
  <c r="M62" i="45" s="1"/>
  <c r="AP75" i="4"/>
  <c r="M61" i="45" s="1"/>
  <c r="AP48" i="4"/>
  <c r="AP49" i="4"/>
  <c r="AP50" i="4"/>
  <c r="AP59" i="5"/>
  <c r="AP58" i="5"/>
  <c r="AP57" i="5"/>
  <c r="AP56" i="5"/>
  <c r="AP55" i="5"/>
  <c r="AP54" i="5"/>
  <c r="AP52" i="5"/>
  <c r="AP51" i="5"/>
  <c r="AP47" i="5"/>
  <c r="AP46" i="5"/>
  <c r="AP45" i="5"/>
  <c r="AP44" i="5"/>
  <c r="AP40" i="5"/>
  <c r="AP39" i="5"/>
  <c r="AP37" i="5"/>
  <c r="AP33" i="5"/>
  <c r="AP32" i="5"/>
  <c r="AP31" i="5"/>
  <c r="AP28" i="5"/>
  <c r="AP27" i="5"/>
  <c r="AP73" i="5"/>
  <c r="N31" i="45" s="1"/>
  <c r="AP72" i="5"/>
  <c r="N30" i="45" s="1"/>
  <c r="AP69" i="5"/>
  <c r="N27" i="45" s="1"/>
  <c r="AP68" i="5"/>
  <c r="N26" i="45" s="1"/>
  <c r="AP24" i="5"/>
  <c r="AP23" i="5"/>
  <c r="AP22" i="5"/>
  <c r="AP21" i="5"/>
  <c r="AP20" i="5"/>
  <c r="AP19" i="5"/>
  <c r="AP67" i="5"/>
  <c r="N19" i="45" s="1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5" i="5"/>
  <c r="AP4" i="5"/>
  <c r="AP2" i="5"/>
  <c r="AP42" i="4"/>
  <c r="AP41" i="4"/>
  <c r="AP59" i="4"/>
  <c r="AP58" i="4"/>
  <c r="AP57" i="4"/>
  <c r="AP56" i="4"/>
  <c r="AP55" i="4"/>
  <c r="AP54" i="4"/>
  <c r="AP52" i="4"/>
  <c r="AP51" i="4"/>
  <c r="AP47" i="4"/>
  <c r="AP46" i="4"/>
  <c r="AP45" i="4"/>
  <c r="AP44" i="4"/>
  <c r="AP40" i="4"/>
  <c r="AP39" i="4"/>
  <c r="AP33" i="4"/>
  <c r="AP32" i="4"/>
  <c r="AP31" i="4"/>
  <c r="AP30" i="4"/>
  <c r="AP29" i="4"/>
  <c r="AP28" i="4"/>
  <c r="AP27" i="4"/>
  <c r="AP26" i="4"/>
  <c r="AP25" i="4"/>
  <c r="AP73" i="4"/>
  <c r="M31" i="45" s="1"/>
  <c r="AP72" i="4"/>
  <c r="M30" i="45" s="1"/>
  <c r="AP71" i="4"/>
  <c r="M29" i="45" s="1"/>
  <c r="AP70" i="4"/>
  <c r="M28" i="45" s="1"/>
  <c r="AP69" i="4"/>
  <c r="M27" i="45" s="1"/>
  <c r="AP68" i="4"/>
  <c r="M26" i="45" s="1"/>
  <c r="AP24" i="4"/>
  <c r="AP23" i="4"/>
  <c r="AP22" i="4"/>
  <c r="AP21" i="4"/>
  <c r="AP20" i="4"/>
  <c r="AP19" i="4"/>
  <c r="AP67" i="4"/>
  <c r="M19" i="45" s="1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AP2" i="4"/>
  <c r="K71" i="45"/>
  <c r="K70" i="45"/>
  <c r="K69" i="45"/>
  <c r="K68" i="45"/>
  <c r="K67" i="45"/>
  <c r="K66" i="45"/>
  <c r="K59" i="45"/>
  <c r="K58" i="45"/>
  <c r="K54" i="45"/>
  <c r="K53" i="45"/>
  <c r="K52" i="45"/>
  <c r="K51" i="45"/>
  <c r="K47" i="45"/>
  <c r="K46" i="45"/>
  <c r="K44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K6" i="45"/>
  <c r="K5" i="45"/>
  <c r="K4" i="45"/>
  <c r="K2" i="45"/>
  <c r="G11" i="20" l="1"/>
  <c r="G11" i="23"/>
  <c r="G11" i="22"/>
  <c r="G11" i="25"/>
  <c r="G11" i="29"/>
  <c r="G11" i="9"/>
  <c r="G11" i="11"/>
  <c r="G11" i="12"/>
  <c r="G12" i="36"/>
  <c r="G11" i="15"/>
  <c r="G11" i="17"/>
  <c r="G11" i="10"/>
  <c r="G11" i="35"/>
  <c r="G11" i="13"/>
  <c r="G11" i="16"/>
  <c r="G11" i="18"/>
  <c r="G11" i="21"/>
  <c r="L24" i="45"/>
  <c r="G28" i="24"/>
  <c r="G43" i="36"/>
  <c r="G11" i="42"/>
  <c r="G12" i="24"/>
  <c r="G11" i="47"/>
  <c r="G11" i="48"/>
  <c r="O8" i="45"/>
  <c r="O16" i="45"/>
  <c r="O36" i="45"/>
  <c r="O54" i="45"/>
  <c r="O67" i="45"/>
  <c r="O46" i="45"/>
  <c r="O55" i="45"/>
  <c r="O7" i="45"/>
  <c r="O15" i="45"/>
  <c r="O23" i="45"/>
  <c r="O39" i="45"/>
  <c r="O66" i="45"/>
  <c r="O47" i="45"/>
  <c r="O56" i="45"/>
  <c r="O6" i="45"/>
  <c r="O10" i="45"/>
  <c r="O14" i="45"/>
  <c r="O18" i="45"/>
  <c r="O22" i="45"/>
  <c r="O34" i="45"/>
  <c r="O38" i="45"/>
  <c r="O52" i="45"/>
  <c r="O59" i="45"/>
  <c r="O69" i="45"/>
  <c r="O48" i="45"/>
  <c r="O44" i="45"/>
  <c r="O57" i="45"/>
  <c r="O4" i="45"/>
  <c r="F16" i="8" s="1"/>
  <c r="O12" i="45"/>
  <c r="O20" i="45"/>
  <c r="O24" i="45"/>
  <c r="O32" i="45"/>
  <c r="O40" i="45"/>
  <c r="O71" i="45"/>
  <c r="O42" i="45"/>
  <c r="O2" i="45"/>
  <c r="O11" i="45"/>
  <c r="O35" i="45"/>
  <c r="O53" i="45"/>
  <c r="O70" i="45"/>
  <c r="O43" i="45"/>
  <c r="O5" i="45"/>
  <c r="G14" i="25" s="1"/>
  <c r="O9" i="45"/>
  <c r="G14" i="11" s="1"/>
  <c r="O13" i="45"/>
  <c r="G15" i="36" s="1"/>
  <c r="O17" i="45"/>
  <c r="G14" i="17" s="1"/>
  <c r="O21" i="45"/>
  <c r="G14" i="20" s="1"/>
  <c r="O25" i="45"/>
  <c r="O33" i="45"/>
  <c r="O37" i="45"/>
  <c r="O51" i="45"/>
  <c r="O58" i="45"/>
  <c r="O68" i="45"/>
  <c r="O49" i="45"/>
  <c r="G14" i="48" s="1"/>
  <c r="O45" i="45"/>
  <c r="O41" i="45"/>
  <c r="O3" i="45"/>
  <c r="N2" i="45"/>
  <c r="N7" i="45"/>
  <c r="N11" i="45"/>
  <c r="G13" i="12" s="1"/>
  <c r="N15" i="45"/>
  <c r="N23" i="45"/>
  <c r="N35" i="45"/>
  <c r="N44" i="45"/>
  <c r="N52" i="45"/>
  <c r="N59" i="45"/>
  <c r="N69" i="45"/>
  <c r="N43" i="45"/>
  <c r="N3" i="45"/>
  <c r="N32" i="45"/>
  <c r="N6" i="45"/>
  <c r="N10" i="45"/>
  <c r="N14" i="45"/>
  <c r="G13" i="13" s="1"/>
  <c r="N18" i="45"/>
  <c r="G13" i="18" s="1"/>
  <c r="N22" i="45"/>
  <c r="G13" i="22" s="1"/>
  <c r="N34" i="45"/>
  <c r="N40" i="45"/>
  <c r="N51" i="45"/>
  <c r="N58" i="45"/>
  <c r="N68" i="45"/>
  <c r="N55" i="45"/>
  <c r="N49" i="45"/>
  <c r="G13" i="48" s="1"/>
  <c r="N45" i="45"/>
  <c r="N37" i="45"/>
  <c r="N5" i="45"/>
  <c r="G13" i="25" s="1"/>
  <c r="N9" i="45"/>
  <c r="G13" i="11" s="1"/>
  <c r="N13" i="45"/>
  <c r="N17" i="45"/>
  <c r="G13" i="17" s="1"/>
  <c r="N21" i="45"/>
  <c r="G13" i="20" s="1"/>
  <c r="N25" i="45"/>
  <c r="N39" i="45"/>
  <c r="N47" i="45"/>
  <c r="N54" i="45"/>
  <c r="N67" i="45"/>
  <c r="N71" i="45"/>
  <c r="N56" i="45"/>
  <c r="N48" i="45"/>
  <c r="N41" i="45"/>
  <c r="N36" i="45"/>
  <c r="N4" i="45"/>
  <c r="F15" i="8" s="1"/>
  <c r="N8" i="45"/>
  <c r="G13" i="10" s="1"/>
  <c r="N12" i="45"/>
  <c r="G13" i="35" s="1"/>
  <c r="N16" i="45"/>
  <c r="G13" i="16" s="1"/>
  <c r="N20" i="45"/>
  <c r="G13" i="21" s="1"/>
  <c r="N24" i="45"/>
  <c r="N38" i="45"/>
  <c r="N46" i="45"/>
  <c r="G13" i="29" s="1"/>
  <c r="N53" i="45"/>
  <c r="N66" i="45"/>
  <c r="N70" i="45"/>
  <c r="P6" i="37" s="1"/>
  <c r="P15" i="37" s="1"/>
  <c r="N57" i="45"/>
  <c r="N42" i="45"/>
  <c r="N33" i="45"/>
  <c r="M5" i="45"/>
  <c r="M13" i="45"/>
  <c r="P13" i="50"/>
  <c r="M21" i="45"/>
  <c r="P20" i="50"/>
  <c r="M37" i="45"/>
  <c r="M53" i="45"/>
  <c r="P46" i="50"/>
  <c r="M70" i="45"/>
  <c r="M56" i="45"/>
  <c r="P49" i="50"/>
  <c r="M3" i="45"/>
  <c r="P3" i="45" s="1"/>
  <c r="P3" i="50"/>
  <c r="M4" i="45"/>
  <c r="F14" i="8" s="1"/>
  <c r="P4" i="50"/>
  <c r="M12" i="45"/>
  <c r="M20" i="45"/>
  <c r="P19" i="50"/>
  <c r="M24" i="45"/>
  <c r="M32" i="45"/>
  <c r="P25" i="50"/>
  <c r="M40" i="45"/>
  <c r="M52" i="45"/>
  <c r="P45" i="50"/>
  <c r="M69" i="45"/>
  <c r="P57" i="50"/>
  <c r="M43" i="45"/>
  <c r="P36" i="50"/>
  <c r="M2" i="45"/>
  <c r="E14" i="8" s="1"/>
  <c r="M7" i="45"/>
  <c r="P7" i="50"/>
  <c r="M11" i="45"/>
  <c r="M15" i="45"/>
  <c r="P15" i="50"/>
  <c r="M23" i="45"/>
  <c r="M35" i="45"/>
  <c r="P28" i="50"/>
  <c r="M39" i="45"/>
  <c r="M51" i="45"/>
  <c r="P44" i="50"/>
  <c r="M58" i="45"/>
  <c r="M68" i="45"/>
  <c r="P56" i="50"/>
  <c r="M48" i="45"/>
  <c r="M44" i="45"/>
  <c r="P37" i="50"/>
  <c r="M9" i="45"/>
  <c r="G12" i="11" s="1"/>
  <c r="M17" i="45"/>
  <c r="G12" i="17" s="1"/>
  <c r="P17" i="50"/>
  <c r="M25" i="45"/>
  <c r="M33" i="45"/>
  <c r="P26" i="50"/>
  <c r="M46" i="45"/>
  <c r="G12" i="29" s="1"/>
  <c r="P39" i="50"/>
  <c r="M66" i="45"/>
  <c r="P54" i="50"/>
  <c r="M42" i="45"/>
  <c r="M8" i="45"/>
  <c r="G12" i="10" s="1"/>
  <c r="P8" i="50"/>
  <c r="M16" i="45"/>
  <c r="G12" i="16" s="1"/>
  <c r="P16" i="50"/>
  <c r="M36" i="45"/>
  <c r="P29" i="50"/>
  <c r="M59" i="45"/>
  <c r="M49" i="45"/>
  <c r="G12" i="48" s="1"/>
  <c r="P42" i="50"/>
  <c r="M57" i="45"/>
  <c r="M6" i="45"/>
  <c r="P6" i="50"/>
  <c r="M10" i="45"/>
  <c r="M14" i="45"/>
  <c r="G12" i="13" s="1"/>
  <c r="P14" i="50"/>
  <c r="M18" i="45"/>
  <c r="G12" i="18" s="1"/>
  <c r="M22" i="45"/>
  <c r="G12" i="22" s="1"/>
  <c r="P21" i="50"/>
  <c r="M34" i="45"/>
  <c r="M38" i="45"/>
  <c r="P31" i="50"/>
  <c r="M47" i="45"/>
  <c r="M54" i="45"/>
  <c r="P47" i="50"/>
  <c r="M67" i="45"/>
  <c r="M71" i="45"/>
  <c r="P59" i="50"/>
  <c r="M55" i="45"/>
  <c r="M45" i="45"/>
  <c r="P38" i="50"/>
  <c r="M41" i="45"/>
  <c r="P62" i="45"/>
  <c r="E16" i="8"/>
  <c r="P61" i="45"/>
  <c r="P63" i="45"/>
  <c r="L3" i="45"/>
  <c r="Q24" i="45"/>
  <c r="G14" i="12" l="1"/>
  <c r="F17" i="8"/>
  <c r="G12" i="25"/>
  <c r="G12" i="23"/>
  <c r="G13" i="23"/>
  <c r="G14" i="22"/>
  <c r="G12" i="20"/>
  <c r="G14" i="23"/>
  <c r="G14" i="29"/>
  <c r="G12" i="12"/>
  <c r="G12" i="9"/>
  <c r="G12" i="35"/>
  <c r="G30" i="24"/>
  <c r="G13" i="15"/>
  <c r="G13" i="9"/>
  <c r="G14" i="21"/>
  <c r="G14" i="18"/>
  <c r="G14" i="9"/>
  <c r="G14" i="16"/>
  <c r="G12" i="15"/>
  <c r="G12" i="21"/>
  <c r="G14" i="35"/>
  <c r="G14" i="47"/>
  <c r="G14" i="13"/>
  <c r="G14" i="15"/>
  <c r="G14" i="10"/>
  <c r="S20" i="50"/>
  <c r="R20" i="50"/>
  <c r="Q20" i="50"/>
  <c r="P41" i="45"/>
  <c r="G31" i="24"/>
  <c r="G14" i="42"/>
  <c r="G13" i="36"/>
  <c r="G14" i="36"/>
  <c r="G12" i="42"/>
  <c r="P43" i="45"/>
  <c r="G13" i="24"/>
  <c r="P42" i="45"/>
  <c r="G13" i="42"/>
  <c r="G15" i="24"/>
  <c r="G44" i="36"/>
  <c r="E15" i="8"/>
  <c r="G15" i="8" s="1"/>
  <c r="G45" i="36"/>
  <c r="G46" i="36"/>
  <c r="G29" i="24"/>
  <c r="G12" i="47"/>
  <c r="G14" i="24"/>
  <c r="G13" i="47"/>
  <c r="G16" i="8"/>
  <c r="P57" i="45"/>
  <c r="P55" i="45"/>
  <c r="P48" i="45"/>
  <c r="P48" i="50"/>
  <c r="P50" i="50"/>
  <c r="P41" i="50"/>
  <c r="P51" i="50"/>
  <c r="P32" i="50"/>
  <c r="P33" i="50"/>
  <c r="P23" i="50"/>
  <c r="P56" i="45"/>
  <c r="P47" i="45"/>
  <c r="P34" i="50"/>
  <c r="P55" i="50"/>
  <c r="P40" i="50"/>
  <c r="P27" i="50"/>
  <c r="P18" i="50"/>
  <c r="P10" i="50"/>
  <c r="P52" i="50"/>
  <c r="P35" i="50"/>
  <c r="P24" i="50"/>
  <c r="P9" i="50"/>
  <c r="P22" i="50"/>
  <c r="P11" i="50"/>
  <c r="P2" i="50"/>
  <c r="H15" i="16" s="1"/>
  <c r="P12" i="50"/>
  <c r="P58" i="50"/>
  <c r="P30" i="50"/>
  <c r="P5" i="50"/>
  <c r="P45" i="45"/>
  <c r="P49" i="45"/>
  <c r="P7" i="37"/>
  <c r="P16" i="37" s="1"/>
  <c r="P4" i="37"/>
  <c r="P13" i="37" s="1"/>
  <c r="P5" i="37"/>
  <c r="P14" i="37" s="1"/>
  <c r="G14" i="8"/>
  <c r="E17" i="8"/>
  <c r="G17" i="8" s="1"/>
  <c r="P6" i="31"/>
  <c r="P7" i="31"/>
  <c r="P8" i="31"/>
  <c r="H15" i="23" l="1"/>
  <c r="H15" i="25"/>
  <c r="H15" i="17"/>
  <c r="H15" i="18"/>
  <c r="P3" i="37"/>
  <c r="P12" i="37" s="1"/>
  <c r="S6" i="50"/>
  <c r="R6" i="50"/>
  <c r="Q6" i="50"/>
  <c r="F11" i="43" l="1"/>
  <c r="E11" i="43"/>
  <c r="D11" i="43"/>
  <c r="C11" i="43"/>
  <c r="B11" i="43"/>
  <c r="B14" i="30" l="1"/>
  <c r="C14" i="30"/>
  <c r="D14" i="30"/>
  <c r="E14" i="30"/>
  <c r="C13" i="30"/>
  <c r="D13" i="30"/>
  <c r="E13" i="30"/>
  <c r="B13" i="30"/>
  <c r="B16" i="30" l="1"/>
  <c r="C16" i="30"/>
  <c r="E16" i="30"/>
  <c r="D16" i="30"/>
  <c r="C35" i="30"/>
  <c r="C34" i="15"/>
  <c r="F34" i="15" s="1"/>
  <c r="D35" i="30" l="1"/>
  <c r="B35" i="30"/>
  <c r="E35" i="30"/>
  <c r="M3" i="38" l="1"/>
  <c r="G11" i="38" l="1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D8" i="8" l="1"/>
  <c r="D6" i="8"/>
  <c r="D10" i="8"/>
  <c r="D3" i="8"/>
  <c r="D7" i="8"/>
  <c r="D11" i="8"/>
  <c r="D5" i="8"/>
  <c r="D9" i="8"/>
  <c r="C12" i="8"/>
  <c r="D4" i="8"/>
  <c r="B12" i="8"/>
  <c r="AI5" i="6"/>
  <c r="D12" i="8" l="1"/>
  <c r="AI5" i="4"/>
  <c r="O43" i="41" l="1"/>
  <c r="N43" i="41"/>
  <c r="M43" i="41"/>
  <c r="O5" i="41"/>
  <c r="AI40" i="6"/>
  <c r="AI59" i="6"/>
  <c r="AI58" i="6"/>
  <c r="AI57" i="6"/>
  <c r="AI56" i="6"/>
  <c r="AI55" i="6"/>
  <c r="AI54" i="6"/>
  <c r="AI52" i="6"/>
  <c r="AI51" i="6"/>
  <c r="AI47" i="6"/>
  <c r="AI46" i="6"/>
  <c r="AI45" i="6"/>
  <c r="AI44" i="6"/>
  <c r="AI39" i="6"/>
  <c r="AI37" i="6"/>
  <c r="AI33" i="6"/>
  <c r="AI32" i="6"/>
  <c r="AI31" i="6"/>
  <c r="AI30" i="6"/>
  <c r="AI29" i="6"/>
  <c r="AI28" i="6"/>
  <c r="AI27" i="6"/>
  <c r="AI26" i="6"/>
  <c r="AI25" i="6"/>
  <c r="AI73" i="6"/>
  <c r="AI72" i="6"/>
  <c r="AI71" i="6"/>
  <c r="AI70" i="6"/>
  <c r="AI69" i="6"/>
  <c r="AI68" i="6"/>
  <c r="AI24" i="6"/>
  <c r="AI23" i="6"/>
  <c r="AI22" i="6"/>
  <c r="AI21" i="6"/>
  <c r="AI20" i="6"/>
  <c r="AI19" i="6"/>
  <c r="AI67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4" i="6"/>
  <c r="AI2" i="6"/>
  <c r="AI33" i="5"/>
  <c r="AI32" i="5"/>
  <c r="AI31" i="5"/>
  <c r="AI29" i="5"/>
  <c r="AI28" i="5"/>
  <c r="AI27" i="5"/>
  <c r="AI40" i="5"/>
  <c r="AI59" i="5"/>
  <c r="AI58" i="5"/>
  <c r="AI57" i="5"/>
  <c r="AI56" i="5"/>
  <c r="AI55" i="5"/>
  <c r="AI54" i="5"/>
  <c r="AI52" i="5"/>
  <c r="AI51" i="5"/>
  <c r="AI47" i="5"/>
  <c r="AI46" i="5"/>
  <c r="AI45" i="5"/>
  <c r="AI44" i="5"/>
  <c r="AI39" i="5"/>
  <c r="AI37" i="5"/>
  <c r="AI30" i="5"/>
  <c r="AI26" i="5"/>
  <c r="AI25" i="5"/>
  <c r="AI73" i="5"/>
  <c r="AI72" i="5"/>
  <c r="AI71" i="5"/>
  <c r="AI70" i="5"/>
  <c r="AI69" i="5"/>
  <c r="AI68" i="5"/>
  <c r="AI24" i="5"/>
  <c r="AI23" i="5"/>
  <c r="AI22" i="5"/>
  <c r="AI21" i="5"/>
  <c r="AI20" i="5"/>
  <c r="AI19" i="5"/>
  <c r="AI67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2" i="5"/>
  <c r="AI40" i="4"/>
  <c r="AI59" i="4"/>
  <c r="AI58" i="4"/>
  <c r="AI57" i="4"/>
  <c r="AI56" i="4"/>
  <c r="AI55" i="4"/>
  <c r="AI54" i="4"/>
  <c r="AI52" i="4"/>
  <c r="AI51" i="4"/>
  <c r="AI47" i="4"/>
  <c r="AI46" i="4"/>
  <c r="AI45" i="4"/>
  <c r="AI44" i="4"/>
  <c r="AI39" i="4"/>
  <c r="AI37" i="4"/>
  <c r="AI33" i="4"/>
  <c r="AI32" i="4"/>
  <c r="AI31" i="4"/>
  <c r="AI30" i="4"/>
  <c r="AI29" i="4"/>
  <c r="AI28" i="4"/>
  <c r="AI27" i="4"/>
  <c r="AI26" i="4"/>
  <c r="AI25" i="4"/>
  <c r="AI73" i="4"/>
  <c r="AI72" i="4"/>
  <c r="AI71" i="4"/>
  <c r="AI70" i="4"/>
  <c r="AI69" i="4"/>
  <c r="AI68" i="4"/>
  <c r="AI24" i="4"/>
  <c r="AI23" i="4"/>
  <c r="AI22" i="4"/>
  <c r="AI21" i="4"/>
  <c r="AI20" i="4"/>
  <c r="AI19" i="4"/>
  <c r="AI67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M5" i="41"/>
  <c r="AI4" i="4"/>
  <c r="AI2" i="4"/>
  <c r="K43" i="41"/>
  <c r="K57" i="41"/>
  <c r="K56" i="41"/>
  <c r="K55" i="41"/>
  <c r="K54" i="41"/>
  <c r="K53" i="41"/>
  <c r="K52" i="41"/>
  <c r="K50" i="41"/>
  <c r="K49" i="41"/>
  <c r="K48" i="41"/>
  <c r="K47" i="41"/>
  <c r="K46" i="41"/>
  <c r="K45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5" i="41"/>
  <c r="K4" i="41"/>
  <c r="K2" i="41"/>
  <c r="F43" i="36" s="1"/>
  <c r="F11" i="22" l="1"/>
  <c r="F11" i="25"/>
  <c r="F11" i="29"/>
  <c r="F11" i="20"/>
  <c r="F11" i="23"/>
  <c r="F11" i="10"/>
  <c r="F11" i="35"/>
  <c r="F11" i="13"/>
  <c r="F11" i="16"/>
  <c r="F11" i="18"/>
  <c r="F11" i="21"/>
  <c r="F11" i="9"/>
  <c r="F11" i="11"/>
  <c r="F11" i="12"/>
  <c r="F11" i="15"/>
  <c r="F11" i="17"/>
  <c r="F11" i="42"/>
  <c r="F12" i="24"/>
  <c r="F12" i="36"/>
  <c r="M2" i="41"/>
  <c r="F44" i="36" s="1"/>
  <c r="M15" i="41"/>
  <c r="P15" i="45"/>
  <c r="M27" i="41"/>
  <c r="M35" i="41"/>
  <c r="M45" i="41"/>
  <c r="M54" i="41"/>
  <c r="N6" i="41"/>
  <c r="N18" i="41"/>
  <c r="N30" i="41"/>
  <c r="N46" i="41"/>
  <c r="N55" i="41"/>
  <c r="N39" i="41"/>
  <c r="O14" i="41"/>
  <c r="O26" i="41"/>
  <c r="O38" i="41"/>
  <c r="O57" i="41"/>
  <c r="M4" i="41"/>
  <c r="C14" i="8" s="1"/>
  <c r="M12" i="41"/>
  <c r="F12" i="35" s="1"/>
  <c r="M24" i="41"/>
  <c r="M32" i="41"/>
  <c r="M40" i="41"/>
  <c r="M55" i="41"/>
  <c r="N11" i="41"/>
  <c r="N23" i="41"/>
  <c r="N41" i="41"/>
  <c r="N52" i="41"/>
  <c r="N40" i="41"/>
  <c r="O11" i="41"/>
  <c r="O19" i="41"/>
  <c r="O27" i="41"/>
  <c r="O39" i="41"/>
  <c r="O49" i="41"/>
  <c r="M9" i="41"/>
  <c r="F12" i="11" s="1"/>
  <c r="M13" i="41"/>
  <c r="F13" i="36" s="1"/>
  <c r="M17" i="41"/>
  <c r="F12" i="17" s="1"/>
  <c r="M21" i="41"/>
  <c r="F12" i="20" s="1"/>
  <c r="M25" i="41"/>
  <c r="M29" i="41"/>
  <c r="M33" i="41"/>
  <c r="M37" i="41"/>
  <c r="M41" i="41"/>
  <c r="M47" i="41"/>
  <c r="M52" i="41"/>
  <c r="M56" i="41"/>
  <c r="N4" i="41"/>
  <c r="C15" i="8" s="1"/>
  <c r="N8" i="41"/>
  <c r="N12" i="41"/>
  <c r="N16" i="41"/>
  <c r="N20" i="41"/>
  <c r="N24" i="41"/>
  <c r="N28" i="41"/>
  <c r="N32" i="41"/>
  <c r="N42" i="41"/>
  <c r="N48" i="41"/>
  <c r="N53" i="41"/>
  <c r="N57" i="41"/>
  <c r="N36" i="41"/>
  <c r="O2" i="41"/>
  <c r="F46" i="36" s="1"/>
  <c r="O8" i="41"/>
  <c r="O12" i="41"/>
  <c r="F14" i="35" s="1"/>
  <c r="O16" i="41"/>
  <c r="O20" i="41"/>
  <c r="F14" i="21" s="1"/>
  <c r="O24" i="41"/>
  <c r="O28" i="41"/>
  <c r="O32" i="41"/>
  <c r="O36" i="41"/>
  <c r="O40" i="41"/>
  <c r="O46" i="41"/>
  <c r="O50" i="41"/>
  <c r="O55" i="41"/>
  <c r="M7" i="41"/>
  <c r="F12" i="9" s="1"/>
  <c r="M11" i="41"/>
  <c r="F12" i="12" s="1"/>
  <c r="P11" i="45"/>
  <c r="M19" i="41"/>
  <c r="M23" i="41"/>
  <c r="M31" i="41"/>
  <c r="M39" i="41"/>
  <c r="P39" i="45"/>
  <c r="M49" i="41"/>
  <c r="N10" i="41"/>
  <c r="N14" i="41"/>
  <c r="N22" i="41"/>
  <c r="N26" i="41"/>
  <c r="N37" i="41"/>
  <c r="N50" i="41"/>
  <c r="N34" i="41"/>
  <c r="O6" i="41"/>
  <c r="O10" i="41"/>
  <c r="O18" i="41"/>
  <c r="F14" i="18" s="1"/>
  <c r="O22" i="41"/>
  <c r="F14" i="22" s="1"/>
  <c r="O30" i="41"/>
  <c r="O34" i="41"/>
  <c r="O42" i="41"/>
  <c r="F14" i="29" s="1"/>
  <c r="O48" i="41"/>
  <c r="O53" i="41"/>
  <c r="M8" i="41"/>
  <c r="F12" i="10" s="1"/>
  <c r="P8" i="45"/>
  <c r="M16" i="41"/>
  <c r="F12" i="16" s="1"/>
  <c r="M20" i="41"/>
  <c r="F12" i="21" s="1"/>
  <c r="P20" i="45"/>
  <c r="M28" i="41"/>
  <c r="M36" i="41"/>
  <c r="P36" i="45"/>
  <c r="M46" i="41"/>
  <c r="M50" i="41"/>
  <c r="P59" i="45"/>
  <c r="N2" i="41"/>
  <c r="F45" i="36" s="1"/>
  <c r="N7" i="41"/>
  <c r="F13" i="9" s="1"/>
  <c r="N15" i="41"/>
  <c r="N19" i="41"/>
  <c r="N27" i="41"/>
  <c r="N31" i="41"/>
  <c r="N47" i="41"/>
  <c r="N56" i="41"/>
  <c r="N35" i="41"/>
  <c r="O7" i="41"/>
  <c r="F14" i="9" s="1"/>
  <c r="O15" i="41"/>
  <c r="F14" i="15" s="1"/>
  <c r="O23" i="41"/>
  <c r="F14" i="23" s="1"/>
  <c r="O31" i="41"/>
  <c r="O35" i="41"/>
  <c r="O45" i="41"/>
  <c r="O54" i="41"/>
  <c r="M6" i="41"/>
  <c r="M10" i="41"/>
  <c r="P10" i="41" s="1"/>
  <c r="P10" i="45"/>
  <c r="M14" i="41"/>
  <c r="F12" i="13" s="1"/>
  <c r="P14" i="45"/>
  <c r="M18" i="41"/>
  <c r="F12" i="18" s="1"/>
  <c r="P18" i="45"/>
  <c r="M22" i="41"/>
  <c r="F12" i="22" s="1"/>
  <c r="M26" i="41"/>
  <c r="F12" i="25" s="1"/>
  <c r="P26" i="45"/>
  <c r="M30" i="41"/>
  <c r="M34" i="41"/>
  <c r="P34" i="45"/>
  <c r="M38" i="41"/>
  <c r="M42" i="41"/>
  <c r="F12" i="29" s="1"/>
  <c r="P46" i="45"/>
  <c r="M48" i="41"/>
  <c r="M53" i="41"/>
  <c r="P67" i="45"/>
  <c r="M57" i="41"/>
  <c r="N5" i="41"/>
  <c r="N9" i="41"/>
  <c r="F13" i="11" s="1"/>
  <c r="N13" i="41"/>
  <c r="F14" i="36" s="1"/>
  <c r="N17" i="41"/>
  <c r="F13" i="17" s="1"/>
  <c r="N21" i="41"/>
  <c r="F13" i="20" s="1"/>
  <c r="N25" i="41"/>
  <c r="N29" i="41"/>
  <c r="N33" i="41"/>
  <c r="N45" i="41"/>
  <c r="N49" i="41"/>
  <c r="N54" i="41"/>
  <c r="N38" i="41"/>
  <c r="O4" i="41"/>
  <c r="C16" i="8" s="1"/>
  <c r="O9" i="41"/>
  <c r="F14" i="11" s="1"/>
  <c r="O13" i="41"/>
  <c r="F15" i="36" s="1"/>
  <c r="O17" i="41"/>
  <c r="F14" i="17" s="1"/>
  <c r="O21" i="41"/>
  <c r="F14" i="20" s="1"/>
  <c r="O25" i="41"/>
  <c r="O29" i="41"/>
  <c r="O33" i="41"/>
  <c r="O37" i="41"/>
  <c r="O41" i="41"/>
  <c r="O47" i="41"/>
  <c r="O52" i="41"/>
  <c r="O56" i="41"/>
  <c r="Q24" i="41"/>
  <c r="P43" i="41"/>
  <c r="F13" i="22" l="1"/>
  <c r="F13" i="23"/>
  <c r="F14" i="25"/>
  <c r="F13" i="25"/>
  <c r="F12" i="23"/>
  <c r="F13" i="29"/>
  <c r="F13" i="15"/>
  <c r="F13" i="13"/>
  <c r="F14" i="16"/>
  <c r="F14" i="10"/>
  <c r="F13" i="21"/>
  <c r="F13" i="35"/>
  <c r="F13" i="12"/>
  <c r="F14" i="13"/>
  <c r="F12" i="15"/>
  <c r="F14" i="24"/>
  <c r="F13" i="16"/>
  <c r="F13" i="10"/>
  <c r="F14" i="12"/>
  <c r="F13" i="18"/>
  <c r="B16" i="8"/>
  <c r="F12" i="42"/>
  <c r="F14" i="42"/>
  <c r="F15" i="24"/>
  <c r="F13" i="24"/>
  <c r="F13" i="42"/>
  <c r="P25" i="41"/>
  <c r="B14" i="8"/>
  <c r="D14" i="8" s="1"/>
  <c r="P41" i="41"/>
  <c r="P40" i="41"/>
  <c r="P47" i="41"/>
  <c r="P32" i="41"/>
  <c r="P9" i="41"/>
  <c r="C17" i="8"/>
  <c r="P30" i="41"/>
  <c r="R30" i="41" s="1"/>
  <c r="P33" i="41"/>
  <c r="P17" i="41"/>
  <c r="P39" i="41"/>
  <c r="P11" i="41"/>
  <c r="P38" i="41"/>
  <c r="P18" i="41"/>
  <c r="P34" i="41"/>
  <c r="P22" i="41"/>
  <c r="P36" i="41"/>
  <c r="P29" i="41"/>
  <c r="R29" i="41" s="1"/>
  <c r="P19" i="41"/>
  <c r="P15" i="41"/>
  <c r="B15" i="8"/>
  <c r="D15" i="8" s="1"/>
  <c r="P50" i="41"/>
  <c r="P16" i="41"/>
  <c r="P24" i="41"/>
  <c r="P20" i="41"/>
  <c r="P6" i="41"/>
  <c r="P49" i="41"/>
  <c r="P45" i="41"/>
  <c r="D16" i="8"/>
  <c r="P53" i="41"/>
  <c r="P13" i="41"/>
  <c r="P57" i="41"/>
  <c r="P14" i="41"/>
  <c r="P5" i="41"/>
  <c r="P52" i="41"/>
  <c r="P48" i="41"/>
  <c r="P27" i="41"/>
  <c r="S27" i="41" s="1"/>
  <c r="P7" i="41"/>
  <c r="P56" i="41"/>
  <c r="P31" i="41"/>
  <c r="R31" i="41" s="1"/>
  <c r="P8" i="41"/>
  <c r="P28" i="41"/>
  <c r="Q28" i="41" s="1"/>
  <c r="P37" i="41"/>
  <c r="P21" i="41"/>
  <c r="P35" i="41"/>
  <c r="P5" i="45"/>
  <c r="P70" i="45"/>
  <c r="P53" i="45"/>
  <c r="P29" i="45"/>
  <c r="S29" i="45" s="1"/>
  <c r="P21" i="45"/>
  <c r="P13" i="45"/>
  <c r="P69" i="45"/>
  <c r="P32" i="45"/>
  <c r="P12" i="45"/>
  <c r="P68" i="45"/>
  <c r="P2" i="41"/>
  <c r="P71" i="45"/>
  <c r="P38" i="45"/>
  <c r="P28" i="45"/>
  <c r="S28" i="45" s="1"/>
  <c r="P58" i="45"/>
  <c r="P19" i="45"/>
  <c r="P66" i="45"/>
  <c r="P44" i="45"/>
  <c r="P33" i="45"/>
  <c r="P25" i="45"/>
  <c r="P17" i="45"/>
  <c r="P9" i="45"/>
  <c r="P40" i="45"/>
  <c r="P24" i="45"/>
  <c r="P4" i="45"/>
  <c r="P51" i="45"/>
  <c r="P27" i="45"/>
  <c r="S27" i="45" s="1"/>
  <c r="P2" i="45"/>
  <c r="G15" i="18" s="1"/>
  <c r="P23" i="45"/>
  <c r="P37" i="45"/>
  <c r="P35" i="45"/>
  <c r="P12" i="41"/>
  <c r="P26" i="41"/>
  <c r="F15" i="25" s="1"/>
  <c r="P54" i="41"/>
  <c r="P54" i="45"/>
  <c r="P30" i="45"/>
  <c r="R30" i="45" s="1"/>
  <c r="P22" i="45"/>
  <c r="P6" i="45"/>
  <c r="P52" i="45"/>
  <c r="P16" i="45"/>
  <c r="G15" i="16" s="1"/>
  <c r="P31" i="45"/>
  <c r="R31" i="45" s="1"/>
  <c r="P7" i="45"/>
  <c r="P55" i="41"/>
  <c r="P4" i="41"/>
  <c r="P23" i="41"/>
  <c r="F15" i="23" s="1"/>
  <c r="P42" i="41"/>
  <c r="P46" i="41"/>
  <c r="G15" i="25" l="1"/>
  <c r="G15" i="23"/>
  <c r="G15" i="17"/>
  <c r="F15" i="18"/>
  <c r="F15" i="17"/>
  <c r="F15" i="16"/>
  <c r="Q30" i="45"/>
  <c r="Q29" i="41"/>
  <c r="S30" i="45"/>
  <c r="Q31" i="41"/>
  <c r="S31" i="41"/>
  <c r="Q6" i="45"/>
  <c r="S28" i="41"/>
  <c r="R27" i="45"/>
  <c r="R28" i="41"/>
  <c r="Q30" i="41"/>
  <c r="S6" i="45"/>
  <c r="S29" i="41"/>
  <c r="S30" i="41"/>
  <c r="Q27" i="45"/>
  <c r="R28" i="45"/>
  <c r="B17" i="8"/>
  <c r="D17" i="8" s="1"/>
  <c r="S6" i="41"/>
  <c r="Q6" i="41"/>
  <c r="R27" i="41"/>
  <c r="R6" i="41"/>
  <c r="Q27" i="41"/>
  <c r="Q29" i="45"/>
  <c r="R6" i="45"/>
  <c r="S31" i="45"/>
  <c r="Q31" i="45"/>
  <c r="Q28" i="45"/>
  <c r="R29" i="45"/>
  <c r="F8" i="30" l="1"/>
  <c r="G8" i="30" s="1"/>
  <c r="F10" i="30" l="1"/>
  <c r="G10" i="30" s="1"/>
  <c r="AB5" i="6" l="1"/>
  <c r="C11" i="38" l="1"/>
  <c r="D11" i="38"/>
  <c r="E11" i="38"/>
  <c r="F11" i="38"/>
  <c r="B11" i="38"/>
  <c r="L11" i="38" l="1"/>
  <c r="B14" i="38" s="1"/>
  <c r="J12" i="38" l="1"/>
  <c r="H12" i="38"/>
  <c r="I12" i="38"/>
  <c r="M11" i="38"/>
  <c r="K12" i="38"/>
  <c r="F12" i="38"/>
  <c r="G12" i="38"/>
  <c r="C12" i="38"/>
  <c r="B12" i="38"/>
  <c r="E12" i="38"/>
  <c r="D12" i="38"/>
  <c r="B9" i="29"/>
  <c r="B7" i="29"/>
  <c r="B10" i="24"/>
  <c r="B8" i="24"/>
  <c r="B9" i="23"/>
  <c r="B7" i="23"/>
  <c r="B9" i="22"/>
  <c r="B7" i="22"/>
  <c r="B9" i="20"/>
  <c r="B7" i="20"/>
  <c r="B9" i="21"/>
  <c r="B7" i="21"/>
  <c r="B9" i="18"/>
  <c r="B7" i="18"/>
  <c r="B9" i="17"/>
  <c r="B7" i="17"/>
  <c r="B9" i="16"/>
  <c r="B7" i="16"/>
  <c r="B9" i="15"/>
  <c r="B7" i="15"/>
  <c r="B9" i="13"/>
  <c r="B7" i="13"/>
  <c r="B11" i="36"/>
  <c r="B10" i="36"/>
  <c r="B9" i="36"/>
  <c r="B8" i="36"/>
  <c r="B7" i="36"/>
  <c r="B6" i="36"/>
  <c r="B5" i="36"/>
  <c r="B3" i="36"/>
  <c r="B10" i="35"/>
  <c r="B9" i="35"/>
  <c r="B8" i="35"/>
  <c r="B7" i="35"/>
  <c r="B6" i="35"/>
  <c r="B5" i="35"/>
  <c r="B4" i="35"/>
  <c r="B2" i="35"/>
  <c r="B9" i="12"/>
  <c r="B7" i="12"/>
  <c r="B9" i="11"/>
  <c r="B7" i="11"/>
  <c r="B9" i="10"/>
  <c r="B7" i="10"/>
  <c r="B9" i="9"/>
  <c r="B7" i="9"/>
  <c r="I22" i="7"/>
  <c r="U5" i="4"/>
  <c r="M5" i="3" s="1"/>
  <c r="AB5" i="4"/>
  <c r="M5" i="34" s="1"/>
  <c r="C41" i="7"/>
  <c r="B41" i="7"/>
  <c r="C39" i="7"/>
  <c r="B39" i="7"/>
  <c r="C40" i="7"/>
  <c r="B37" i="7"/>
  <c r="C38" i="7"/>
  <c r="B38" i="7"/>
  <c r="E25" i="7"/>
  <c r="AB10" i="5"/>
  <c r="N10" i="34" s="1"/>
  <c r="AB11" i="4"/>
  <c r="M11" i="34" s="1"/>
  <c r="AB11" i="5"/>
  <c r="N11" i="34" s="1"/>
  <c r="AB11" i="6"/>
  <c r="O11" i="34" s="1"/>
  <c r="AB12" i="5"/>
  <c r="N12" i="34" s="1"/>
  <c r="AB13" i="4"/>
  <c r="M13" i="34" s="1"/>
  <c r="AB13" i="5"/>
  <c r="N13" i="34" s="1"/>
  <c r="AB10" i="4"/>
  <c r="M10" i="34" s="1"/>
  <c r="AB12" i="4"/>
  <c r="M12" i="34" s="1"/>
  <c r="AB10" i="6"/>
  <c r="O10" i="34" s="1"/>
  <c r="AB12" i="6"/>
  <c r="O12" i="34" s="1"/>
  <c r="AB13" i="6"/>
  <c r="O13" i="34" s="1"/>
  <c r="AB39" i="5"/>
  <c r="N42" i="34" s="1"/>
  <c r="AB39" i="4"/>
  <c r="M42" i="34" s="1"/>
  <c r="AB4" i="5"/>
  <c r="N4" i="34" s="1"/>
  <c r="AB2" i="5"/>
  <c r="N2" i="34" s="1"/>
  <c r="E45" i="36" s="1"/>
  <c r="AB59" i="6"/>
  <c r="O56" i="34" s="1"/>
  <c r="AB58" i="6"/>
  <c r="O55" i="34" s="1"/>
  <c r="AB57" i="6"/>
  <c r="O54" i="34" s="1"/>
  <c r="AB56" i="6"/>
  <c r="O53" i="34" s="1"/>
  <c r="AB55" i="6"/>
  <c r="O52" i="34" s="1"/>
  <c r="AB54" i="6"/>
  <c r="O51" i="34" s="1"/>
  <c r="AB52" i="6"/>
  <c r="O49" i="34" s="1"/>
  <c r="AB51" i="6"/>
  <c r="O48" i="34" s="1"/>
  <c r="AB47" i="6"/>
  <c r="O47" i="34" s="1"/>
  <c r="AB46" i="6"/>
  <c r="O46" i="34" s="1"/>
  <c r="AB45" i="6"/>
  <c r="O45" i="34" s="1"/>
  <c r="AB44" i="6"/>
  <c r="O44" i="34" s="1"/>
  <c r="AB59" i="5"/>
  <c r="N56" i="34" s="1"/>
  <c r="AB58" i="5"/>
  <c r="N55" i="34" s="1"/>
  <c r="AB57" i="5"/>
  <c r="N54" i="34" s="1"/>
  <c r="AB56" i="5"/>
  <c r="N53" i="34" s="1"/>
  <c r="AB55" i="5"/>
  <c r="N52" i="34" s="1"/>
  <c r="AB54" i="5"/>
  <c r="N51" i="34" s="1"/>
  <c r="AB52" i="5"/>
  <c r="N49" i="34" s="1"/>
  <c r="AB51" i="5"/>
  <c r="N48" i="34" s="1"/>
  <c r="AB47" i="5"/>
  <c r="N47" i="34" s="1"/>
  <c r="AB46" i="5"/>
  <c r="N46" i="34" s="1"/>
  <c r="AB45" i="5"/>
  <c r="N45" i="34" s="1"/>
  <c r="AB44" i="5"/>
  <c r="N44" i="34" s="1"/>
  <c r="AB59" i="4"/>
  <c r="M56" i="34" s="1"/>
  <c r="AB58" i="4"/>
  <c r="M55" i="34" s="1"/>
  <c r="AB57" i="4"/>
  <c r="M54" i="34" s="1"/>
  <c r="AB56" i="4"/>
  <c r="M53" i="34" s="1"/>
  <c r="AB55" i="4"/>
  <c r="M52" i="34" s="1"/>
  <c r="AB54" i="4"/>
  <c r="M51" i="34" s="1"/>
  <c r="AB52" i="4"/>
  <c r="M49" i="34" s="1"/>
  <c r="AB51" i="4"/>
  <c r="M48" i="34" s="1"/>
  <c r="AB47" i="4"/>
  <c r="M47" i="34" s="1"/>
  <c r="AB46" i="4"/>
  <c r="M46" i="34" s="1"/>
  <c r="AB45" i="4"/>
  <c r="M45" i="34" s="1"/>
  <c r="AB44" i="4"/>
  <c r="M44" i="34" s="1"/>
  <c r="U52" i="5"/>
  <c r="N49" i="3" s="1"/>
  <c r="U51" i="5"/>
  <c r="N48" i="3" s="1"/>
  <c r="U47" i="5"/>
  <c r="N47" i="3" s="1"/>
  <c r="U46" i="5"/>
  <c r="N46" i="3" s="1"/>
  <c r="U45" i="5"/>
  <c r="N45" i="3" s="1"/>
  <c r="U44" i="5"/>
  <c r="N44" i="3" s="1"/>
  <c r="U52" i="4"/>
  <c r="M49" i="3" s="1"/>
  <c r="U51" i="4"/>
  <c r="M48" i="3" s="1"/>
  <c r="U47" i="4"/>
  <c r="M47" i="3" s="1"/>
  <c r="U46" i="4"/>
  <c r="M46" i="3" s="1"/>
  <c r="U45" i="4"/>
  <c r="M45" i="3" s="1"/>
  <c r="U44" i="4"/>
  <c r="M44" i="3" s="1"/>
  <c r="U52" i="6"/>
  <c r="O49" i="3" s="1"/>
  <c r="U51" i="6"/>
  <c r="O48" i="3" s="1"/>
  <c r="U47" i="6"/>
  <c r="O47" i="3" s="1"/>
  <c r="U46" i="6"/>
  <c r="O46" i="3" s="1"/>
  <c r="U45" i="6"/>
  <c r="O45" i="3" s="1"/>
  <c r="U44" i="6"/>
  <c r="O44" i="3" s="1"/>
  <c r="K10" i="34"/>
  <c r="K11" i="34"/>
  <c r="K12" i="34"/>
  <c r="K13" i="34"/>
  <c r="K56" i="34"/>
  <c r="K55" i="34"/>
  <c r="K54" i="34"/>
  <c r="K53" i="34"/>
  <c r="K52" i="34"/>
  <c r="K51" i="34"/>
  <c r="K49" i="34"/>
  <c r="K48" i="34"/>
  <c r="K47" i="34"/>
  <c r="K46" i="34"/>
  <c r="K45" i="34"/>
  <c r="K44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9" i="34"/>
  <c r="K8" i="34"/>
  <c r="K7" i="34"/>
  <c r="K6" i="34"/>
  <c r="K5" i="34"/>
  <c r="K4" i="34"/>
  <c r="K2" i="34"/>
  <c r="E43" i="36" s="1"/>
  <c r="K49" i="3"/>
  <c r="K48" i="3"/>
  <c r="K47" i="3"/>
  <c r="K46" i="3"/>
  <c r="K45" i="3"/>
  <c r="K44" i="3"/>
  <c r="AB39" i="6"/>
  <c r="O42" i="34" s="1"/>
  <c r="AB37" i="6"/>
  <c r="O41" i="34" s="1"/>
  <c r="AB33" i="6"/>
  <c r="O40" i="34" s="1"/>
  <c r="AB32" i="6"/>
  <c r="O39" i="34" s="1"/>
  <c r="AB31" i="6"/>
  <c r="O38" i="34" s="1"/>
  <c r="AB30" i="6"/>
  <c r="O37" i="34" s="1"/>
  <c r="AB29" i="6"/>
  <c r="O36" i="34" s="1"/>
  <c r="AB28" i="6"/>
  <c r="O35" i="34" s="1"/>
  <c r="AB27" i="6"/>
  <c r="O34" i="34" s="1"/>
  <c r="AB26" i="6"/>
  <c r="O33" i="34" s="1"/>
  <c r="AB25" i="6"/>
  <c r="O32" i="34" s="1"/>
  <c r="AB73" i="6"/>
  <c r="O31" i="34" s="1"/>
  <c r="AB72" i="6"/>
  <c r="O30" i="34" s="1"/>
  <c r="AB71" i="6"/>
  <c r="O29" i="34" s="1"/>
  <c r="AB70" i="6"/>
  <c r="O28" i="34" s="1"/>
  <c r="AB69" i="6"/>
  <c r="O27" i="34" s="1"/>
  <c r="AB68" i="6"/>
  <c r="O26" i="34" s="1"/>
  <c r="AB24" i="6"/>
  <c r="O25" i="34" s="1"/>
  <c r="AB23" i="6"/>
  <c r="O24" i="34" s="1"/>
  <c r="AB22" i="6"/>
  <c r="O23" i="34" s="1"/>
  <c r="AB21" i="6"/>
  <c r="O22" i="34" s="1"/>
  <c r="AB20" i="6"/>
  <c r="O21" i="34" s="1"/>
  <c r="AB19" i="6"/>
  <c r="O20" i="34" s="1"/>
  <c r="AB67" i="6"/>
  <c r="O19" i="34" s="1"/>
  <c r="AB18" i="6"/>
  <c r="O18" i="34" s="1"/>
  <c r="AB17" i="6"/>
  <c r="O17" i="34" s="1"/>
  <c r="AB16" i="6"/>
  <c r="O16" i="34" s="1"/>
  <c r="AB15" i="6"/>
  <c r="O15" i="34" s="1"/>
  <c r="AB14" i="6"/>
  <c r="O14" i="34" s="1"/>
  <c r="AB9" i="6"/>
  <c r="O9" i="34" s="1"/>
  <c r="AB8" i="6"/>
  <c r="O8" i="34" s="1"/>
  <c r="AB7" i="6"/>
  <c r="O7" i="34" s="1"/>
  <c r="AB6" i="6"/>
  <c r="O6" i="34" s="1"/>
  <c r="O5" i="34"/>
  <c r="AB4" i="6"/>
  <c r="O4" i="34" s="1"/>
  <c r="AB2" i="6"/>
  <c r="O2" i="34" s="1"/>
  <c r="E46" i="36" s="1"/>
  <c r="AB37" i="5"/>
  <c r="N41" i="34" s="1"/>
  <c r="AB33" i="5"/>
  <c r="N40" i="34" s="1"/>
  <c r="AB32" i="5"/>
  <c r="N39" i="34" s="1"/>
  <c r="AB31" i="5"/>
  <c r="N38" i="34" s="1"/>
  <c r="AB30" i="5"/>
  <c r="N37" i="34" s="1"/>
  <c r="AB29" i="5"/>
  <c r="N36" i="34" s="1"/>
  <c r="AB28" i="5"/>
  <c r="N35" i="34" s="1"/>
  <c r="AB27" i="5"/>
  <c r="N34" i="34" s="1"/>
  <c r="AB26" i="5"/>
  <c r="N33" i="34" s="1"/>
  <c r="AB25" i="5"/>
  <c r="N32" i="34" s="1"/>
  <c r="AB73" i="5"/>
  <c r="N31" i="34" s="1"/>
  <c r="AB72" i="5"/>
  <c r="N30" i="34" s="1"/>
  <c r="AB71" i="5"/>
  <c r="N29" i="34" s="1"/>
  <c r="AB70" i="5"/>
  <c r="N28" i="34" s="1"/>
  <c r="AB69" i="5"/>
  <c r="N27" i="34" s="1"/>
  <c r="AB68" i="5"/>
  <c r="N26" i="34" s="1"/>
  <c r="AB24" i="5"/>
  <c r="N25" i="34" s="1"/>
  <c r="AB23" i="5"/>
  <c r="N24" i="34" s="1"/>
  <c r="AB22" i="5"/>
  <c r="N23" i="34" s="1"/>
  <c r="AB21" i="5"/>
  <c r="N22" i="34" s="1"/>
  <c r="E13" i="22" s="1"/>
  <c r="AB20" i="5"/>
  <c r="N21" i="34" s="1"/>
  <c r="E13" i="20" s="1"/>
  <c r="AB19" i="5"/>
  <c r="N20" i="34" s="1"/>
  <c r="E13" i="21" s="1"/>
  <c r="AB67" i="5"/>
  <c r="N19" i="34" s="1"/>
  <c r="AB18" i="5"/>
  <c r="N18" i="34" s="1"/>
  <c r="E13" i="18" s="1"/>
  <c r="AB17" i="5"/>
  <c r="N17" i="34" s="1"/>
  <c r="E13" i="17" s="1"/>
  <c r="AB16" i="5"/>
  <c r="N16" i="34" s="1"/>
  <c r="E13" i="16" s="1"/>
  <c r="AB15" i="5"/>
  <c r="N15" i="34" s="1"/>
  <c r="AB14" i="5"/>
  <c r="N14" i="34" s="1"/>
  <c r="E13" i="13" s="1"/>
  <c r="AB9" i="5"/>
  <c r="N9" i="34" s="1"/>
  <c r="E13" i="11" s="1"/>
  <c r="AB8" i="5"/>
  <c r="N8" i="34" s="1"/>
  <c r="E13" i="10" s="1"/>
  <c r="AB7" i="5"/>
  <c r="N7" i="34" s="1"/>
  <c r="E13" i="9" s="1"/>
  <c r="AB6" i="5"/>
  <c r="N6" i="34" s="1"/>
  <c r="AB5" i="5"/>
  <c r="N5" i="34" s="1"/>
  <c r="AB37" i="4"/>
  <c r="M41" i="34" s="1"/>
  <c r="AB33" i="4"/>
  <c r="M40" i="34" s="1"/>
  <c r="AB32" i="4"/>
  <c r="M39" i="34" s="1"/>
  <c r="AB31" i="4"/>
  <c r="M38" i="34" s="1"/>
  <c r="AB30" i="4"/>
  <c r="M37" i="34" s="1"/>
  <c r="AB29" i="4"/>
  <c r="M36" i="34" s="1"/>
  <c r="AB28" i="4"/>
  <c r="M35" i="34" s="1"/>
  <c r="AB27" i="4"/>
  <c r="M34" i="34" s="1"/>
  <c r="AB26" i="4"/>
  <c r="M33" i="34" s="1"/>
  <c r="AB25" i="4"/>
  <c r="M32" i="34" s="1"/>
  <c r="AB73" i="4"/>
  <c r="M31" i="34" s="1"/>
  <c r="AB72" i="4"/>
  <c r="M30" i="34" s="1"/>
  <c r="AB71" i="4"/>
  <c r="M29" i="34" s="1"/>
  <c r="AB70" i="4"/>
  <c r="M28" i="34" s="1"/>
  <c r="AB69" i="4"/>
  <c r="M27" i="34" s="1"/>
  <c r="AB68" i="4"/>
  <c r="M26" i="34" s="1"/>
  <c r="AB24" i="4"/>
  <c r="M25" i="34" s="1"/>
  <c r="AB23" i="4"/>
  <c r="M24" i="34" s="1"/>
  <c r="AB22" i="4"/>
  <c r="M23" i="34" s="1"/>
  <c r="AB21" i="4"/>
  <c r="M22" i="34" s="1"/>
  <c r="AB20" i="4"/>
  <c r="M21" i="34" s="1"/>
  <c r="AB19" i="4"/>
  <c r="M20" i="34" s="1"/>
  <c r="AB67" i="4"/>
  <c r="M19" i="34" s="1"/>
  <c r="AB18" i="4"/>
  <c r="M18" i="34" s="1"/>
  <c r="AB17" i="4"/>
  <c r="M17" i="34" s="1"/>
  <c r="AB16" i="4"/>
  <c r="M16" i="34" s="1"/>
  <c r="AB15" i="4"/>
  <c r="M15" i="34" s="1"/>
  <c r="AB14" i="4"/>
  <c r="M14" i="34" s="1"/>
  <c r="AB9" i="4"/>
  <c r="M9" i="34" s="1"/>
  <c r="AB8" i="4"/>
  <c r="M8" i="34" s="1"/>
  <c r="AB7" i="4"/>
  <c r="M7" i="34" s="1"/>
  <c r="AB6" i="4"/>
  <c r="M6" i="34" s="1"/>
  <c r="AB4" i="4"/>
  <c r="M4" i="34" s="1"/>
  <c r="AB2" i="4"/>
  <c r="M2" i="34" s="1"/>
  <c r="E44" i="36" s="1"/>
  <c r="F13" i="30"/>
  <c r="G13" i="30" s="1"/>
  <c r="F14" i="30"/>
  <c r="G14" i="30" s="1"/>
  <c r="F15" i="30"/>
  <c r="G15" i="30" s="1"/>
  <c r="F4" i="30"/>
  <c r="G4" i="30" s="1"/>
  <c r="F5" i="30"/>
  <c r="G5" i="30" s="1"/>
  <c r="F6" i="30"/>
  <c r="G6" i="30" s="1"/>
  <c r="F7" i="30"/>
  <c r="G7" i="30" s="1"/>
  <c r="F9" i="30"/>
  <c r="G9" i="30" s="1"/>
  <c r="F11" i="30"/>
  <c r="G11" i="30" s="1"/>
  <c r="F3" i="30"/>
  <c r="G3" i="30" s="1"/>
  <c r="C12" i="30"/>
  <c r="D12" i="30"/>
  <c r="E12" i="30"/>
  <c r="B12" i="30"/>
  <c r="U6" i="6"/>
  <c r="O6" i="3" s="1"/>
  <c r="N6" i="6"/>
  <c r="N6" i="2" s="1"/>
  <c r="G6" i="6"/>
  <c r="N6" i="1" s="1"/>
  <c r="U5" i="6"/>
  <c r="O5" i="3" s="1"/>
  <c r="N5" i="6"/>
  <c r="N5" i="2" s="1"/>
  <c r="G5" i="6"/>
  <c r="N5" i="1" s="1"/>
  <c r="B10" i="29"/>
  <c r="B8" i="29"/>
  <c r="B6" i="29"/>
  <c r="B5" i="29"/>
  <c r="B4" i="29"/>
  <c r="B2" i="29"/>
  <c r="B11" i="24"/>
  <c r="B9" i="24"/>
  <c r="B7" i="24"/>
  <c r="B6" i="24"/>
  <c r="B5" i="24"/>
  <c r="B3" i="24"/>
  <c r="B10" i="23"/>
  <c r="B8" i="23"/>
  <c r="B6" i="23"/>
  <c r="B5" i="23"/>
  <c r="B4" i="23"/>
  <c r="B2" i="23"/>
  <c r="B10" i="22"/>
  <c r="B8" i="22"/>
  <c r="B6" i="22"/>
  <c r="B5" i="22"/>
  <c r="B4" i="22"/>
  <c r="B2" i="22"/>
  <c r="B10" i="20"/>
  <c r="B8" i="20"/>
  <c r="B6" i="20"/>
  <c r="B5" i="20"/>
  <c r="B4" i="20"/>
  <c r="B2" i="20"/>
  <c r="B10" i="21"/>
  <c r="B8" i="21"/>
  <c r="B6" i="21"/>
  <c r="B5" i="21"/>
  <c r="B4" i="21"/>
  <c r="B2" i="21"/>
  <c r="B10" i="18"/>
  <c r="B8" i="18"/>
  <c r="B6" i="18"/>
  <c r="B5" i="18"/>
  <c r="B4" i="18"/>
  <c r="B2" i="18"/>
  <c r="B10" i="17"/>
  <c r="B8" i="17"/>
  <c r="B6" i="17"/>
  <c r="B5" i="17"/>
  <c r="B4" i="17"/>
  <c r="B2" i="17"/>
  <c r="B10" i="16"/>
  <c r="B8" i="16"/>
  <c r="B6" i="16"/>
  <c r="B5" i="16"/>
  <c r="B4" i="16"/>
  <c r="B2" i="16"/>
  <c r="B10" i="15"/>
  <c r="B8" i="15"/>
  <c r="B6" i="15"/>
  <c r="B5" i="15"/>
  <c r="B4" i="15"/>
  <c r="B2" i="15"/>
  <c r="U2" i="6"/>
  <c r="O2" i="3" s="1"/>
  <c r="D14" i="35" s="1"/>
  <c r="B10" i="13"/>
  <c r="B8" i="13"/>
  <c r="B6" i="13"/>
  <c r="B5" i="13"/>
  <c r="B4" i="13"/>
  <c r="B2" i="13"/>
  <c r="B10" i="12"/>
  <c r="B8" i="12"/>
  <c r="B6" i="12"/>
  <c r="B5" i="12"/>
  <c r="B4" i="12"/>
  <c r="B2" i="12"/>
  <c r="B10" i="11"/>
  <c r="B8" i="11"/>
  <c r="B6" i="11"/>
  <c r="B5" i="11"/>
  <c r="B4" i="11"/>
  <c r="B2" i="11"/>
  <c r="B10" i="10"/>
  <c r="B8" i="10"/>
  <c r="B6" i="10"/>
  <c r="B5" i="10"/>
  <c r="B4" i="10"/>
  <c r="B2" i="10"/>
  <c r="B10" i="9"/>
  <c r="B8" i="9"/>
  <c r="B6" i="9"/>
  <c r="B5" i="9"/>
  <c r="B4" i="9"/>
  <c r="B2" i="9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F19" i="7" s="1"/>
  <c r="C31" i="7" s="1"/>
  <c r="D21" i="7"/>
  <c r="D22" i="7"/>
  <c r="F22" i="7" s="1"/>
  <c r="C33" i="7" s="1"/>
  <c r="D23" i="7"/>
  <c r="D24" i="7"/>
  <c r="D2" i="7"/>
  <c r="C25" i="7"/>
  <c r="C42" i="7"/>
  <c r="B25" i="7"/>
  <c r="M28" i="1"/>
  <c r="N28" i="1"/>
  <c r="M29" i="1"/>
  <c r="N29" i="1"/>
  <c r="M30" i="1"/>
  <c r="N30" i="1"/>
  <c r="M31" i="1"/>
  <c r="N31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U7" i="6"/>
  <c r="O7" i="3" s="1"/>
  <c r="D14" i="9" s="1"/>
  <c r="G7" i="5"/>
  <c r="M7" i="1" s="1"/>
  <c r="N7" i="5"/>
  <c r="M7" i="2" s="1"/>
  <c r="U7" i="5"/>
  <c r="N7" i="3" s="1"/>
  <c r="N7" i="6"/>
  <c r="N7" i="2" s="1"/>
  <c r="U39" i="6"/>
  <c r="O42" i="3" s="1"/>
  <c r="D14" i="29" s="1"/>
  <c r="N39" i="6"/>
  <c r="N42" i="2" s="1"/>
  <c r="G39" i="6"/>
  <c r="N42" i="1" s="1"/>
  <c r="U37" i="6"/>
  <c r="O41" i="3" s="1"/>
  <c r="N37" i="6"/>
  <c r="N41" i="2" s="1"/>
  <c r="U33" i="6"/>
  <c r="O40" i="3" s="1"/>
  <c r="N33" i="6"/>
  <c r="N40" i="2" s="1"/>
  <c r="U32" i="6"/>
  <c r="O39" i="3" s="1"/>
  <c r="N32" i="6"/>
  <c r="N39" i="2" s="1"/>
  <c r="U31" i="6"/>
  <c r="O38" i="3" s="1"/>
  <c r="N31" i="6"/>
  <c r="N38" i="2" s="1"/>
  <c r="U30" i="6"/>
  <c r="O37" i="3" s="1"/>
  <c r="N30" i="6"/>
  <c r="N37" i="2" s="1"/>
  <c r="U29" i="6"/>
  <c r="O36" i="3" s="1"/>
  <c r="N29" i="6"/>
  <c r="N36" i="2" s="1"/>
  <c r="U28" i="6"/>
  <c r="O35" i="3" s="1"/>
  <c r="N28" i="6"/>
  <c r="N35" i="2" s="1"/>
  <c r="U27" i="6"/>
  <c r="O34" i="3" s="1"/>
  <c r="N27" i="6"/>
  <c r="N34" i="2" s="1"/>
  <c r="U26" i="6"/>
  <c r="O33" i="3" s="1"/>
  <c r="N26" i="6"/>
  <c r="N33" i="2" s="1"/>
  <c r="U25" i="6"/>
  <c r="O32" i="3" s="1"/>
  <c r="N25" i="6"/>
  <c r="N32" i="2" s="1"/>
  <c r="G25" i="6"/>
  <c r="N32" i="1" s="1"/>
  <c r="U73" i="6"/>
  <c r="O31" i="3" s="1"/>
  <c r="N73" i="6"/>
  <c r="N31" i="2" s="1"/>
  <c r="U72" i="6"/>
  <c r="O30" i="3" s="1"/>
  <c r="N72" i="6"/>
  <c r="N30" i="2" s="1"/>
  <c r="U71" i="6"/>
  <c r="O29" i="3" s="1"/>
  <c r="N71" i="6"/>
  <c r="N29" i="2" s="1"/>
  <c r="U70" i="6"/>
  <c r="O28" i="3" s="1"/>
  <c r="N70" i="6"/>
  <c r="N28" i="2" s="1"/>
  <c r="U69" i="6"/>
  <c r="O27" i="3" s="1"/>
  <c r="N69" i="6"/>
  <c r="N27" i="2" s="1"/>
  <c r="G69" i="6"/>
  <c r="N27" i="1" s="1"/>
  <c r="U68" i="6"/>
  <c r="O26" i="3" s="1"/>
  <c r="D14" i="25" s="1"/>
  <c r="N68" i="6"/>
  <c r="N26" i="2" s="1"/>
  <c r="C14" i="25" s="1"/>
  <c r="G68" i="6"/>
  <c r="N26" i="1" s="1"/>
  <c r="B14" i="25" s="1"/>
  <c r="U24" i="6"/>
  <c r="O25" i="3" s="1"/>
  <c r="N24" i="6"/>
  <c r="N25" i="2" s="1"/>
  <c r="G24" i="6"/>
  <c r="N25" i="1" s="1"/>
  <c r="U23" i="6"/>
  <c r="O24" i="3" s="1"/>
  <c r="N23" i="6"/>
  <c r="N24" i="2" s="1"/>
  <c r="G23" i="6"/>
  <c r="N24" i="1" s="1"/>
  <c r="U22" i="6"/>
  <c r="O23" i="3" s="1"/>
  <c r="D14" i="23" s="1"/>
  <c r="N22" i="6"/>
  <c r="N23" i="2" s="1"/>
  <c r="G22" i="6"/>
  <c r="N23" i="1" s="1"/>
  <c r="U21" i="6"/>
  <c r="O22" i="3" s="1"/>
  <c r="D14" i="22" s="1"/>
  <c r="N21" i="6"/>
  <c r="N22" i="2" s="1"/>
  <c r="G21" i="6"/>
  <c r="N22" i="1" s="1"/>
  <c r="U20" i="6"/>
  <c r="O21" i="3" s="1"/>
  <c r="D14" i="20" s="1"/>
  <c r="N20" i="6"/>
  <c r="N21" i="2" s="1"/>
  <c r="G20" i="6"/>
  <c r="N21" i="1" s="1"/>
  <c r="U19" i="6"/>
  <c r="O20" i="3" s="1"/>
  <c r="D14" i="21" s="1"/>
  <c r="N19" i="6"/>
  <c r="N20" i="2" s="1"/>
  <c r="G19" i="6"/>
  <c r="N20" i="1" s="1"/>
  <c r="U67" i="6"/>
  <c r="O19" i="3" s="1"/>
  <c r="N67" i="6"/>
  <c r="N19" i="2" s="1"/>
  <c r="G67" i="6"/>
  <c r="N19" i="1" s="1"/>
  <c r="U18" i="6"/>
  <c r="O18" i="3" s="1"/>
  <c r="D14" i="18" s="1"/>
  <c r="N18" i="6"/>
  <c r="N18" i="2" s="1"/>
  <c r="G18" i="6"/>
  <c r="N18" i="1" s="1"/>
  <c r="U17" i="6"/>
  <c r="O17" i="3" s="1"/>
  <c r="D14" i="17" s="1"/>
  <c r="N17" i="6"/>
  <c r="N17" i="2" s="1"/>
  <c r="G17" i="6"/>
  <c r="N17" i="1" s="1"/>
  <c r="U16" i="6"/>
  <c r="O16" i="3" s="1"/>
  <c r="D14" i="16" s="1"/>
  <c r="N16" i="6"/>
  <c r="N16" i="2" s="1"/>
  <c r="G16" i="6"/>
  <c r="N16" i="1" s="1"/>
  <c r="U15" i="6"/>
  <c r="O15" i="3" s="1"/>
  <c r="D14" i="15" s="1"/>
  <c r="N15" i="6"/>
  <c r="N15" i="2" s="1"/>
  <c r="G15" i="6"/>
  <c r="N15" i="1" s="1"/>
  <c r="U14" i="6"/>
  <c r="O14" i="3" s="1"/>
  <c r="D14" i="13" s="1"/>
  <c r="N14" i="6"/>
  <c r="N14" i="2" s="1"/>
  <c r="G14" i="6"/>
  <c r="N14" i="1" s="1"/>
  <c r="U11" i="6"/>
  <c r="O11" i="3" s="1"/>
  <c r="D14" i="12" s="1"/>
  <c r="N11" i="6"/>
  <c r="N11" i="2" s="1"/>
  <c r="G11" i="6"/>
  <c r="N11" i="1" s="1"/>
  <c r="U9" i="6"/>
  <c r="O9" i="3" s="1"/>
  <c r="D14" i="11" s="1"/>
  <c r="N9" i="6"/>
  <c r="N9" i="2" s="1"/>
  <c r="G9" i="6"/>
  <c r="N9" i="1" s="1"/>
  <c r="U8" i="6"/>
  <c r="O8" i="3" s="1"/>
  <c r="D14" i="10" s="1"/>
  <c r="N8" i="6"/>
  <c r="N8" i="2" s="1"/>
  <c r="G8" i="6"/>
  <c r="N8" i="1" s="1"/>
  <c r="G7" i="6"/>
  <c r="N7" i="1" s="1"/>
  <c r="U4" i="6"/>
  <c r="O4" i="3" s="1"/>
  <c r="N4" i="6"/>
  <c r="N4" i="2" s="1"/>
  <c r="G4" i="6"/>
  <c r="N4" i="1" s="1"/>
  <c r="N2" i="6"/>
  <c r="N2" i="2" s="1"/>
  <c r="G2" i="6"/>
  <c r="N2" i="1" s="1"/>
  <c r="U39" i="5"/>
  <c r="N42" i="3" s="1"/>
  <c r="N39" i="5"/>
  <c r="M42" i="2" s="1"/>
  <c r="G39" i="5"/>
  <c r="M42" i="1" s="1"/>
  <c r="U37" i="5"/>
  <c r="N41" i="3" s="1"/>
  <c r="N37" i="5"/>
  <c r="M41" i="2" s="1"/>
  <c r="U33" i="5"/>
  <c r="N40" i="3" s="1"/>
  <c r="N33" i="5"/>
  <c r="M40" i="2" s="1"/>
  <c r="U32" i="5"/>
  <c r="N39" i="3" s="1"/>
  <c r="N32" i="5"/>
  <c r="M39" i="2" s="1"/>
  <c r="U31" i="5"/>
  <c r="N38" i="3" s="1"/>
  <c r="N31" i="5"/>
  <c r="M38" i="2" s="1"/>
  <c r="U30" i="5"/>
  <c r="N37" i="3" s="1"/>
  <c r="N30" i="5"/>
  <c r="M37" i="2" s="1"/>
  <c r="U29" i="5"/>
  <c r="N36" i="3" s="1"/>
  <c r="N29" i="5"/>
  <c r="M36" i="2" s="1"/>
  <c r="U28" i="5"/>
  <c r="N35" i="3" s="1"/>
  <c r="N28" i="5"/>
  <c r="M35" i="2" s="1"/>
  <c r="U27" i="5"/>
  <c r="N34" i="3" s="1"/>
  <c r="N27" i="5"/>
  <c r="M34" i="2" s="1"/>
  <c r="U26" i="5"/>
  <c r="N33" i="3" s="1"/>
  <c r="N26" i="5"/>
  <c r="M33" i="2" s="1"/>
  <c r="U25" i="5"/>
  <c r="N32" i="3" s="1"/>
  <c r="N25" i="5"/>
  <c r="M32" i="2" s="1"/>
  <c r="G25" i="5"/>
  <c r="M32" i="1" s="1"/>
  <c r="U73" i="5"/>
  <c r="N31" i="3" s="1"/>
  <c r="N73" i="5"/>
  <c r="M31" i="2" s="1"/>
  <c r="U72" i="5"/>
  <c r="N30" i="3" s="1"/>
  <c r="N72" i="5"/>
  <c r="M30" i="2" s="1"/>
  <c r="U71" i="5"/>
  <c r="N29" i="3" s="1"/>
  <c r="N71" i="5"/>
  <c r="M29" i="2" s="1"/>
  <c r="U70" i="5"/>
  <c r="N28" i="3" s="1"/>
  <c r="N70" i="5"/>
  <c r="M28" i="2" s="1"/>
  <c r="U69" i="5"/>
  <c r="N27" i="3" s="1"/>
  <c r="N69" i="5"/>
  <c r="M27" i="2" s="1"/>
  <c r="G69" i="5"/>
  <c r="M27" i="1" s="1"/>
  <c r="U68" i="5"/>
  <c r="N26" i="3" s="1"/>
  <c r="N68" i="5"/>
  <c r="M26" i="2" s="1"/>
  <c r="G68" i="5"/>
  <c r="M26" i="1" s="1"/>
  <c r="U24" i="5"/>
  <c r="N25" i="3" s="1"/>
  <c r="N24" i="5"/>
  <c r="M25" i="2" s="1"/>
  <c r="G24" i="5"/>
  <c r="M25" i="1" s="1"/>
  <c r="U23" i="5"/>
  <c r="N24" i="3" s="1"/>
  <c r="N23" i="5"/>
  <c r="M24" i="2" s="1"/>
  <c r="G23" i="5"/>
  <c r="M24" i="1" s="1"/>
  <c r="U22" i="5"/>
  <c r="N23" i="3" s="1"/>
  <c r="N22" i="5"/>
  <c r="M23" i="2" s="1"/>
  <c r="G22" i="5"/>
  <c r="M23" i="1" s="1"/>
  <c r="U21" i="5"/>
  <c r="N22" i="3" s="1"/>
  <c r="N21" i="5"/>
  <c r="M22" i="2" s="1"/>
  <c r="G21" i="5"/>
  <c r="M22" i="1" s="1"/>
  <c r="U20" i="5"/>
  <c r="N21" i="3" s="1"/>
  <c r="N20" i="5"/>
  <c r="M21" i="2" s="1"/>
  <c r="G20" i="5"/>
  <c r="M21" i="1" s="1"/>
  <c r="U19" i="5"/>
  <c r="N20" i="3" s="1"/>
  <c r="N19" i="5"/>
  <c r="M20" i="2" s="1"/>
  <c r="G19" i="5"/>
  <c r="M20" i="1" s="1"/>
  <c r="U67" i="5"/>
  <c r="N19" i="3" s="1"/>
  <c r="N67" i="5"/>
  <c r="M19" i="2" s="1"/>
  <c r="G67" i="5"/>
  <c r="M19" i="1" s="1"/>
  <c r="U18" i="5"/>
  <c r="N18" i="3" s="1"/>
  <c r="N18" i="5"/>
  <c r="M18" i="2" s="1"/>
  <c r="G18" i="5"/>
  <c r="M18" i="1" s="1"/>
  <c r="U17" i="5"/>
  <c r="N17" i="3" s="1"/>
  <c r="N17" i="5"/>
  <c r="M17" i="2" s="1"/>
  <c r="G17" i="5"/>
  <c r="M17" i="1" s="1"/>
  <c r="U16" i="5"/>
  <c r="N16" i="3" s="1"/>
  <c r="N16" i="5"/>
  <c r="M16" i="2" s="1"/>
  <c r="G16" i="5"/>
  <c r="M16" i="1" s="1"/>
  <c r="U15" i="5"/>
  <c r="N15" i="3" s="1"/>
  <c r="N15" i="5"/>
  <c r="M15" i="2" s="1"/>
  <c r="G15" i="5"/>
  <c r="M15" i="1" s="1"/>
  <c r="U6" i="5"/>
  <c r="N6" i="3" s="1"/>
  <c r="N6" i="5"/>
  <c r="M6" i="2" s="1"/>
  <c r="G6" i="5"/>
  <c r="M6" i="1" s="1"/>
  <c r="U5" i="5"/>
  <c r="N5" i="3" s="1"/>
  <c r="N5" i="5"/>
  <c r="M5" i="2" s="1"/>
  <c r="G5" i="5"/>
  <c r="M5" i="1" s="1"/>
  <c r="U14" i="5"/>
  <c r="N14" i="3" s="1"/>
  <c r="N14" i="5"/>
  <c r="M14" i="2" s="1"/>
  <c r="G14" i="5"/>
  <c r="M14" i="1" s="1"/>
  <c r="U11" i="5"/>
  <c r="N11" i="3" s="1"/>
  <c r="N11" i="5"/>
  <c r="M11" i="2" s="1"/>
  <c r="G11" i="5"/>
  <c r="M11" i="1" s="1"/>
  <c r="U9" i="5"/>
  <c r="N9" i="3" s="1"/>
  <c r="N9" i="5"/>
  <c r="M9" i="2" s="1"/>
  <c r="G9" i="5"/>
  <c r="M9" i="1" s="1"/>
  <c r="U8" i="5"/>
  <c r="N8" i="3" s="1"/>
  <c r="N8" i="5"/>
  <c r="M8" i="2" s="1"/>
  <c r="G8" i="5"/>
  <c r="M8" i="1" s="1"/>
  <c r="U4" i="5"/>
  <c r="N4" i="3" s="1"/>
  <c r="N4" i="5"/>
  <c r="M4" i="2" s="1"/>
  <c r="G4" i="5"/>
  <c r="M4" i="1" s="1"/>
  <c r="U2" i="5"/>
  <c r="N2" i="3" s="1"/>
  <c r="D13" i="35" s="1"/>
  <c r="N2" i="5"/>
  <c r="M2" i="2" s="1"/>
  <c r="G2" i="5"/>
  <c r="M2" i="1" s="1"/>
  <c r="U39" i="4"/>
  <c r="M42" i="3" s="1"/>
  <c r="U37" i="4"/>
  <c r="M41" i="3" s="1"/>
  <c r="U33" i="4"/>
  <c r="M40" i="3" s="1"/>
  <c r="U32" i="4"/>
  <c r="M39" i="3" s="1"/>
  <c r="U31" i="4"/>
  <c r="M38" i="3" s="1"/>
  <c r="U30" i="4"/>
  <c r="M37" i="3" s="1"/>
  <c r="U29" i="4"/>
  <c r="M36" i="3" s="1"/>
  <c r="U28" i="4"/>
  <c r="M35" i="3" s="1"/>
  <c r="U27" i="4"/>
  <c r="M34" i="3" s="1"/>
  <c r="U26" i="4"/>
  <c r="M33" i="3" s="1"/>
  <c r="U25" i="4"/>
  <c r="M32" i="3" s="1"/>
  <c r="U73" i="4"/>
  <c r="M31" i="3" s="1"/>
  <c r="U72" i="4"/>
  <c r="M30" i="3" s="1"/>
  <c r="U71" i="4"/>
  <c r="M29" i="3" s="1"/>
  <c r="U70" i="4"/>
  <c r="M28" i="3" s="1"/>
  <c r="U69" i="4"/>
  <c r="M27" i="3" s="1"/>
  <c r="U68" i="4"/>
  <c r="M26" i="3" s="1"/>
  <c r="U24" i="4"/>
  <c r="M25" i="3" s="1"/>
  <c r="U23" i="4"/>
  <c r="M24" i="3" s="1"/>
  <c r="U22" i="4"/>
  <c r="M23" i="3" s="1"/>
  <c r="U21" i="4"/>
  <c r="M22" i="3" s="1"/>
  <c r="U20" i="4"/>
  <c r="M21" i="3" s="1"/>
  <c r="U19" i="4"/>
  <c r="M20" i="3" s="1"/>
  <c r="U67" i="4"/>
  <c r="M19" i="3" s="1"/>
  <c r="U18" i="4"/>
  <c r="U17" i="4"/>
  <c r="M17" i="3" s="1"/>
  <c r="U16" i="4"/>
  <c r="M16" i="3" s="1"/>
  <c r="U15" i="4"/>
  <c r="M15" i="3" s="1"/>
  <c r="D12" i="15" s="1"/>
  <c r="U6" i="4"/>
  <c r="M6" i="3" s="1"/>
  <c r="U14" i="4"/>
  <c r="M14" i="3" s="1"/>
  <c r="U11" i="4"/>
  <c r="M11" i="3" s="1"/>
  <c r="U9" i="4"/>
  <c r="M9" i="3" s="1"/>
  <c r="U8" i="4"/>
  <c r="M8" i="3" s="1"/>
  <c r="U7" i="4"/>
  <c r="M7" i="3" s="1"/>
  <c r="U4" i="4"/>
  <c r="M4" i="3" s="1"/>
  <c r="U2" i="4"/>
  <c r="M2" i="3" s="1"/>
  <c r="D12" i="35" s="1"/>
  <c r="N39" i="4"/>
  <c r="L42" i="2" s="1"/>
  <c r="N37" i="4"/>
  <c r="L41" i="2" s="1"/>
  <c r="N33" i="4"/>
  <c r="L40" i="2" s="1"/>
  <c r="N32" i="4"/>
  <c r="L39" i="2" s="1"/>
  <c r="N31" i="4"/>
  <c r="L38" i="2" s="1"/>
  <c r="N30" i="4"/>
  <c r="L37" i="2" s="1"/>
  <c r="N29" i="4"/>
  <c r="L36" i="2" s="1"/>
  <c r="N28" i="4"/>
  <c r="L35" i="2" s="1"/>
  <c r="N27" i="4"/>
  <c r="L34" i="2" s="1"/>
  <c r="N26" i="4"/>
  <c r="L33" i="2" s="1"/>
  <c r="N25" i="4"/>
  <c r="L32" i="2" s="1"/>
  <c r="N73" i="4"/>
  <c r="L31" i="2" s="1"/>
  <c r="N72" i="4"/>
  <c r="L30" i="2" s="1"/>
  <c r="N71" i="4"/>
  <c r="L29" i="2" s="1"/>
  <c r="N70" i="4"/>
  <c r="L28" i="2" s="1"/>
  <c r="N69" i="4"/>
  <c r="L27" i="2" s="1"/>
  <c r="N68" i="4"/>
  <c r="L26" i="2" s="1"/>
  <c r="N24" i="4"/>
  <c r="L25" i="2" s="1"/>
  <c r="N23" i="4"/>
  <c r="L24" i="2" s="1"/>
  <c r="N22" i="4"/>
  <c r="L23" i="2" s="1"/>
  <c r="N21" i="4"/>
  <c r="L22" i="2" s="1"/>
  <c r="N20" i="4"/>
  <c r="L21" i="2" s="1"/>
  <c r="N19" i="4"/>
  <c r="L20" i="2" s="1"/>
  <c r="N67" i="4"/>
  <c r="L19" i="2" s="1"/>
  <c r="N18" i="4"/>
  <c r="L18" i="2" s="1"/>
  <c r="N17" i="4"/>
  <c r="L17" i="2" s="1"/>
  <c r="N16" i="4"/>
  <c r="L16" i="2" s="1"/>
  <c r="N15" i="4"/>
  <c r="L15" i="2" s="1"/>
  <c r="N6" i="4"/>
  <c r="L6" i="2" s="1"/>
  <c r="N5" i="4"/>
  <c r="L5" i="2" s="1"/>
  <c r="N14" i="4"/>
  <c r="L14" i="2" s="1"/>
  <c r="N11" i="4"/>
  <c r="L11" i="2" s="1"/>
  <c r="N9" i="4"/>
  <c r="L9" i="2" s="1"/>
  <c r="N8" i="4"/>
  <c r="L8" i="2" s="1"/>
  <c r="N7" i="4"/>
  <c r="L7" i="2" s="1"/>
  <c r="N4" i="4"/>
  <c r="L4" i="2" s="1"/>
  <c r="N2" i="4"/>
  <c r="L2" i="2" s="1"/>
  <c r="G39" i="4"/>
  <c r="L42" i="1" s="1"/>
  <c r="G25" i="4"/>
  <c r="L32" i="1" s="1"/>
  <c r="G69" i="4"/>
  <c r="L27" i="1" s="1"/>
  <c r="G68" i="4"/>
  <c r="L26" i="1" s="1"/>
  <c r="G24" i="4"/>
  <c r="L25" i="1" s="1"/>
  <c r="G23" i="4"/>
  <c r="L24" i="1" s="1"/>
  <c r="G22" i="4"/>
  <c r="L23" i="1" s="1"/>
  <c r="G21" i="4"/>
  <c r="L22" i="1" s="1"/>
  <c r="G20" i="4"/>
  <c r="L21" i="1" s="1"/>
  <c r="G19" i="4"/>
  <c r="L20" i="1" s="1"/>
  <c r="G67" i="4"/>
  <c r="L19" i="1" s="1"/>
  <c r="G18" i="4"/>
  <c r="L18" i="1" s="1"/>
  <c r="G17" i="4"/>
  <c r="L17" i="1" s="1"/>
  <c r="G16" i="4"/>
  <c r="L16" i="1" s="1"/>
  <c r="G15" i="4"/>
  <c r="L15" i="1" s="1"/>
  <c r="G14" i="4"/>
  <c r="L14" i="1" s="1"/>
  <c r="G11" i="4"/>
  <c r="L11" i="1" s="1"/>
  <c r="G9" i="4"/>
  <c r="L9" i="1" s="1"/>
  <c r="G8" i="4"/>
  <c r="L8" i="1" s="1"/>
  <c r="G7" i="4"/>
  <c r="L7" i="1" s="1"/>
  <c r="G6" i="4"/>
  <c r="L6" i="1" s="1"/>
  <c r="G5" i="4"/>
  <c r="L5" i="1" s="1"/>
  <c r="G4" i="4"/>
  <c r="L4" i="1" s="1"/>
  <c r="G2" i="4"/>
  <c r="L2" i="1" s="1"/>
  <c r="M18" i="3"/>
  <c r="D12" i="18" s="1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D11" i="25" s="1"/>
  <c r="K25" i="3"/>
  <c r="K24" i="3"/>
  <c r="D12" i="24" s="1"/>
  <c r="K23" i="3"/>
  <c r="D11" i="23" s="1"/>
  <c r="K22" i="3"/>
  <c r="K21" i="3"/>
  <c r="K20" i="3"/>
  <c r="K19" i="3"/>
  <c r="K18" i="3"/>
  <c r="K17" i="3"/>
  <c r="K16" i="3"/>
  <c r="K15" i="3"/>
  <c r="D11" i="15" s="1"/>
  <c r="K14" i="3"/>
  <c r="K11" i="3"/>
  <c r="K4" i="3"/>
  <c r="K2" i="3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1" i="2"/>
  <c r="J9" i="2"/>
  <c r="J8" i="2"/>
  <c r="J7" i="2"/>
  <c r="J6" i="2"/>
  <c r="J5" i="2"/>
  <c r="J4" i="2"/>
  <c r="J2" i="2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1" i="1"/>
  <c r="J9" i="1"/>
  <c r="J8" i="1"/>
  <c r="J7" i="1"/>
  <c r="J6" i="1"/>
  <c r="J5" i="1"/>
  <c r="J4" i="1"/>
  <c r="J2" i="1"/>
  <c r="B42" i="7"/>
  <c r="D11" i="22" l="1"/>
  <c r="D11" i="29"/>
  <c r="D12" i="22"/>
  <c r="D12" i="25"/>
  <c r="D12" i="29"/>
  <c r="D13" i="22"/>
  <c r="D13" i="25"/>
  <c r="E12" i="20"/>
  <c r="E12" i="23"/>
  <c r="E13" i="25"/>
  <c r="E14" i="20"/>
  <c r="E14" i="23"/>
  <c r="E11" i="20"/>
  <c r="E11" i="23"/>
  <c r="E12" i="29"/>
  <c r="D11" i="20"/>
  <c r="D12" i="20"/>
  <c r="D12" i="23"/>
  <c r="D13" i="20"/>
  <c r="D13" i="23"/>
  <c r="D13" i="29"/>
  <c r="E12" i="22"/>
  <c r="E12" i="25"/>
  <c r="E13" i="23"/>
  <c r="E14" i="22"/>
  <c r="E14" i="25"/>
  <c r="E14" i="29"/>
  <c r="E11" i="22"/>
  <c r="E11" i="25"/>
  <c r="E11" i="29"/>
  <c r="E13" i="29"/>
  <c r="C11" i="9"/>
  <c r="C11" i="16"/>
  <c r="C11" i="18"/>
  <c r="C11" i="25"/>
  <c r="C11" i="29"/>
  <c r="D11" i="13"/>
  <c r="D11" i="16"/>
  <c r="D11" i="18"/>
  <c r="D11" i="21"/>
  <c r="B12" i="25"/>
  <c r="C12" i="11"/>
  <c r="C12" i="25"/>
  <c r="D12" i="10"/>
  <c r="D12" i="12"/>
  <c r="D12" i="16"/>
  <c r="D12" i="21"/>
  <c r="C13" i="10"/>
  <c r="D13" i="11"/>
  <c r="D13" i="13"/>
  <c r="D13" i="16"/>
  <c r="D13" i="18"/>
  <c r="D13" i="21"/>
  <c r="B13" i="25"/>
  <c r="D13" i="9"/>
  <c r="E12" i="9"/>
  <c r="E12" i="11"/>
  <c r="E12" i="15"/>
  <c r="E12" i="17"/>
  <c r="E14" i="9"/>
  <c r="E14" i="11"/>
  <c r="E14" i="15"/>
  <c r="E14" i="17"/>
  <c r="E11" i="9"/>
  <c r="E11" i="11"/>
  <c r="E11" i="15"/>
  <c r="E11" i="17"/>
  <c r="E11" i="12"/>
  <c r="E14" i="12"/>
  <c r="E12" i="12"/>
  <c r="B11" i="25"/>
  <c r="C11" i="10"/>
  <c r="C11" i="12"/>
  <c r="C11" i="20"/>
  <c r="D11" i="35"/>
  <c r="D11" i="10"/>
  <c r="D11" i="9"/>
  <c r="D11" i="11"/>
  <c r="D11" i="12"/>
  <c r="D11" i="17"/>
  <c r="D12" i="9"/>
  <c r="D12" i="11"/>
  <c r="D12" i="13"/>
  <c r="D12" i="17"/>
  <c r="D13" i="10"/>
  <c r="C13" i="11"/>
  <c r="D13" i="12"/>
  <c r="D13" i="15"/>
  <c r="D13" i="17"/>
  <c r="C13" i="22"/>
  <c r="C13" i="25"/>
  <c r="C14" i="10"/>
  <c r="C14" i="29"/>
  <c r="E12" i="10"/>
  <c r="E12" i="13"/>
  <c r="E12" i="16"/>
  <c r="E12" i="18"/>
  <c r="E12" i="21"/>
  <c r="E13" i="24"/>
  <c r="E13" i="15"/>
  <c r="E14" i="10"/>
  <c r="E14" i="13"/>
  <c r="E14" i="16"/>
  <c r="E14" i="18"/>
  <c r="E14" i="21"/>
  <c r="E11" i="10"/>
  <c r="E11" i="13"/>
  <c r="E11" i="16"/>
  <c r="E11" i="18"/>
  <c r="E11" i="21"/>
  <c r="E11" i="35"/>
  <c r="E14" i="35"/>
  <c r="E12" i="35"/>
  <c r="E13" i="35"/>
  <c r="E13" i="12"/>
  <c r="D12" i="36"/>
  <c r="E14" i="36"/>
  <c r="C11" i="11"/>
  <c r="C11" i="21"/>
  <c r="C13" i="17"/>
  <c r="C14" i="13"/>
  <c r="C14" i="22"/>
  <c r="E14" i="24"/>
  <c r="E13" i="36"/>
  <c r="C11" i="35"/>
  <c r="C12" i="36"/>
  <c r="C11" i="13"/>
  <c r="C11" i="22"/>
  <c r="C11" i="15"/>
  <c r="C11" i="23"/>
  <c r="C13" i="18"/>
  <c r="C13" i="9"/>
  <c r="C12" i="24"/>
  <c r="C13" i="20"/>
  <c r="C14" i="18"/>
  <c r="E12" i="36"/>
  <c r="C11" i="17"/>
  <c r="E12" i="24"/>
  <c r="C13" i="36"/>
  <c r="C12" i="35"/>
  <c r="D15" i="36"/>
  <c r="D13" i="36"/>
  <c r="C14" i="35"/>
  <c r="C15" i="36"/>
  <c r="C12" i="22"/>
  <c r="C12" i="17"/>
  <c r="C14" i="15"/>
  <c r="C12" i="12"/>
  <c r="C12" i="15"/>
  <c r="C12" i="23"/>
  <c r="C13" i="13"/>
  <c r="C13" i="16"/>
  <c r="C13" i="21"/>
  <c r="C14" i="24"/>
  <c r="C14" i="12"/>
  <c r="C14" i="17"/>
  <c r="C14" i="20"/>
  <c r="C14" i="9"/>
  <c r="D14" i="36"/>
  <c r="C14" i="36"/>
  <c r="C13" i="35"/>
  <c r="C12" i="18"/>
  <c r="C12" i="29"/>
  <c r="C12" i="10"/>
  <c r="C12" i="20"/>
  <c r="C14" i="23"/>
  <c r="D15" i="24"/>
  <c r="E15" i="24"/>
  <c r="C12" i="9"/>
  <c r="C12" i="13"/>
  <c r="C12" i="16"/>
  <c r="C12" i="21"/>
  <c r="C13" i="24"/>
  <c r="D13" i="24"/>
  <c r="C13" i="12"/>
  <c r="C13" i="15"/>
  <c r="C13" i="23"/>
  <c r="D14" i="24"/>
  <c r="C13" i="29"/>
  <c r="C14" i="11"/>
  <c r="C14" i="16"/>
  <c r="C14" i="21"/>
  <c r="C15" i="24"/>
  <c r="E15" i="36"/>
  <c r="F21" i="7"/>
  <c r="C30" i="7" s="1"/>
  <c r="B11" i="23"/>
  <c r="B11" i="29"/>
  <c r="P7" i="34"/>
  <c r="P9" i="34"/>
  <c r="P21" i="34"/>
  <c r="P25" i="34"/>
  <c r="P37" i="34"/>
  <c r="P41" i="34"/>
  <c r="F3" i="7"/>
  <c r="C29" i="7" s="1"/>
  <c r="O9" i="2"/>
  <c r="O38" i="2"/>
  <c r="O6" i="2"/>
  <c r="B11" i="12"/>
  <c r="O18" i="2"/>
  <c r="O22" i="2"/>
  <c r="B15" i="24"/>
  <c r="I3" i="7"/>
  <c r="B29" i="7" s="1"/>
  <c r="K2" i="31"/>
  <c r="K13" i="31" s="1"/>
  <c r="B11" i="20"/>
  <c r="B11" i="16"/>
  <c r="D41" i="7"/>
  <c r="E41" i="7" s="1"/>
  <c r="B11" i="9"/>
  <c r="B11" i="11"/>
  <c r="B11" i="21"/>
  <c r="B12" i="24"/>
  <c r="O25" i="1"/>
  <c r="F16" i="30"/>
  <c r="G16" i="30" s="1"/>
  <c r="E17" i="30"/>
  <c r="F12" i="30"/>
  <c r="G12" i="30" s="1"/>
  <c r="B17" i="30"/>
  <c r="H25" i="7"/>
  <c r="D25" i="7"/>
  <c r="I19" i="7"/>
  <c r="J19" i="7" s="1"/>
  <c r="I21" i="7"/>
  <c r="B40" i="7"/>
  <c r="D40" i="7" s="1"/>
  <c r="E40" i="7" s="1"/>
  <c r="I24" i="7"/>
  <c r="B32" i="7" s="1"/>
  <c r="G25" i="7"/>
  <c r="I18" i="7"/>
  <c r="B28" i="7" s="1"/>
  <c r="F24" i="7"/>
  <c r="P6" i="34"/>
  <c r="P14" i="34"/>
  <c r="P20" i="34"/>
  <c r="P24" i="34"/>
  <c r="P26" i="34"/>
  <c r="B14" i="20"/>
  <c r="B14" i="10"/>
  <c r="B14" i="9"/>
  <c r="B14" i="12"/>
  <c r="B14" i="17"/>
  <c r="B11" i="18"/>
  <c r="B11" i="17"/>
  <c r="P20" i="3"/>
  <c r="O26" i="1"/>
  <c r="P35" i="3"/>
  <c r="P36" i="3"/>
  <c r="P37" i="3"/>
  <c r="P38" i="3"/>
  <c r="P40" i="3"/>
  <c r="B14" i="11"/>
  <c r="B14" i="13"/>
  <c r="B14" i="16"/>
  <c r="B14" i="18"/>
  <c r="B14" i="21"/>
  <c r="B14" i="22"/>
  <c r="C37" i="7"/>
  <c r="D37" i="7" s="1"/>
  <c r="E37" i="7" s="1"/>
  <c r="F18" i="7"/>
  <c r="C28" i="7" s="1"/>
  <c r="D17" i="30"/>
  <c r="P5" i="34"/>
  <c r="P15" i="34"/>
  <c r="P17" i="34"/>
  <c r="P19" i="34"/>
  <c r="P23" i="34"/>
  <c r="E15" i="23" s="1"/>
  <c r="P27" i="34"/>
  <c r="S27" i="34" s="1"/>
  <c r="P29" i="34"/>
  <c r="S29" i="34" s="1"/>
  <c r="P31" i="34"/>
  <c r="Q31" i="34" s="1"/>
  <c r="P33" i="34"/>
  <c r="P35" i="34"/>
  <c r="P39" i="34"/>
  <c r="P45" i="3"/>
  <c r="P47" i="3"/>
  <c r="B11" i="13"/>
  <c r="B11" i="22"/>
  <c r="O27" i="1"/>
  <c r="P19" i="3"/>
  <c r="P23" i="3"/>
  <c r="O26" i="2"/>
  <c r="P29" i="3"/>
  <c r="Q29" i="3" s="1"/>
  <c r="P30" i="3"/>
  <c r="R30" i="3" s="1"/>
  <c r="B14" i="29"/>
  <c r="P7" i="3"/>
  <c r="P13" i="34"/>
  <c r="D38" i="7"/>
  <c r="E38" i="7" s="1"/>
  <c r="P28" i="34"/>
  <c r="S28" i="34" s="1"/>
  <c r="P30" i="34"/>
  <c r="Q30" i="34" s="1"/>
  <c r="P32" i="34"/>
  <c r="P34" i="34"/>
  <c r="P36" i="34"/>
  <c r="P38" i="34"/>
  <c r="P40" i="34"/>
  <c r="P46" i="3"/>
  <c r="P2" i="34"/>
  <c r="P42" i="34"/>
  <c r="D39" i="7"/>
  <c r="E39" i="7" s="1"/>
  <c r="D42" i="7"/>
  <c r="E42" i="7" s="1"/>
  <c r="O30" i="2"/>
  <c r="O31" i="2"/>
  <c r="P44" i="3"/>
  <c r="P48" i="3"/>
  <c r="P49" i="3"/>
  <c r="P27" i="3"/>
  <c r="Q27" i="3" s="1"/>
  <c r="P33" i="3"/>
  <c r="P5" i="3"/>
  <c r="P11" i="3"/>
  <c r="P32" i="3"/>
  <c r="O14" i="2"/>
  <c r="O16" i="2"/>
  <c r="O20" i="2"/>
  <c r="O24" i="2"/>
  <c r="O36" i="2"/>
  <c r="O40" i="2"/>
  <c r="P15" i="3"/>
  <c r="P25" i="3"/>
  <c r="P21" i="3"/>
  <c r="P34" i="3"/>
  <c r="P2" i="3"/>
  <c r="O32" i="2"/>
  <c r="P16" i="3"/>
  <c r="D15" i="16" s="1"/>
  <c r="P41" i="3"/>
  <c r="P39" i="3"/>
  <c r="O42" i="2"/>
  <c r="P4" i="31"/>
  <c r="P18" i="3"/>
  <c r="P8" i="3"/>
  <c r="P28" i="3"/>
  <c r="Q28" i="3" s="1"/>
  <c r="P22" i="34"/>
  <c r="O39" i="2"/>
  <c r="P48" i="34"/>
  <c r="P4" i="3"/>
  <c r="P24" i="3"/>
  <c r="P26" i="3"/>
  <c r="P44" i="34"/>
  <c r="P5" i="31"/>
  <c r="P49" i="34"/>
  <c r="P53" i="34"/>
  <c r="P8" i="34"/>
  <c r="P42" i="3"/>
  <c r="P22" i="3"/>
  <c r="P18" i="34"/>
  <c r="E15" i="18" s="1"/>
  <c r="P6" i="3"/>
  <c r="P9" i="3"/>
  <c r="P31" i="3"/>
  <c r="Q31" i="3" s="1"/>
  <c r="P4" i="34"/>
  <c r="P16" i="34"/>
  <c r="E15" i="16" s="1"/>
  <c r="P14" i="3"/>
  <c r="O6" i="1"/>
  <c r="O17" i="2"/>
  <c r="O21" i="2"/>
  <c r="O25" i="2"/>
  <c r="O27" i="2"/>
  <c r="O34" i="2"/>
  <c r="O35" i="2"/>
  <c r="P9" i="31"/>
  <c r="P54" i="34"/>
  <c r="O8" i="1"/>
  <c r="O15" i="1"/>
  <c r="O19" i="1"/>
  <c r="O23" i="1"/>
  <c r="O32" i="1"/>
  <c r="O7" i="2"/>
  <c r="O15" i="2"/>
  <c r="O19" i="2"/>
  <c r="O23" i="2"/>
  <c r="O28" i="2"/>
  <c r="O29" i="2"/>
  <c r="O33" i="2"/>
  <c r="O37" i="2"/>
  <c r="O41" i="2"/>
  <c r="P10" i="34"/>
  <c r="O11" i="1"/>
  <c r="O17" i="1"/>
  <c r="O21" i="1"/>
  <c r="J22" i="7"/>
  <c r="B33" i="7"/>
  <c r="D33" i="7" s="1"/>
  <c r="B11" i="10"/>
  <c r="B11" i="15"/>
  <c r="B12" i="23"/>
  <c r="O5" i="1"/>
  <c r="B12" i="15"/>
  <c r="B12" i="11"/>
  <c r="O9" i="1"/>
  <c r="O16" i="1"/>
  <c r="B12" i="16"/>
  <c r="B12" i="21"/>
  <c r="O20" i="1"/>
  <c r="B13" i="24"/>
  <c r="O24" i="1"/>
  <c r="B12" i="29"/>
  <c r="O42" i="1"/>
  <c r="O8" i="2"/>
  <c r="O5" i="2"/>
  <c r="B13" i="36"/>
  <c r="B12" i="35"/>
  <c r="B12" i="17"/>
  <c r="B12" i="12"/>
  <c r="O2" i="1"/>
  <c r="B12" i="20"/>
  <c r="B12" i="10"/>
  <c r="O7" i="1"/>
  <c r="B12" i="9"/>
  <c r="O14" i="1"/>
  <c r="B12" i="13"/>
  <c r="O18" i="1"/>
  <c r="B12" i="18"/>
  <c r="B12" i="22"/>
  <c r="O22" i="1"/>
  <c r="O4" i="2"/>
  <c r="O11" i="2"/>
  <c r="P17" i="3"/>
  <c r="D15" i="17" s="1"/>
  <c r="B13" i="9"/>
  <c r="B14" i="15"/>
  <c r="B14" i="23"/>
  <c r="B12" i="36"/>
  <c r="B11" i="35"/>
  <c r="O4" i="1"/>
  <c r="O2" i="2"/>
  <c r="B14" i="36"/>
  <c r="B13" i="35"/>
  <c r="B13" i="17"/>
  <c r="B13" i="20"/>
  <c r="B13" i="10"/>
  <c r="B13" i="12"/>
  <c r="B13" i="11"/>
  <c r="B13" i="13"/>
  <c r="B13" i="15"/>
  <c r="B13" i="23"/>
  <c r="B13" i="16"/>
  <c r="B13" i="18"/>
  <c r="B13" i="21"/>
  <c r="B13" i="22"/>
  <c r="B14" i="24"/>
  <c r="B13" i="29"/>
  <c r="B15" i="36"/>
  <c r="B14" i="35"/>
  <c r="C17" i="30"/>
  <c r="P45" i="34"/>
  <c r="P2" i="37"/>
  <c r="P8" i="37" s="1"/>
  <c r="P12" i="34"/>
  <c r="P11" i="34"/>
  <c r="P55" i="34"/>
  <c r="P51" i="34"/>
  <c r="P46" i="34"/>
  <c r="P56" i="34"/>
  <c r="P52" i="34"/>
  <c r="P47" i="34"/>
  <c r="D15" i="18" l="1"/>
  <c r="I25" i="7"/>
  <c r="D15" i="25"/>
  <c r="D15" i="23"/>
  <c r="E15" i="25"/>
  <c r="C15" i="23"/>
  <c r="C15" i="17"/>
  <c r="B15" i="25"/>
  <c r="C15" i="25"/>
  <c r="E15" i="17"/>
  <c r="P11" i="37"/>
  <c r="J21" i="7"/>
  <c r="J20" i="7"/>
  <c r="C15" i="16"/>
  <c r="C15" i="18"/>
  <c r="S30" i="34"/>
  <c r="J3" i="7"/>
  <c r="D29" i="7"/>
  <c r="Q6" i="34"/>
  <c r="Q27" i="34"/>
  <c r="Q28" i="34"/>
  <c r="Q29" i="34"/>
  <c r="H12" i="30"/>
  <c r="R28" i="34"/>
  <c r="S6" i="34"/>
  <c r="J24" i="7"/>
  <c r="D28" i="7"/>
  <c r="B31" i="7"/>
  <c r="D31" i="7" s="1"/>
  <c r="S30" i="3"/>
  <c r="R30" i="34"/>
  <c r="R6" i="34"/>
  <c r="S31" i="34"/>
  <c r="Q30" i="3"/>
  <c r="S29" i="3"/>
  <c r="R29" i="34"/>
  <c r="B43" i="7"/>
  <c r="B44" i="7" s="1"/>
  <c r="R31" i="34"/>
  <c r="F25" i="7"/>
  <c r="C43" i="7"/>
  <c r="C44" i="7" s="1"/>
  <c r="C32" i="7"/>
  <c r="D32" i="7" s="1"/>
  <c r="B30" i="7"/>
  <c r="R27" i="34"/>
  <c r="R29" i="3"/>
  <c r="J18" i="7"/>
  <c r="S6" i="3"/>
  <c r="S27" i="3"/>
  <c r="R27" i="3"/>
  <c r="R31" i="3"/>
  <c r="S28" i="3"/>
  <c r="R28" i="3"/>
  <c r="B15" i="23"/>
  <c r="R6" i="3"/>
  <c r="P10" i="31"/>
  <c r="P2" i="31"/>
  <c r="B15" i="18"/>
  <c r="S31" i="3"/>
  <c r="Q6" i="3"/>
  <c r="B15" i="17"/>
  <c r="P3" i="31"/>
  <c r="B48" i="7"/>
  <c r="C46" i="7" s="1"/>
  <c r="B15" i="16"/>
  <c r="J25" i="7" l="1"/>
  <c r="C34" i="7"/>
  <c r="D43" i="7"/>
  <c r="D44" i="7" s="1"/>
  <c r="D30" i="7"/>
  <c r="B34" i="7"/>
  <c r="C45" i="7"/>
  <c r="C47" i="7"/>
  <c r="C48" i="7"/>
  <c r="D34" i="7" l="1"/>
  <c r="E43" i="7"/>
</calcChain>
</file>

<file path=xl/sharedStrings.xml><?xml version="1.0" encoding="utf-8"?>
<sst xmlns="http://schemas.openxmlformats.org/spreadsheetml/2006/main" count="2063" uniqueCount="189">
  <si>
    <t>Questionario Anac</t>
  </si>
  <si>
    <t>Enti monitorati</t>
  </si>
  <si>
    <t>Enti totale</t>
  </si>
  <si>
    <t>Numero dirigenti (unità)</t>
  </si>
  <si>
    <t>Numero non dirigenti (unità)</t>
  </si>
  <si>
    <t>Monitoraggio sostenibilità di misure obbligatorie (generali) e ulteriori (specifiche) individuate nel PTPC</t>
  </si>
  <si>
    <t>Misure ulteriori (specifiche) oltre a quelle obbligatorie (generali)</t>
  </si>
  <si>
    <t>Informatizzazione flusso pubblicazione dati nella sezione “Amministrazione trasparente”</t>
  </si>
  <si>
    <t>Formazione dedicata specificamente alla prevenzione della corruzione</t>
  </si>
  <si>
    <t>Rotazione del personale (unità)</t>
  </si>
  <si>
    <t>Dichiarazione da parte dell’interessato di insussistenza cause di inconferibilità e incompatibilità</t>
  </si>
  <si>
    <t>Procedura prestabilita per il  rilascio delle autorizzazioni allo svolgimento di incarichi</t>
  </si>
  <si>
    <t>Procedura per la raccolta di segnalazione di illeciti da parte di dipendenti pubblici dell’amm.ne</t>
  </si>
  <si>
    <t>--- di cui sistema informativo dedicato con garanzia di anonimato</t>
  </si>
  <si>
    <t>Segnalazioni dal personale dipendente dell'amministrazione (numero casi)</t>
  </si>
  <si>
    <t>Adozione codice di comportamento che integra e specifica il codice adottato dal Governo</t>
  </si>
  <si>
    <t>Segnalazioni pervenute e il numero di violazioni accertate al Codice di Comportamento (numero casi)</t>
  </si>
  <si>
    <t>--- di cui hanno dato luogo a procedimenti disciplinari (numero casi)</t>
  </si>
  <si>
    <t>Segnalazioni che prefigurano responsabilità disciplinari o penali legate ad eventi corruttivi (numero casi)</t>
  </si>
  <si>
    <t>Procedimenti disciplinari per fatti penalmente rilevanti a carico dei dipendenti (numero casi)</t>
  </si>
  <si>
    <t>--- di cui hanno dato luogo a sanzioni (numero casi)</t>
  </si>
  <si>
    <t xml:space="preserve">                       Multa </t>
  </si>
  <si>
    <t>-</t>
  </si>
  <si>
    <t xml:space="preserve">                       Sospensione dal servizio con privazione della retribuzione</t>
  </si>
  <si>
    <t xml:space="preserve">                       Licenziamento</t>
  </si>
  <si>
    <t xml:space="preserve">                       Altro</t>
  </si>
  <si>
    <t>--- di cui per reati relativi a eventi corruttivi (numero casi)</t>
  </si>
  <si>
    <t xml:space="preserve">                       Peculato – art. 314 c.p.</t>
  </si>
  <si>
    <t xml:space="preserve">                       Concussione - art. 317 c.p.</t>
  </si>
  <si>
    <t xml:space="preserve">                       Corruzione per l’esercizio della funzione - art. 318 c.p.</t>
  </si>
  <si>
    <t xml:space="preserve">                       Corruzione per un atto contrario ai doveri di ufficio –art. 319 c.p.</t>
  </si>
  <si>
    <t xml:space="preserve">                       Corruzione in atti giudiziari –art. 319ter c.p.</t>
  </si>
  <si>
    <t xml:space="preserve">                       Induzione indebita a dare o promettere utilità – art. 319quater c.p.</t>
  </si>
  <si>
    <t xml:space="preserve">                       Corruzione di persona incaricata di pubblico servizio –art. 320 c.p.</t>
  </si>
  <si>
    <t xml:space="preserve">                        Istigazione alla corruzione –art. 322 c.p.</t>
  </si>
  <si>
    <t xml:space="preserve">                        Altro</t>
  </si>
  <si>
    <t>Violazione divieti partecipazione a commissioni e assegnazioni agli uffici ai soggetti condannati, anche con sentenza non passata in giudicato, per i reati di cui al Capo I, Titolo II, Libro II, c.p.</t>
  </si>
  <si>
    <t>Università</t>
  </si>
  <si>
    <t>Amm.ni Centrali</t>
  </si>
  <si>
    <t>Enti di ricerca</t>
  </si>
  <si>
    <t>Regioni</t>
  </si>
  <si>
    <t>Comuni</t>
  </si>
  <si>
    <t>Asl</t>
  </si>
  <si>
    <t>Totale</t>
  </si>
  <si>
    <t>Totale 2014</t>
  </si>
  <si>
    <t>Totale 2015</t>
  </si>
  <si>
    <t>Totale 2016</t>
  </si>
  <si>
    <t>Nord</t>
  </si>
  <si>
    <t>Centro</t>
  </si>
  <si>
    <t>Sud</t>
  </si>
  <si>
    <t>Comparto</t>
  </si>
  <si>
    <t>SCUOLA</t>
  </si>
  <si>
    <t>IST. FORM.NE ART.CO MUS.LE</t>
  </si>
  <si>
    <t>MINISTERI</t>
  </si>
  <si>
    <t>PRESIDENZA CONSIGLIO MINISTRI</t>
  </si>
  <si>
    <t>AGENZIE FISCALI</t>
  </si>
  <si>
    <t>VIGILI DEL FUOCO</t>
  </si>
  <si>
    <t>CORPI DI POLIZIA</t>
  </si>
  <si>
    <t>FORZE ARMATE</t>
  </si>
  <si>
    <t>MAGISTRATURA</t>
  </si>
  <si>
    <t>CARRIERA DIPLOMATICA</t>
  </si>
  <si>
    <t>CARRIERA PREFETTIZIA</t>
  </si>
  <si>
    <t>CARRIERA PENITENZIARIA</t>
  </si>
  <si>
    <t>ENTI PUBBLICI NON ECONOMICI</t>
  </si>
  <si>
    <t>ENTI DI RICERCA</t>
  </si>
  <si>
    <t>UNIVERSITA'</t>
  </si>
  <si>
    <t>SERVIZIO SANITARIO NAZIONALE</t>
  </si>
  <si>
    <t>REGIONI ED AUTONOMIE LOCALI</t>
  </si>
  <si>
    <t>REGIONI A STATUTO SPECIALE</t>
  </si>
  <si>
    <t>AUTORITA' INDIPENDENTI</t>
  </si>
  <si>
    <t>ENTI ART.70-COMMA 4 - D.165/01</t>
  </si>
  <si>
    <t>ENTI ART.60 -COMMA 3- D.165/01</t>
  </si>
  <si>
    <t>ENTI LISTA S13 ISTAT</t>
  </si>
  <si>
    <t>Dirigenti</t>
  </si>
  <si>
    <t>Non dirigenti</t>
  </si>
  <si>
    <t>Copertura</t>
  </si>
  <si>
    <t>T.D. (unità annue)</t>
  </si>
  <si>
    <t>Enti di Ricerca</t>
  </si>
  <si>
    <t>Rispondenti</t>
  </si>
  <si>
    <t>Monitorate</t>
  </si>
  <si>
    <t>Comparti</t>
  </si>
  <si>
    <t xml:space="preserve">Centro </t>
  </si>
  <si>
    <t>Scuola</t>
  </si>
  <si>
    <t>% copertura</t>
  </si>
  <si>
    <t>Regioni e Autonomie locali</t>
  </si>
  <si>
    <t>Scuole</t>
  </si>
  <si>
    <t>Servizio Sanitario Nazionale</t>
  </si>
  <si>
    <t>% Dirigenti</t>
  </si>
  <si>
    <t>Altro</t>
  </si>
  <si>
    <t xml:space="preserve">Peculato </t>
  </si>
  <si>
    <t>Concussione</t>
  </si>
  <si>
    <t>Corruzione per l’esercizio della funzione</t>
  </si>
  <si>
    <t>Corruzione per un atto contrario ai doveri di ufficio</t>
  </si>
  <si>
    <t>Corruzione in atti giudiziari</t>
  </si>
  <si>
    <t>Induzione indebita a dare o promettere utilità</t>
  </si>
  <si>
    <t>Corruzione di persona incaricata di pubblico servizio</t>
  </si>
  <si>
    <t>Istigazione alla corruzione</t>
  </si>
  <si>
    <t>Tipologia di reato</t>
  </si>
  <si>
    <t>Var.%</t>
  </si>
  <si>
    <t>Differenza</t>
  </si>
  <si>
    <t>Verifiche sulla veridicità delle dichiarazioni rese dagli interessati sull'insussistenza di cause di inconferibilità</t>
  </si>
  <si>
    <t>Territoriali</t>
  </si>
  <si>
    <t>NO garanzia anonimato</t>
  </si>
  <si>
    <t>=0</t>
  </si>
  <si>
    <t>&gt;0</t>
  </si>
  <si>
    <t>SI garanzia anonimato</t>
  </si>
  <si>
    <t>% senza segnal.</t>
  </si>
  <si>
    <t>&gt;0 su totale</t>
  </si>
  <si>
    <t>Territoriale</t>
  </si>
  <si>
    <t>Acquisizione e progressione del personale</t>
  </si>
  <si>
    <t>Affidamento di lavori, servizi e forniture</t>
  </si>
  <si>
    <t>Provvedimenti ampliativi della sfera giuridica dei destinatari privi di effetto economico diretto ed immediato per il destinatario</t>
  </si>
  <si>
    <t>Provvedimenti ampliativi della sfera giuridica dei destinatari con effetto economico diretto ed immediato per il destinatario</t>
  </si>
  <si>
    <t xml:space="preserve">Non si sono verificati eventi corruttivi </t>
  </si>
  <si>
    <t>Aree a rischio corruzione</t>
  </si>
  <si>
    <t xml:space="preserve">Aree di rischio ulteriori </t>
  </si>
  <si>
    <t>%</t>
  </si>
  <si>
    <t>Province</t>
  </si>
  <si>
    <t>Totale 2017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</si>
  <si>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</si>
  <si>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</si>
  <si>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</si>
  <si>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</si>
  <si>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</si>
  <si>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</si>
  <si>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Indicare in quali delle seguenti aree si sono verificati eventi corruttivi (più risposte sono possibili)</t>
  </si>
  <si>
    <t>Indicare quali soggetti tra i seguenti hanno svolto le docenze: (più risposte possibili)</t>
  </si>
  <si>
    <t>Numero visite sezione Amministrazione Trasparente</t>
  </si>
  <si>
    <t>Richieste di accesso civico semplice (numero casi)</t>
  </si>
  <si>
    <t>Richieste di accesso civico generalizzato (numero casi)</t>
  </si>
  <si>
    <t>Registro degli accessi</t>
  </si>
  <si>
    <t>Az.Osp.</t>
  </si>
  <si>
    <t>Province/Città Metrop.</t>
  </si>
  <si>
    <t>Az.Ospedaliere/Irccs</t>
  </si>
  <si>
    <t>Soggetti che erogano formazione</t>
  </si>
  <si>
    <t>Num.ro medio soggetti/ente</t>
  </si>
  <si>
    <t>Contatore visite</t>
  </si>
  <si>
    <t>Registro accessi</t>
  </si>
  <si>
    <t>Az.Ospedaliere /Irccs</t>
  </si>
  <si>
    <t>Univer-sità</t>
  </si>
  <si>
    <t>Scuola Nazionale dell'Amministrazione</t>
  </si>
  <si>
    <t>Nessuna rotazione</t>
  </si>
  <si>
    <t>Attivazione delle azioni di tutela previste in eventuali protocolli di legalità o patti di integrità inseriti nei contratti stipulati</t>
  </si>
  <si>
    <t>Risposta o pubbli-cazione</t>
  </si>
  <si>
    <t>Accesso civico</t>
  </si>
  <si>
    <t>Istanza di riesame</t>
  </si>
  <si>
    <t>Mancata pubbli-cazione</t>
  </si>
  <si>
    <t>Adozione di misure per verificare la presenza di situazioni di incompatibilità</t>
  </si>
  <si>
    <t xml:space="preserve">       con relazione standard</t>
  </si>
  <si>
    <t xml:space="preserve">                       Traffico di influenze illecite - art. 346bis</t>
  </si>
  <si>
    <t xml:space="preserve">                       Turbata libertà degli incanti - art. 353</t>
  </si>
  <si>
    <t xml:space="preserve">                       Turbata libertà del procedimento di scelta del contraente - art. 353</t>
  </si>
  <si>
    <t>Disciplina per l'attuazione della rotazione straordinaria</t>
  </si>
  <si>
    <t>Numero casi di pantouflage</t>
  </si>
  <si>
    <t>Affari legali e contenzioso</t>
  </si>
  <si>
    <t>Incarichi e nomine</t>
  </si>
  <si>
    <t>Gestione delle entrate, delle spese e del patrimonio</t>
  </si>
  <si>
    <t>Misure specifiche adottate</t>
  </si>
  <si>
    <t>Attivazione di una procedura per la raccolta di segnalazioni da parte della società civile riguardo a eventuali fatti corruttivi che coinvolgono i dipendenti nonché i soggetti che intrattengono rapporti con l’amministrazione</t>
  </si>
  <si>
    <t>Iniziative di automatizzazione dei processi per ridurre i rischi di corruzione</t>
  </si>
  <si>
    <t xml:space="preserve">Attività di vigilanza nei confronti di enti e società partecipate e/o controllate con riferimento all’ adozione e attuazione del PTPC o di adeguamento del modello di cui all’art. 6 del D.Lgs. 231/2001 </t>
  </si>
  <si>
    <t>Procedimenti disciplinari a carico dei dipendenti per violazioni del codice di comportamento</t>
  </si>
  <si>
    <t>Traffico di influenze illecite</t>
  </si>
  <si>
    <t>Turbata libertà degli incanti</t>
  </si>
  <si>
    <t>Turbata libertà procedimento di scelta del contraente</t>
  </si>
  <si>
    <t>Professori e ricercatori universitari</t>
  </si>
  <si>
    <t>Nessuna</t>
  </si>
  <si>
    <t xml:space="preserve">Quesito 12.F </t>
  </si>
  <si>
    <t>Procedimenti disciplinari per violazione codice di comportamento (segnalazioni)</t>
  </si>
  <si>
    <t>Procedimenti disciplinari per violazione codice di comportamento (complessivi)</t>
  </si>
  <si>
    <t>Whistleblowing - sistema informativo dedicato con garanzia di anonimato</t>
  </si>
  <si>
    <t>Procedimenti disciplinari per fatti penalmente rilevanti per reati relativi a eventi corruttivi (numero casi)</t>
  </si>
  <si>
    <t>Aree di corruzione</t>
  </si>
  <si>
    <t xml:space="preserve">Contratti pubblici </t>
  </si>
  <si>
    <t xml:space="preserve">Acquisizione e gestione del personale </t>
  </si>
  <si>
    <t>Quesito 11.C</t>
  </si>
  <si>
    <t>Non eventi corruttivi ma Reati corruzione &gt; 0</t>
  </si>
  <si>
    <t>Eventi corruttivi ma No Reati corruzione</t>
  </si>
  <si>
    <t>Dal 2020 cambia la colonna</t>
  </si>
  <si>
    <t>Dal 2019 cambia la colonna</t>
  </si>
  <si>
    <t>Durata media</t>
  </si>
  <si>
    <t>*si conteggia anche il Trentino</t>
  </si>
  <si>
    <t>T.Ind. 31 dic 2021</t>
  </si>
  <si>
    <t>Totale RGS 2021</t>
  </si>
  <si>
    <t>Monitoraggio     2022</t>
  </si>
  <si>
    <t>Conto Annuale Rgs 2021</t>
  </si>
  <si>
    <t>Variazione 2021</t>
  </si>
  <si>
    <t>PIAO/PTPCT</t>
  </si>
  <si>
    <t>Az. Ospedaliere/Irccs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</si>
</sst>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Garamond"/>
      <family val="1"/>
    </font>
    <font>
      <b/>
      <sz val="12"/>
      <name val="Garamond"/>
      <family val="1"/>
    </font>
    <font>
      <sz val="11"/>
      <name val="Calibri"/>
      <family val="2"/>
      <scheme val="minor"/>
    </font>
    <font>
      <b/>
      <sz val="12"/>
      <color indexed="8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5B3D7"/>
      </left>
      <right/>
      <top style="thin">
        <color rgb="FFFFFFFF"/>
      </top>
      <bottom/>
      <diagonal/>
    </border>
    <border>
      <left/>
      <right style="thin">
        <color rgb="FF95B3D7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quotePrefix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3" fontId="1" fillId="0" borderId="2" xfId="0" applyNumberFormat="1" applyFont="1" applyBorder="1"/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0" fillId="0" borderId="0" xfId="0" applyNumberForma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right" vertical="center" wrapText="1"/>
    </xf>
    <xf numFmtId="3" fontId="6" fillId="4" borderId="0" xfId="0" applyNumberFormat="1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0" fontId="7" fillId="0" borderId="0" xfId="0" quotePrefix="1" applyFont="1" applyBorder="1" applyAlignment="1">
      <alignment horizontal="center"/>
    </xf>
    <xf numFmtId="1" fontId="0" fillId="0" borderId="0" xfId="0" applyNumberFormat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7" xfId="0" applyFont="1" applyFill="1" applyBorder="1"/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5" borderId="8" xfId="0" applyFont="1" applyFill="1" applyBorder="1"/>
    <xf numFmtId="0" fontId="9" fillId="5" borderId="0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0" fontId="9" fillId="6" borderId="8" xfId="0" applyFont="1" applyFill="1" applyBorder="1"/>
    <xf numFmtId="0" fontId="9" fillId="6" borderId="0" xfId="0" applyFont="1" applyFill="1" applyBorder="1" applyAlignment="1">
      <alignment horizontal="center"/>
    </xf>
    <xf numFmtId="1" fontId="9" fillId="6" borderId="8" xfId="0" applyNumberFormat="1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10" fillId="6" borderId="7" xfId="0" applyFont="1" applyFill="1" applyBorder="1"/>
    <xf numFmtId="0" fontId="10" fillId="6" borderId="2" xfId="0" applyFont="1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/>
    </xf>
    <xf numFmtId="0" fontId="9" fillId="6" borderId="0" xfId="0" applyFont="1" applyFill="1" applyBorder="1"/>
    <xf numFmtId="3" fontId="11" fillId="6" borderId="0" xfId="0" applyNumberFormat="1" applyFont="1" applyFill="1" applyBorder="1"/>
    <xf numFmtId="1" fontId="11" fillId="6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3" fontId="11" fillId="5" borderId="0" xfId="0" applyNumberFormat="1" applyFont="1" applyFill="1" applyBorder="1"/>
    <xf numFmtId="1" fontId="11" fillId="5" borderId="0" xfId="0" applyNumberFormat="1" applyFont="1" applyFill="1" applyBorder="1" applyAlignment="1">
      <alignment horizontal="center"/>
    </xf>
    <xf numFmtId="0" fontId="9" fillId="5" borderId="0" xfId="0" applyFont="1" applyFill="1" applyBorder="1"/>
    <xf numFmtId="0" fontId="10" fillId="5" borderId="2" xfId="0" applyFont="1" applyFill="1" applyBorder="1"/>
    <xf numFmtId="3" fontId="12" fillId="5" borderId="2" xfId="0" applyNumberFormat="1" applyFont="1" applyFill="1" applyBorder="1"/>
    <xf numFmtId="1" fontId="12" fillId="5" borderId="2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164" fontId="11" fillId="6" borderId="0" xfId="0" applyNumberFormat="1" applyFont="1" applyFill="1" applyAlignment="1">
      <alignment horizontal="center"/>
    </xf>
    <xf numFmtId="0" fontId="0" fillId="7" borderId="0" xfId="0" applyFont="1" applyFill="1" applyBorder="1"/>
    <xf numFmtId="1" fontId="0" fillId="7" borderId="0" xfId="0" applyNumberFormat="1" applyFont="1" applyFill="1" applyBorder="1" applyAlignment="1">
      <alignment horizontal="center"/>
    </xf>
    <xf numFmtId="0" fontId="0" fillId="8" borderId="0" xfId="0" applyFont="1" applyFill="1" applyBorder="1"/>
    <xf numFmtId="1" fontId="0" fillId="8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1" fontId="0" fillId="7" borderId="0" xfId="0" applyNumberFormat="1" applyFont="1" applyFill="1" applyBorder="1" applyAlignment="1">
      <alignment horizontal="center" vertical="center"/>
    </xf>
    <xf numFmtId="1" fontId="0" fillId="8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4" fillId="9" borderId="11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11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8" borderId="0" xfId="0" applyFont="1" applyFill="1" applyBorder="1"/>
    <xf numFmtId="1" fontId="16" fillId="8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10" borderId="0" xfId="0" applyFill="1"/>
    <xf numFmtId="164" fontId="0" fillId="1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" fontId="0" fillId="8" borderId="0" xfId="0" quotePrefix="1" applyNumberForma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8" fillId="11" borderId="0" xfId="0" applyFont="1" applyFill="1" applyBorder="1"/>
    <xf numFmtId="0" fontId="1" fillId="11" borderId="0" xfId="0" applyFont="1" applyFill="1"/>
    <xf numFmtId="1" fontId="0" fillId="11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left" vertical="top"/>
    </xf>
    <xf numFmtId="3" fontId="1" fillId="5" borderId="0" xfId="0" applyNumberFormat="1" applyFont="1" applyFill="1"/>
    <xf numFmtId="3" fontId="0" fillId="5" borderId="0" xfId="0" applyNumberFormat="1" applyFill="1"/>
    <xf numFmtId="0" fontId="0" fillId="5" borderId="0" xfId="0" applyFill="1" applyAlignment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5" borderId="2" xfId="0" applyFill="1" applyBorder="1"/>
    <xf numFmtId="3" fontId="5" fillId="0" borderId="2" xfId="0" applyNumberFormat="1" applyFont="1" applyBorder="1"/>
    <xf numFmtId="3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/>
    <xf numFmtId="0" fontId="10" fillId="6" borderId="2" xfId="0" applyFont="1" applyFill="1" applyBorder="1"/>
    <xf numFmtId="0" fontId="9" fillId="0" borderId="1" xfId="0" applyFont="1" applyBorder="1" applyAlignment="1">
      <alignment vertical="center" wrapText="1"/>
    </xf>
    <xf numFmtId="1" fontId="0" fillId="12" borderId="0" xfId="0" applyNumberFormat="1" applyFill="1"/>
    <xf numFmtId="0" fontId="3" fillId="0" borderId="0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0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 applyProtection="1">
      <alignment horizontal="left" vertical="center" wrapText="1"/>
    </xf>
    <xf numFmtId="0" fontId="14" fillId="9" borderId="2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/>
    <xf numFmtId="0" fontId="0" fillId="7" borderId="2" xfId="0" applyFont="1" applyFill="1" applyBorder="1"/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3" fontId="0" fillId="0" borderId="0" xfId="0" applyNumberFormat="1"/>
    <xf numFmtId="1" fontId="13" fillId="7" borderId="0" xfId="0" applyNumberFormat="1" applyFont="1" applyFill="1" applyBorder="1" applyAlignment="1">
      <alignment horizontal="center"/>
    </xf>
    <xf numFmtId="1" fontId="0" fillId="8" borderId="0" xfId="0" quotePrefix="1" applyNumberFormat="1" applyFont="1" applyFill="1" applyBorder="1" applyAlignment="1">
      <alignment horizontal="center"/>
    </xf>
    <xf numFmtId="1" fontId="0" fillId="7" borderId="0" xfId="0" quotePrefix="1" applyNumberFormat="1" applyFont="1" applyFill="1" applyBorder="1" applyAlignment="1">
      <alignment horizontal="center"/>
    </xf>
    <xf numFmtId="0" fontId="1" fillId="7" borderId="0" xfId="0" applyFont="1" applyFill="1" applyBorder="1"/>
    <xf numFmtId="1" fontId="1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3" fontId="5" fillId="0" borderId="0" xfId="0" applyNumberFormat="1" applyFont="1" applyBorder="1"/>
    <xf numFmtId="0" fontId="0" fillId="5" borderId="0" xfId="0" applyFill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11" borderId="0" xfId="0" applyFill="1"/>
    <xf numFmtId="0" fontId="7" fillId="11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3" fontId="0" fillId="11" borderId="0" xfId="0" applyNumberFormat="1" applyFill="1"/>
    <xf numFmtId="3" fontId="0" fillId="0" borderId="0" xfId="0" applyNumberFormat="1" applyAlignment="1">
      <alignment vertical="center"/>
    </xf>
    <xf numFmtId="164" fontId="0" fillId="5" borderId="0" xfId="0" applyNumberFormat="1" applyFill="1"/>
    <xf numFmtId="0" fontId="0" fillId="7" borderId="0" xfId="0" applyFont="1" applyFill="1" applyBorder="1" applyAlignment="1"/>
    <xf numFmtId="0" fontId="0" fillId="8" borderId="0" xfId="0" applyFont="1" applyFill="1" applyBorder="1" applyAlignment="1"/>
    <xf numFmtId="0" fontId="10" fillId="0" borderId="0" xfId="0" applyFont="1" applyFill="1" applyBorder="1"/>
    <xf numFmtId="0" fontId="0" fillId="0" borderId="10" xfId="0" applyBorder="1"/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6" fontId="0" fillId="5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5673515259231"/>
          <c:y val="1.8970858357158782E-2"/>
          <c:w val="0.70243170050889903"/>
          <c:h val="0.98773300757022797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0FB-423B-9ECA-F8712304BBC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FB-423B-9ECA-F8712304BBCB}"/>
              </c:ext>
            </c:extLst>
          </c:dPt>
          <c:dPt>
            <c:idx val="2"/>
            <c:bubble3D val="0"/>
            <c:explosion val="14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0FB-423B-9ECA-F8712304BBCB}"/>
              </c:ext>
            </c:extLst>
          </c:dPt>
          <c:dLbls>
            <c:dLbl>
              <c:idx val="0"/>
              <c:layout>
                <c:manualLayout>
                  <c:x val="-0.22376473658860901"/>
                  <c:y val="1.595741239479994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FB-423B-9ECA-F8712304BB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63068746504001"/>
                  <c:y val="-0.1284221447548042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FB-423B-9ECA-F8712304BB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449327634485129"/>
                  <c:y val="0.1213592061700504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FB-423B-9ECA-F8712304BB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T3T4F1personale!$A$45:$A$47</c:f>
              <c:strCache>
                <c:ptCount val="3"/>
                <c:pt idx="0">
                  <c:v>Nord</c:v>
                </c:pt>
                <c:pt idx="1">
                  <c:v>Centro</c:v>
                </c:pt>
                <c:pt idx="2">
                  <c:v>Sud</c:v>
                </c:pt>
              </c:strCache>
            </c:strRef>
          </c:cat>
          <c:val>
            <c:numRef>
              <c:f>T3T4F1personale!$B$45:$B$47</c:f>
              <c:numCache>
                <c:formatCode>#,##0</c:formatCode>
                <c:ptCount val="3"/>
                <c:pt idx="0">
                  <c:v>431555</c:v>
                </c:pt>
                <c:pt idx="1">
                  <c:v>156310</c:v>
                </c:pt>
                <c:pt idx="2">
                  <c:v>247232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B-423B-9ECA-F8712304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5928031579129"/>
          <c:y val="3.3220071200814022E-2"/>
          <c:w val="0.82084071968420913"/>
          <c:h val="0.8881090913328358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F10_Domanda6b!$F$1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F10_Domanda6b!$A$2:$A$11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F10_Domanda6b!$F$2:$F$11</c:f>
              <c:numCache>
                <c:formatCode>0.0</c:formatCode>
                <c:ptCount val="10"/>
                <c:pt idx="0">
                  <c:v>26.421958963656554</c:v>
                </c:pt>
                <c:pt idx="1">
                  <c:v>0.14011235676609243</c:v>
                </c:pt>
                <c:pt idx="2">
                  <c:v>5.876870994123129</c:v>
                </c:pt>
                <c:pt idx="3">
                  <c:v>0.67524794260392484</c:v>
                </c:pt>
                <c:pt idx="4">
                  <c:v>10.043383603222782</c:v>
                </c:pt>
                <c:pt idx="5">
                  <c:v>13.181253328599325</c:v>
                </c:pt>
                <c:pt idx="6">
                  <c:v>19.816685054739878</c:v>
                </c:pt>
                <c:pt idx="7">
                  <c:v>6.3771803191210594</c:v>
                </c:pt>
                <c:pt idx="8">
                  <c:v>2.2610459085558445</c:v>
                </c:pt>
                <c:pt idx="9">
                  <c:v>8.6947144762802431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EE-4BDE-8417-B239A1C9DF87}"/>
            </c:ext>
          </c:extLst>
        </c:ser>
        <c:ser>
          <c:idx val="3"/>
          <c:order val="1"/>
          <c:tx>
            <c:strRef>
              <c:f>F10_Domanda6b!$G$1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F10_Domanda6b!$A$2:$A$11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F10_Domanda6b!$G$2:$G$11</c:f>
              <c:numCache>
                <c:formatCode>0.0</c:formatCode>
                <c:ptCount val="10"/>
                <c:pt idx="0">
                  <c:v>22.259836484414919</c:v>
                </c:pt>
                <c:pt idx="1">
                  <c:v>0.16632930529298459</c:v>
                </c:pt>
                <c:pt idx="2">
                  <c:v>7.3718698806459164</c:v>
                </c:pt>
                <c:pt idx="3">
                  <c:v>0.20674826331458815</c:v>
                </c:pt>
                <c:pt idx="4">
                  <c:v>22.099810901915646</c:v>
                </c:pt>
                <c:pt idx="5">
                  <c:v>9.1665091665091669</c:v>
                </c:pt>
                <c:pt idx="6">
                  <c:v>28.093847548081765</c:v>
                </c:pt>
                <c:pt idx="7">
                  <c:v>13.652777117879033</c:v>
                </c:pt>
                <c:pt idx="8">
                  <c:v>1.9647748133463927</c:v>
                </c:pt>
                <c:pt idx="9">
                  <c:v>11.379138970288171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EE-4BDE-8417-B239A1C9DF87}"/>
            </c:ext>
          </c:extLst>
        </c:ser>
        <c:ser>
          <c:idx val="4"/>
          <c:order val="2"/>
          <c:tx>
            <c:strRef>
              <c:f>F10_Domanda6b!$H$1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F10_Domanda6b!$A$2:$A$11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F10_Domanda6b!$H$2:$H$11</c:f>
              <c:numCache>
                <c:formatCode>0.0</c:formatCode>
                <c:ptCount val="10"/>
                <c:pt idx="0">
                  <c:v>3.7344780101687602</c:v>
                </c:pt>
                <c:pt idx="1">
                  <c:v>3.7641815540047127E-2</c:v>
                </c:pt>
                <c:pt idx="2">
                  <c:v>2.023144776240188</c:v>
                </c:pt>
                <c:pt idx="3">
                  <c:v>0.59274313053050509</c:v>
                </c:pt>
                <c:pt idx="4">
                  <c:v>4.5081613265394251</c:v>
                </c:pt>
                <c:pt idx="5">
                  <c:v>2.0721686316541623</c:v>
                </c:pt>
                <c:pt idx="6">
                  <c:v>3.546152238181981</c:v>
                </c:pt>
                <c:pt idx="7">
                  <c:v>9.7514071402713043</c:v>
                </c:pt>
                <c:pt idx="8">
                  <c:v>1.1595059595196009</c:v>
                </c:pt>
                <c:pt idx="9">
                  <c:v>3.3141313449667367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90-4259-90C1-3B98B72CE8A5}"/>
            </c:ext>
          </c:extLst>
        </c:ser>
        <c:ser>
          <c:idx val="1"/>
          <c:order val="3"/>
          <c:tx>
            <c:strRef>
              <c:f>F10_Domanda6b!$I$1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F10_Domanda6b!$A$2:$A$11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F10_Domanda6b!$I$2:$I$11</c:f>
              <c:numCache>
                <c:formatCode>0.0</c:formatCode>
                <c:ptCount val="10"/>
                <c:pt idx="0">
                  <c:v>3.4452141019637414</c:v>
                </c:pt>
                <c:pt idx="1">
                  <c:v>0.13492790743241578</c:v>
                </c:pt>
                <c:pt idx="2">
                  <c:v>1.1701333548530273</c:v>
                </c:pt>
                <c:pt idx="3">
                  <c:v>0.12693039983075946</c:v>
                </c:pt>
                <c:pt idx="4">
                  <c:v>5.6429949339246752</c:v>
                </c:pt>
                <c:pt idx="5">
                  <c:v>1.1989832621936598</c:v>
                </c:pt>
                <c:pt idx="6">
                  <c:v>4.4856733087180736</c:v>
                </c:pt>
                <c:pt idx="7">
                  <c:v>5.4603949868634967</c:v>
                </c:pt>
                <c:pt idx="8">
                  <c:v>1.0737412448790802</c:v>
                </c:pt>
                <c:pt idx="9">
                  <c:v>2.4588292171122337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EE-4BDE-8417-B239A1C9DF87}"/>
            </c:ext>
          </c:extLst>
        </c:ser>
        <c:ser>
          <c:idx val="0"/>
          <c:order val="4"/>
          <c:tx>
            <c:strRef>
              <c:f>F10_Domanda6b!$J$1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3765208525855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DEE-4BDE-8417-B239A1C9D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463993717632682E-3"/>
                  <c:y val="-5.5842006565690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B8E-4EA9-A0E1-CF3A526458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781964215598593E-3"/>
                  <c:y val="2.198677319698018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EE-4BDE-8417-B239A1C9D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844205243009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8E-4EA9-A0E1-CF3A526458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564781176385554E-3"/>
                  <c:y val="-8.3769605880494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90-4259-90C1-3B98B72CE8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782390588194243E-3"/>
                  <c:y val="-2.792100328284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DEE-4BDE-8417-B239A1C9D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883351029597319E-3"/>
                  <c:y val="-5.584640392032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1E-4D6B-B12A-2F1980204F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883351029597319E-3"/>
                  <c:y val="-8.376960588049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1E-4D6B-B12A-2F1980204F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F10_Domanda6b!$A$2:$A$11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F10_Domanda6b!$J$2:$J$11</c:f>
              <c:numCache>
                <c:formatCode>0.0</c:formatCode>
                <c:ptCount val="10"/>
                <c:pt idx="0">
                  <c:v>2.7052741555239077</c:v>
                </c:pt>
                <c:pt idx="1">
                  <c:v>8.9007565643079659E-3</c:v>
                </c:pt>
                <c:pt idx="2">
                  <c:v>1.3066460770921187</c:v>
                </c:pt>
                <c:pt idx="3">
                  <c:v>0.76693651469961654</c:v>
                </c:pt>
                <c:pt idx="4">
                  <c:v>10.800966497169028</c:v>
                </c:pt>
                <c:pt idx="5">
                  <c:v>1.8436309827038304</c:v>
                </c:pt>
                <c:pt idx="6">
                  <c:v>6.0837903857676174</c:v>
                </c:pt>
                <c:pt idx="7">
                  <c:v>7.1610839989926021</c:v>
                </c:pt>
                <c:pt idx="8">
                  <c:v>0.20808545375967732</c:v>
                </c:pt>
                <c:pt idx="9">
                  <c:v>2.4801117094934111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EE-4BDE-8417-B239A1C9D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7312"/>
        <c:axId val="-667614592"/>
      </c:barChart>
      <c:catAx>
        <c:axId val="-667617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14592"/>
        <c:crosses val="autoZero"/>
        <c:auto val="1"/>
        <c:lblAlgn val="ctr"/>
        <c:lblOffset val="100"/>
        <c:noMultiLvlLbl val="0"/>
      </c:catAx>
      <c:valAx>
        <c:axId val="-667614592"/>
        <c:scaling>
          <c:orientation val="minMax"/>
          <c:max val="30"/>
        </c:scaling>
        <c:delete val="1"/>
        <c:axPos val="t"/>
        <c:numFmt formatCode="0.0" sourceLinked="1"/>
        <c:majorTickMark val="out"/>
        <c:minorTickMark val="none"/>
        <c:tickLblPos val="none"/>
        <c:crossAx val="-6676173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8478536339858E-2"/>
          <c:y val="3.4735061214266651E-2"/>
          <c:w val="0.89757986595015959"/>
          <c:h val="0.619532741493372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F11_Domanda7!$F$1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F11_Domanda7!$A$2:$A$11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F11_Domanda7!$F$2:$F$11</c:f>
              <c:numCache>
                <c:formatCode>0</c:formatCode>
                <c:ptCount val="10"/>
                <c:pt idx="0">
                  <c:v>76</c:v>
                </c:pt>
                <c:pt idx="1">
                  <c:v>23.52941176470588</c:v>
                </c:pt>
                <c:pt idx="2">
                  <c:v>50</c:v>
                </c:pt>
                <c:pt idx="3">
                  <c:v>47.368421052631575</c:v>
                </c:pt>
                <c:pt idx="4">
                  <c:v>75</c:v>
                </c:pt>
                <c:pt idx="5">
                  <c:v>51.960784313725497</c:v>
                </c:pt>
                <c:pt idx="6">
                  <c:v>57.547169811320757</c:v>
                </c:pt>
                <c:pt idx="7">
                  <c:v>67.32673267326733</c:v>
                </c:pt>
                <c:pt idx="8">
                  <c:v>55.405405405405403</c:v>
                </c:pt>
                <c:pt idx="9">
                  <c:v>57.169811320754718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72-4B70-922B-C437A1E4DCDF}"/>
            </c:ext>
          </c:extLst>
        </c:ser>
        <c:ser>
          <c:idx val="3"/>
          <c:order val="1"/>
          <c:tx>
            <c:strRef>
              <c:f>F11_Domanda7!$G$1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F11_Domanda7!$A$2:$A$11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F11_Domanda7!$G$2:$G$11</c:f>
              <c:numCache>
                <c:formatCode>0</c:formatCode>
                <c:ptCount val="10"/>
                <c:pt idx="0">
                  <c:v>80</c:v>
                </c:pt>
                <c:pt idx="1">
                  <c:v>28.571428571428569</c:v>
                </c:pt>
                <c:pt idx="2">
                  <c:v>44.61538461538462</c:v>
                </c:pt>
                <c:pt idx="3">
                  <c:v>44.444444444444443</c:v>
                </c:pt>
                <c:pt idx="4">
                  <c:v>78.94736842105263</c:v>
                </c:pt>
                <c:pt idx="5">
                  <c:v>51.485148514851488</c:v>
                </c:pt>
                <c:pt idx="6">
                  <c:v>63.551401869158873</c:v>
                </c:pt>
                <c:pt idx="7">
                  <c:v>65</c:v>
                </c:pt>
                <c:pt idx="8">
                  <c:v>62.162162162162161</c:v>
                </c:pt>
                <c:pt idx="9">
                  <c:v>58.699808795411087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72-4B70-922B-C437A1E4DCDF}"/>
            </c:ext>
          </c:extLst>
        </c:ser>
        <c:ser>
          <c:idx val="4"/>
          <c:order val="2"/>
          <c:tx>
            <c:strRef>
              <c:f>F11_Domanda7!$H$1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F11_Domanda7!$A$2:$A$11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F11_Domanda7!$H$2:$H$11</c:f>
              <c:numCache>
                <c:formatCode>0</c:formatCode>
                <c:ptCount val="10"/>
                <c:pt idx="0">
                  <c:v>62.962962962962962</c:v>
                </c:pt>
                <c:pt idx="1">
                  <c:v>18.75</c:v>
                </c:pt>
                <c:pt idx="2">
                  <c:v>53.846153846153847</c:v>
                </c:pt>
                <c:pt idx="3">
                  <c:v>25</c:v>
                </c:pt>
                <c:pt idx="4">
                  <c:v>80</c:v>
                </c:pt>
                <c:pt idx="5">
                  <c:v>52.941176470588239</c:v>
                </c:pt>
                <c:pt idx="6">
                  <c:v>64.485981308411212</c:v>
                </c:pt>
                <c:pt idx="7">
                  <c:v>68.367346938775512</c:v>
                </c:pt>
                <c:pt idx="8">
                  <c:v>58.108108108108105</c:v>
                </c:pt>
                <c:pt idx="9">
                  <c:v>58.412098298676753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7A-4064-97FE-D4802794CBD6}"/>
            </c:ext>
          </c:extLst>
        </c:ser>
        <c:ser>
          <c:idx val="1"/>
          <c:order val="3"/>
          <c:tx>
            <c:strRef>
              <c:f>F11_Domanda7!$I$1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F11_Domanda7!$A$2:$A$11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F11_Domanda7!$I$2:$I$11</c:f>
              <c:numCache>
                <c:formatCode>0</c:formatCode>
                <c:ptCount val="10"/>
                <c:pt idx="0">
                  <c:v>70.370370370370367</c:v>
                </c:pt>
                <c:pt idx="1">
                  <c:v>56.25</c:v>
                </c:pt>
                <c:pt idx="2">
                  <c:v>51.515151515151516</c:v>
                </c:pt>
                <c:pt idx="3">
                  <c:v>45</c:v>
                </c:pt>
                <c:pt idx="4">
                  <c:v>84.210526315789465</c:v>
                </c:pt>
                <c:pt idx="5">
                  <c:v>50.495049504950494</c:v>
                </c:pt>
                <c:pt idx="6">
                  <c:v>64.485981308411212</c:v>
                </c:pt>
                <c:pt idx="7">
                  <c:v>74.747474747474755</c:v>
                </c:pt>
                <c:pt idx="8">
                  <c:v>71.05263157894737</c:v>
                </c:pt>
                <c:pt idx="9">
                  <c:v>63.088512241054616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72-4B70-922B-C437A1E4DCDF}"/>
            </c:ext>
          </c:extLst>
        </c:ser>
        <c:ser>
          <c:idx val="0"/>
          <c:order val="4"/>
          <c:tx>
            <c:strRef>
              <c:f>F11_Domanda7!$J$1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7.9129562352771108E-3"/>
                  <c:y val="-2.559597277662367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172-4B70-922B-C437A1E4DC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347171764578361E-3"/>
                  <c:y val="5.584640392032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406-47EF-9CDB-97FA4D659A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8911952940963985E-3"/>
                  <c:y val="2.792320196016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406-47EF-9CDB-97FA4D659A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347171764578335E-3"/>
                  <c:y val="1.396154365007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406-47EF-9CDB-97FA4D659A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9129562352771108E-3"/>
                  <c:y val="8.3769605880494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406-47EF-9CDB-97FA4D659A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869434352915667E-2"/>
                  <c:y val="1.396154365007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406-47EF-9CDB-97FA4D659A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347171764578361E-3"/>
                  <c:y val="2.792320196016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406-47EF-9CDB-97FA4D659A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F11_Domanda7!$A$2:$A$11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F11_Domanda7!$J$2:$J$11</c:f>
              <c:numCache>
                <c:formatCode>0</c:formatCode>
                <c:ptCount val="10"/>
                <c:pt idx="0">
                  <c:v>75</c:v>
                </c:pt>
                <c:pt idx="1">
                  <c:v>38.888888888888893</c:v>
                </c:pt>
                <c:pt idx="2">
                  <c:v>56.060606060606055</c:v>
                </c:pt>
                <c:pt idx="3">
                  <c:v>26.315789473684209</c:v>
                </c:pt>
                <c:pt idx="4">
                  <c:v>80</c:v>
                </c:pt>
                <c:pt idx="5">
                  <c:v>57.42574257425742</c:v>
                </c:pt>
                <c:pt idx="6">
                  <c:v>63.551401869158873</c:v>
                </c:pt>
                <c:pt idx="7">
                  <c:v>68.041237113402062</c:v>
                </c:pt>
                <c:pt idx="8">
                  <c:v>75</c:v>
                </c:pt>
                <c:pt idx="9">
                  <c:v>62.969924812030072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72-4B70-922B-C437A1E4D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24384"/>
        <c:axId val="-667623840"/>
      </c:barChart>
      <c:catAx>
        <c:axId val="-66762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23840"/>
        <c:crosses val="autoZero"/>
        <c:auto val="1"/>
        <c:lblAlgn val="ctr"/>
        <c:lblOffset val="100"/>
        <c:noMultiLvlLbl val="0"/>
      </c:catAx>
      <c:valAx>
        <c:axId val="-667623840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-6676243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36620335893348E-2"/>
          <c:y val="3.2237226729144607E-2"/>
          <c:w val="0.89030275001709547"/>
          <c:h val="0.579388631387130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F12_Domanda8!$F$1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F12_Domanda8!$A$2:$A$11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F12_Domanda8!$F$2:$F$11</c:f>
              <c:numCache>
                <c:formatCode>0</c:formatCode>
                <c:ptCount val="10"/>
                <c:pt idx="0">
                  <c:v>64</c:v>
                </c:pt>
                <c:pt idx="1">
                  <c:v>29.411764705882355</c:v>
                </c:pt>
                <c:pt idx="2">
                  <c:v>56.060606060606055</c:v>
                </c:pt>
                <c:pt idx="3">
                  <c:v>52.631578947368418</c:v>
                </c:pt>
                <c:pt idx="4">
                  <c:v>70</c:v>
                </c:pt>
                <c:pt idx="5">
                  <c:v>43.137254901960787</c:v>
                </c:pt>
                <c:pt idx="6">
                  <c:v>60.377358490566039</c:v>
                </c:pt>
                <c:pt idx="7">
                  <c:v>71.287128712871279</c:v>
                </c:pt>
                <c:pt idx="8">
                  <c:v>64.86486486486487</c:v>
                </c:pt>
                <c:pt idx="9">
                  <c:v>58.490566037735846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27-489A-BFA3-7858CE074C3D}"/>
            </c:ext>
          </c:extLst>
        </c:ser>
        <c:ser>
          <c:idx val="3"/>
          <c:order val="1"/>
          <c:tx>
            <c:strRef>
              <c:f>F12_Domanda8!$G$1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F12_Domanda8!$A$2:$A$11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F12_Domanda8!$G$2:$G$11</c:f>
              <c:numCache>
                <c:formatCode>0</c:formatCode>
                <c:ptCount val="10"/>
                <c:pt idx="0">
                  <c:v>68</c:v>
                </c:pt>
                <c:pt idx="1">
                  <c:v>21.428571428571427</c:v>
                </c:pt>
                <c:pt idx="2">
                  <c:v>53.846153846153847</c:v>
                </c:pt>
                <c:pt idx="3">
                  <c:v>50</c:v>
                </c:pt>
                <c:pt idx="4">
                  <c:v>73.68421052631578</c:v>
                </c:pt>
                <c:pt idx="5">
                  <c:v>51.485148514851488</c:v>
                </c:pt>
                <c:pt idx="6">
                  <c:v>62.616822429906534</c:v>
                </c:pt>
                <c:pt idx="7">
                  <c:v>74</c:v>
                </c:pt>
                <c:pt idx="8">
                  <c:v>62.162162162162161</c:v>
                </c:pt>
                <c:pt idx="9">
                  <c:v>60.611854684512423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27-489A-BFA3-7858CE074C3D}"/>
            </c:ext>
          </c:extLst>
        </c:ser>
        <c:ser>
          <c:idx val="4"/>
          <c:order val="2"/>
          <c:tx>
            <c:strRef>
              <c:f>F12_Domanda8!$H$1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F12_Domanda8!$A$2:$A$11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F12_Domanda8!$H$2:$H$11</c:f>
              <c:numCache>
                <c:formatCode>0</c:formatCode>
                <c:ptCount val="10"/>
                <c:pt idx="0">
                  <c:v>77.777777777777786</c:v>
                </c:pt>
                <c:pt idx="1">
                  <c:v>18.75</c:v>
                </c:pt>
                <c:pt idx="2">
                  <c:v>49.230769230769234</c:v>
                </c:pt>
                <c:pt idx="3">
                  <c:v>40</c:v>
                </c:pt>
                <c:pt idx="4">
                  <c:v>75</c:v>
                </c:pt>
                <c:pt idx="5">
                  <c:v>54.901960784313729</c:v>
                </c:pt>
                <c:pt idx="6">
                  <c:v>67.289719626168221</c:v>
                </c:pt>
                <c:pt idx="7">
                  <c:v>67.346938775510196</c:v>
                </c:pt>
                <c:pt idx="8">
                  <c:v>62.162162162162161</c:v>
                </c:pt>
                <c:pt idx="9">
                  <c:v>60.30245746691871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1-4057-BE20-64A4E8B1D873}"/>
            </c:ext>
          </c:extLst>
        </c:ser>
        <c:ser>
          <c:idx val="1"/>
          <c:order val="3"/>
          <c:tx>
            <c:strRef>
              <c:f>F12_Domanda8!$I$1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F12_Domanda8!$A$2:$A$11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F12_Domanda8!$I$2:$I$11</c:f>
              <c:numCache>
                <c:formatCode>0</c:formatCode>
                <c:ptCount val="10"/>
                <c:pt idx="0">
                  <c:v>81.481481481481481</c:v>
                </c:pt>
                <c:pt idx="1">
                  <c:v>31.25</c:v>
                </c:pt>
                <c:pt idx="2">
                  <c:v>62.121212121212125</c:v>
                </c:pt>
                <c:pt idx="3">
                  <c:v>55.000000000000007</c:v>
                </c:pt>
                <c:pt idx="4">
                  <c:v>84.210526315789465</c:v>
                </c:pt>
                <c:pt idx="5">
                  <c:v>54.455445544554458</c:v>
                </c:pt>
                <c:pt idx="6">
                  <c:v>69.158878504672899</c:v>
                </c:pt>
                <c:pt idx="7">
                  <c:v>78.787878787878782</c:v>
                </c:pt>
                <c:pt idx="8">
                  <c:v>75</c:v>
                </c:pt>
                <c:pt idx="9">
                  <c:v>67.608286252354048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7-489A-BFA3-7858CE074C3D}"/>
            </c:ext>
          </c:extLst>
        </c:ser>
        <c:ser>
          <c:idx val="0"/>
          <c:order val="4"/>
          <c:tx>
            <c:strRef>
              <c:f>F12_Domanda8!$J$1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9.8911952940963898E-3"/>
                  <c:y val="1.396160098008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27-489A-BFA3-7858CE074C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3471717645783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06-402F-BFBE-C8E129B2E8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56478117638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10C-4D6B-AC17-15B9C7566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1295623527711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0C-4D6B-AC17-15B9C7566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347171764577615E-3"/>
                  <c:y val="1.675398887435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0C-4D6B-AC17-15B9C7566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347171764578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B27-489A-BFA3-7858CE074C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93471717645783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0C-4D6B-AC17-15B9C7566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F12_Domanda8!$A$2:$A$11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F12_Domanda8!$J$2:$J$11</c:f>
              <c:numCache>
                <c:formatCode>0</c:formatCode>
                <c:ptCount val="10"/>
                <c:pt idx="0">
                  <c:v>78.571428571428569</c:v>
                </c:pt>
                <c:pt idx="1">
                  <c:v>22.222222222222221</c:v>
                </c:pt>
                <c:pt idx="2">
                  <c:v>68.181818181818173</c:v>
                </c:pt>
                <c:pt idx="3">
                  <c:v>52.631578947368418</c:v>
                </c:pt>
                <c:pt idx="4">
                  <c:v>80</c:v>
                </c:pt>
                <c:pt idx="5">
                  <c:v>58.415841584158414</c:v>
                </c:pt>
                <c:pt idx="6">
                  <c:v>76.63551401869158</c:v>
                </c:pt>
                <c:pt idx="7">
                  <c:v>75.257731958762889</c:v>
                </c:pt>
                <c:pt idx="8">
                  <c:v>76.31578947368422</c:v>
                </c:pt>
                <c:pt idx="9">
                  <c:v>69.360902255639104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27-489A-BFA3-7858CE074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20032"/>
        <c:axId val="-667623296"/>
      </c:barChart>
      <c:catAx>
        <c:axId val="-66762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23296"/>
        <c:crosses val="autoZero"/>
        <c:auto val="1"/>
        <c:lblAlgn val="ctr"/>
        <c:lblOffset val="100"/>
        <c:noMultiLvlLbl val="0"/>
      </c:catAx>
      <c:valAx>
        <c:axId val="-66762329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-6676200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F13_Domanda9!$F$1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F13_Domanda9!$A$2:$A$11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F13_Domanda9!$F$2:$F$11</c:f>
              <c:numCache>
                <c:formatCode>0</c:formatCode>
                <c:ptCount val="10"/>
                <c:pt idx="0">
                  <c:v>88</c:v>
                </c:pt>
                <c:pt idx="1">
                  <c:v>58.82352941176471</c:v>
                </c:pt>
                <c:pt idx="2">
                  <c:v>95.454545454545453</c:v>
                </c:pt>
                <c:pt idx="3">
                  <c:v>73.68421052631578</c:v>
                </c:pt>
                <c:pt idx="4">
                  <c:v>95</c:v>
                </c:pt>
                <c:pt idx="5">
                  <c:v>88.235294117647058</c:v>
                </c:pt>
                <c:pt idx="6">
                  <c:v>98.113207547169807</c:v>
                </c:pt>
                <c:pt idx="7">
                  <c:v>91.089108910891099</c:v>
                </c:pt>
                <c:pt idx="8">
                  <c:v>98.648648648648646</c:v>
                </c:pt>
                <c:pt idx="9">
                  <c:v>91.886792452830193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CC-4AC0-9DAA-4AABA8E8B1EA}"/>
            </c:ext>
          </c:extLst>
        </c:ser>
        <c:ser>
          <c:idx val="3"/>
          <c:order val="1"/>
          <c:tx>
            <c:strRef>
              <c:f>F13_Domanda9!$G$1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F13_Domanda9!$A$2:$A$11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F13_Domanda9!$G$2:$G$11</c:f>
              <c:numCache>
                <c:formatCode>0</c:formatCode>
                <c:ptCount val="10"/>
                <c:pt idx="0">
                  <c:v>96</c:v>
                </c:pt>
                <c:pt idx="1">
                  <c:v>50</c:v>
                </c:pt>
                <c:pt idx="2">
                  <c:v>100</c:v>
                </c:pt>
                <c:pt idx="3">
                  <c:v>88.888888888888886</c:v>
                </c:pt>
                <c:pt idx="4">
                  <c:v>89.473684210526315</c:v>
                </c:pt>
                <c:pt idx="5">
                  <c:v>89.10891089108911</c:v>
                </c:pt>
                <c:pt idx="6">
                  <c:v>97.196261682242991</c:v>
                </c:pt>
                <c:pt idx="7">
                  <c:v>94</c:v>
                </c:pt>
                <c:pt idx="8">
                  <c:v>95.945945945945937</c:v>
                </c:pt>
                <c:pt idx="9">
                  <c:v>93.307839388145325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CC-4AC0-9DAA-4AABA8E8B1EA}"/>
            </c:ext>
          </c:extLst>
        </c:ser>
        <c:ser>
          <c:idx val="4"/>
          <c:order val="2"/>
          <c:tx>
            <c:strRef>
              <c:f>F13_Domanda9!$H$1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F13_Domanda9!$A$2:$A$11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F13_Domanda9!$H$2:$H$11</c:f>
              <c:numCache>
                <c:formatCode>0</c:formatCode>
                <c:ptCount val="10"/>
                <c:pt idx="0">
                  <c:v>92.592592592592595</c:v>
                </c:pt>
                <c:pt idx="1">
                  <c:v>68.75</c:v>
                </c:pt>
                <c:pt idx="2">
                  <c:v>96.92307692307692</c:v>
                </c:pt>
                <c:pt idx="3">
                  <c:v>85</c:v>
                </c:pt>
                <c:pt idx="4">
                  <c:v>80</c:v>
                </c:pt>
                <c:pt idx="5">
                  <c:v>80.392156862745097</c:v>
                </c:pt>
                <c:pt idx="6">
                  <c:v>84.112149532710276</c:v>
                </c:pt>
                <c:pt idx="7">
                  <c:v>86.734693877551024</c:v>
                </c:pt>
                <c:pt idx="8">
                  <c:v>89.189189189189193</c:v>
                </c:pt>
                <c:pt idx="9">
                  <c:v>86.011342155009459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2-4264-B7D6-DE358B8AD4BF}"/>
            </c:ext>
          </c:extLst>
        </c:ser>
        <c:ser>
          <c:idx val="1"/>
          <c:order val="3"/>
          <c:tx>
            <c:strRef>
              <c:f>F13_Domanda9!$I$1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F13_Domanda9!$A$2:$A$11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F13_Domanda9!$I$2:$I$11</c:f>
              <c:numCache>
                <c:formatCode>0</c:formatCode>
                <c:ptCount val="10"/>
                <c:pt idx="0">
                  <c:v>88.888888888888886</c:v>
                </c:pt>
                <c:pt idx="1">
                  <c:v>75</c:v>
                </c:pt>
                <c:pt idx="2">
                  <c:v>96.969696969696969</c:v>
                </c:pt>
                <c:pt idx="3">
                  <c:v>85</c:v>
                </c:pt>
                <c:pt idx="4">
                  <c:v>89.473684210526315</c:v>
                </c:pt>
                <c:pt idx="5">
                  <c:v>85.148514851485146</c:v>
                </c:pt>
                <c:pt idx="6">
                  <c:v>85.046728971962608</c:v>
                </c:pt>
                <c:pt idx="7">
                  <c:v>86.868686868686879</c:v>
                </c:pt>
                <c:pt idx="8">
                  <c:v>93.421052631578945</c:v>
                </c:pt>
                <c:pt idx="9">
                  <c:v>88.135593220338976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CC-4AC0-9DAA-4AABA8E8B1EA}"/>
            </c:ext>
          </c:extLst>
        </c:ser>
        <c:ser>
          <c:idx val="0"/>
          <c:order val="4"/>
          <c:tx>
            <c:strRef>
              <c:f>F13_Domanda9!$J$1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5.9347171764578413E-3"/>
                  <c:y val="5.5846403920329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A6-446D-8067-53F16E858F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782390588192781E-3"/>
                  <c:y val="2.792320196016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CC-4AC0-9DAA-4AABA8E8B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7823905881927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CC-4AC0-9DAA-4AABA8E8B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347171764578361E-3"/>
                  <c:y val="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CC-4AC0-9DAA-4AABA8E8B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129562352771108E-3"/>
                  <c:y val="2.7923201960164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A6-446D-8067-53F16E858F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9128004684220904E-3"/>
                  <c:y val="-2.198677319698018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CC-4AC0-9DAA-4AABA8E8B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56478117638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78-4221-A5B5-FB7270B530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9129562352771108E-3"/>
                  <c:y val="5.584640392032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78-4221-A5B5-FB7270B530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869434352915679E-2"/>
                  <c:y val="5.584640392032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578-4221-A5B5-FB7270B530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91295623527711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78-4221-A5B5-FB7270B530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F13_Domanda9!$A$2:$A$11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F13_Domanda9!$J$2:$J$11</c:f>
              <c:numCache>
                <c:formatCode>0</c:formatCode>
                <c:ptCount val="10"/>
                <c:pt idx="0">
                  <c:v>89.285714285714292</c:v>
                </c:pt>
                <c:pt idx="1">
                  <c:v>66.666666666666657</c:v>
                </c:pt>
                <c:pt idx="2">
                  <c:v>93.939393939393938</c:v>
                </c:pt>
                <c:pt idx="3">
                  <c:v>84.210526315789465</c:v>
                </c:pt>
                <c:pt idx="4">
                  <c:v>95</c:v>
                </c:pt>
                <c:pt idx="5">
                  <c:v>87.128712871287135</c:v>
                </c:pt>
                <c:pt idx="6">
                  <c:v>91.588785046728972</c:v>
                </c:pt>
                <c:pt idx="7">
                  <c:v>88.659793814432987</c:v>
                </c:pt>
                <c:pt idx="8">
                  <c:v>96.05263157894737</c:v>
                </c:pt>
                <c:pt idx="9">
                  <c:v>90.037593984962399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3CC-4AC0-9DAA-4AABA8E8B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6768"/>
        <c:axId val="-667621120"/>
      </c:barChart>
      <c:catAx>
        <c:axId val="-66761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21120"/>
        <c:crosses val="autoZero"/>
        <c:auto val="1"/>
        <c:lblAlgn val="ctr"/>
        <c:lblOffset val="100"/>
        <c:noMultiLvlLbl val="0"/>
      </c:catAx>
      <c:valAx>
        <c:axId val="-667621120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-6676167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F14_Domanda10c!$F$1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F14_Domanda10c!$A$2:$A$11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F14_Domanda10c!$F$2:$F$11</c:f>
              <c:numCache>
                <c:formatCode>0</c:formatCode>
                <c:ptCount val="10"/>
                <c:pt idx="0">
                  <c:v>36</c:v>
                </c:pt>
                <c:pt idx="1">
                  <c:v>0</c:v>
                </c:pt>
                <c:pt idx="2">
                  <c:v>31.818181818181817</c:v>
                </c:pt>
                <c:pt idx="3">
                  <c:v>31.578947368421051</c:v>
                </c:pt>
                <c:pt idx="4">
                  <c:v>40</c:v>
                </c:pt>
                <c:pt idx="5">
                  <c:v>34.313725490196077</c:v>
                </c:pt>
                <c:pt idx="6">
                  <c:v>44.339622641509436</c:v>
                </c:pt>
                <c:pt idx="7">
                  <c:v>29.702970297029701</c:v>
                </c:pt>
                <c:pt idx="8">
                  <c:v>25.675675675675674</c:v>
                </c:pt>
                <c:pt idx="9">
                  <c:v>33.018867924528301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7C-4CFC-86F8-6EA524B8B8A8}"/>
            </c:ext>
          </c:extLst>
        </c:ser>
        <c:ser>
          <c:idx val="3"/>
          <c:order val="1"/>
          <c:tx>
            <c:strRef>
              <c:f>F14_Domanda10c!$G$1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F14_Domanda10c!$A$2:$A$11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F14_Domanda10c!$G$2:$G$11</c:f>
              <c:numCache>
                <c:formatCode>0</c:formatCode>
                <c:ptCount val="10"/>
                <c:pt idx="0">
                  <c:v>56.000000000000007</c:v>
                </c:pt>
                <c:pt idx="1">
                  <c:v>0</c:v>
                </c:pt>
                <c:pt idx="2">
                  <c:v>44.61538461538462</c:v>
                </c:pt>
                <c:pt idx="3">
                  <c:v>50</c:v>
                </c:pt>
                <c:pt idx="4">
                  <c:v>63.157894736842103</c:v>
                </c:pt>
                <c:pt idx="5">
                  <c:v>51.485148514851488</c:v>
                </c:pt>
                <c:pt idx="6">
                  <c:v>58.878504672897193</c:v>
                </c:pt>
                <c:pt idx="7">
                  <c:v>54</c:v>
                </c:pt>
                <c:pt idx="8">
                  <c:v>43.243243243243242</c:v>
                </c:pt>
                <c:pt idx="9">
                  <c:v>50.669216061185473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7C-4CFC-86F8-6EA524B8B8A8}"/>
            </c:ext>
          </c:extLst>
        </c:ser>
        <c:ser>
          <c:idx val="4"/>
          <c:order val="2"/>
          <c:tx>
            <c:strRef>
              <c:f>F14_Domanda10c!$H$1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F14_Domanda10c!$A$2:$A$11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F14_Domanda10c!$H$2:$H$11</c:f>
              <c:numCache>
                <c:formatCode>0</c:formatCode>
                <c:ptCount val="10"/>
                <c:pt idx="0">
                  <c:v>44.444444444444443</c:v>
                </c:pt>
                <c:pt idx="1">
                  <c:v>12.5</c:v>
                </c:pt>
                <c:pt idx="2">
                  <c:v>44.61538461538462</c:v>
                </c:pt>
                <c:pt idx="3">
                  <c:v>50</c:v>
                </c:pt>
                <c:pt idx="4">
                  <c:v>85</c:v>
                </c:pt>
                <c:pt idx="5">
                  <c:v>59.803921568627452</c:v>
                </c:pt>
                <c:pt idx="6">
                  <c:v>71.962616822429908</c:v>
                </c:pt>
                <c:pt idx="7">
                  <c:v>69.387755102040813</c:v>
                </c:pt>
                <c:pt idx="8">
                  <c:v>50</c:v>
                </c:pt>
                <c:pt idx="9">
                  <c:v>59.168241965973536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AE-475F-A99B-DDCECBC40D6E}"/>
            </c:ext>
          </c:extLst>
        </c:ser>
        <c:ser>
          <c:idx val="1"/>
          <c:order val="3"/>
          <c:tx>
            <c:strRef>
              <c:f>F14_Domanda10c!$I$1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F14_Domanda10c!$A$2:$A$11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F14_Domanda10c!$I$2:$I$11</c:f>
              <c:numCache>
                <c:formatCode>0</c:formatCode>
                <c:ptCount val="10"/>
                <c:pt idx="0">
                  <c:v>66.666666666666657</c:v>
                </c:pt>
                <c:pt idx="1">
                  <c:v>12.5</c:v>
                </c:pt>
                <c:pt idx="2">
                  <c:v>57.575757575757578</c:v>
                </c:pt>
                <c:pt idx="3">
                  <c:v>50</c:v>
                </c:pt>
                <c:pt idx="4">
                  <c:v>89.473684210526315</c:v>
                </c:pt>
                <c:pt idx="5">
                  <c:v>61.386138613861384</c:v>
                </c:pt>
                <c:pt idx="6">
                  <c:v>77.570093457943926</c:v>
                </c:pt>
                <c:pt idx="7">
                  <c:v>71.717171717171709</c:v>
                </c:pt>
                <c:pt idx="8">
                  <c:v>52.631578947368418</c:v>
                </c:pt>
                <c:pt idx="9">
                  <c:v>64.218455743879474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C-4CFC-86F8-6EA524B8B8A8}"/>
            </c:ext>
          </c:extLst>
        </c:ser>
        <c:ser>
          <c:idx val="0"/>
          <c:order val="4"/>
          <c:tx>
            <c:strRef>
              <c:f>F14_Domanda10c!$J$1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5.9347171764578517E-3"/>
                  <c:y val="8.3769605880494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C21-4C3B-A145-FC001D63E7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3471717645776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782390588192781E-3"/>
                  <c:y val="8.3769605880494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C21-4C3B-A145-FC001D63E7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782390588192781E-3"/>
                  <c:y val="8.3769605880494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C21-4C3B-A145-FC001D63E7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F14_Domanda10c!$A$2:$A$11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F14_Domanda10c!$J$2:$J$11</c:f>
              <c:numCache>
                <c:formatCode>0</c:formatCode>
                <c:ptCount val="10"/>
                <c:pt idx="0">
                  <c:v>67.857142857142861</c:v>
                </c:pt>
                <c:pt idx="1">
                  <c:v>16.666666666666664</c:v>
                </c:pt>
                <c:pt idx="2">
                  <c:v>60.606060606060609</c:v>
                </c:pt>
                <c:pt idx="3">
                  <c:v>52.631578947368418</c:v>
                </c:pt>
                <c:pt idx="4">
                  <c:v>80</c:v>
                </c:pt>
                <c:pt idx="5">
                  <c:v>69.306930693069305</c:v>
                </c:pt>
                <c:pt idx="6">
                  <c:v>78.504672897196258</c:v>
                </c:pt>
                <c:pt idx="7">
                  <c:v>76.288659793814432</c:v>
                </c:pt>
                <c:pt idx="8">
                  <c:v>57.894736842105267</c:v>
                </c:pt>
                <c:pt idx="9">
                  <c:v>67.669172932330824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7C-4CFC-86F8-6EA524B8B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20576"/>
        <c:axId val="-667614048"/>
      </c:barChart>
      <c:catAx>
        <c:axId val="-66762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14048"/>
        <c:crosses val="autoZero"/>
        <c:auto val="1"/>
        <c:lblAlgn val="ctr"/>
        <c:lblOffset val="100"/>
        <c:noMultiLvlLbl val="0"/>
      </c:catAx>
      <c:valAx>
        <c:axId val="-667614048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-6676205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364910266490714"/>
          <c:y val="3.3220071200814022E-2"/>
          <c:w val="0.74635089733509286"/>
          <c:h val="0.879732130744786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F15_Domanda10d!$F$1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F15_Domanda10d!$A$2:$A$11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F15_Domanda10d!$F$2:$F$11</c:f>
              <c:numCache>
                <c:formatCode>0.0</c:formatCode>
                <c:ptCount val="10"/>
                <c:pt idx="0">
                  <c:v>2.76</c:v>
                </c:pt>
                <c:pt idx="1">
                  <c:v>0.52941176470588236</c:v>
                </c:pt>
                <c:pt idx="2">
                  <c:v>0.46969696969696972</c:v>
                </c:pt>
                <c:pt idx="3">
                  <c:v>0.36842105263157893</c:v>
                </c:pt>
                <c:pt idx="4">
                  <c:v>0.95</c:v>
                </c:pt>
                <c:pt idx="5">
                  <c:v>0.11764705882352941</c:v>
                </c:pt>
                <c:pt idx="6">
                  <c:v>0.59433962264150941</c:v>
                </c:pt>
                <c:pt idx="7">
                  <c:v>1.1881188118811881</c:v>
                </c:pt>
                <c:pt idx="8">
                  <c:v>0.55405405405405406</c:v>
                </c:pt>
                <c:pt idx="9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4A-4EDF-A1F8-E23544972727}"/>
            </c:ext>
          </c:extLst>
        </c:ser>
        <c:ser>
          <c:idx val="3"/>
          <c:order val="1"/>
          <c:tx>
            <c:strRef>
              <c:f>F15_Domanda10d!$G$1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F15_Domanda10d!$A$2:$A$11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F15_Domanda10d!$G$2:$G$11</c:f>
              <c:numCache>
                <c:formatCode>0.0</c:formatCode>
                <c:ptCount val="10"/>
                <c:pt idx="0">
                  <c:v>2.8</c:v>
                </c:pt>
                <c:pt idx="1">
                  <c:v>0.14285714285714285</c:v>
                </c:pt>
                <c:pt idx="2">
                  <c:v>0.49230769230769234</c:v>
                </c:pt>
                <c:pt idx="3">
                  <c:v>0.33333333333333331</c:v>
                </c:pt>
                <c:pt idx="4">
                  <c:v>1.4210526315789473</c:v>
                </c:pt>
                <c:pt idx="5">
                  <c:v>0.11881188118811881</c:v>
                </c:pt>
                <c:pt idx="6">
                  <c:v>0.71028037383177567</c:v>
                </c:pt>
                <c:pt idx="7">
                  <c:v>0.91</c:v>
                </c:pt>
                <c:pt idx="8">
                  <c:v>0.40540540540540543</c:v>
                </c:pt>
                <c:pt idx="9">
                  <c:v>0.66156787762906311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4A-4EDF-A1F8-E23544972727}"/>
            </c:ext>
          </c:extLst>
        </c:ser>
        <c:ser>
          <c:idx val="4"/>
          <c:order val="2"/>
          <c:tx>
            <c:strRef>
              <c:f>F15_Domanda10d!$H$1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F15_Domanda10d!$A$2:$A$11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F15_Domanda10d!$H$2:$H$11</c:f>
              <c:numCache>
                <c:formatCode>0.0</c:formatCode>
                <c:ptCount val="10"/>
                <c:pt idx="0">
                  <c:v>1.5185185185185186</c:v>
                </c:pt>
                <c:pt idx="1">
                  <c:v>0.6875</c:v>
                </c:pt>
                <c:pt idx="2">
                  <c:v>0.67692307692307696</c:v>
                </c:pt>
                <c:pt idx="3">
                  <c:v>0.2</c:v>
                </c:pt>
                <c:pt idx="4">
                  <c:v>0.95</c:v>
                </c:pt>
                <c:pt idx="5">
                  <c:v>0.12745098039215685</c:v>
                </c:pt>
                <c:pt idx="6">
                  <c:v>0.59813084112149528</c:v>
                </c:pt>
                <c:pt idx="7">
                  <c:v>0.66326530612244894</c:v>
                </c:pt>
                <c:pt idx="8">
                  <c:v>0.56756756756756754</c:v>
                </c:pt>
                <c:pt idx="9">
                  <c:v>0.57277882797731572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DA-4FF2-9F22-D6F6692A6C28}"/>
            </c:ext>
          </c:extLst>
        </c:ser>
        <c:ser>
          <c:idx val="1"/>
          <c:order val="3"/>
          <c:tx>
            <c:strRef>
              <c:f>F15_Domanda10d!$I$1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F15_Domanda10d!$A$2:$A$11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F15_Domanda10d!$I$2:$I$11</c:f>
              <c:numCache>
                <c:formatCode>0.0</c:formatCode>
                <c:ptCount val="10"/>
                <c:pt idx="0">
                  <c:v>1.7407407407407407</c:v>
                </c:pt>
                <c:pt idx="1">
                  <c:v>0.9375</c:v>
                </c:pt>
                <c:pt idx="2">
                  <c:v>0.53030303030303028</c:v>
                </c:pt>
                <c:pt idx="3">
                  <c:v>0.7</c:v>
                </c:pt>
                <c:pt idx="4">
                  <c:v>0.73684210526315785</c:v>
                </c:pt>
                <c:pt idx="5">
                  <c:v>0.28712871287128711</c:v>
                </c:pt>
                <c:pt idx="6">
                  <c:v>0.51401869158878499</c:v>
                </c:pt>
                <c:pt idx="7">
                  <c:v>0.6767676767676768</c:v>
                </c:pt>
                <c:pt idx="8">
                  <c:v>0.53947368421052633</c:v>
                </c:pt>
                <c:pt idx="9">
                  <c:v>0.59698681732580039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A-4EDF-A1F8-E23544972727}"/>
            </c:ext>
          </c:extLst>
        </c:ser>
        <c:ser>
          <c:idx val="0"/>
          <c:order val="4"/>
          <c:tx>
            <c:strRef>
              <c:f>F15_Domanda10d!$J$1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-3.3836449327443768E-3"/>
                  <c:y val="-1.116906091633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8C-458D-9C75-0C26E54886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746196935368766E-3"/>
                  <c:y val="-1.1556287164829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782390588192781E-3"/>
                  <c:y val="-8.3769605880495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4A-4EDF-A1F8-E235449727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267297115443468E-17"/>
                  <c:y val="-8.3769605880495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14A-4EDF-A1F8-E235449727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873098467683728E-3"/>
                  <c:y val="-5.7782573276378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8.3769605880495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4A-4EDF-A1F8-E235449727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873098467684064E-3"/>
                  <c:y val="-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2D-42D3-924F-D2DB1291C1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F15_Domanda10d!$A$2:$A$11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F15_Domanda10d!$J$2:$J$11</c:f>
              <c:numCache>
                <c:formatCode>0.0</c:formatCode>
                <c:ptCount val="10"/>
                <c:pt idx="0">
                  <c:v>1.3928571428571428</c:v>
                </c:pt>
                <c:pt idx="1">
                  <c:v>0.3888888888888889</c:v>
                </c:pt>
                <c:pt idx="2">
                  <c:v>0.62121212121212122</c:v>
                </c:pt>
                <c:pt idx="3">
                  <c:v>0.26315789473684209</c:v>
                </c:pt>
                <c:pt idx="4">
                  <c:v>0.75</c:v>
                </c:pt>
                <c:pt idx="5">
                  <c:v>0.13861386138613863</c:v>
                </c:pt>
                <c:pt idx="6">
                  <c:v>0.56074766355140182</c:v>
                </c:pt>
                <c:pt idx="7">
                  <c:v>0.69072164948453607</c:v>
                </c:pt>
                <c:pt idx="8">
                  <c:v>1.5</c:v>
                </c:pt>
                <c:pt idx="9">
                  <c:v>0.68045112781954886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4A-4EDF-A1F8-E2354497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9488"/>
        <c:axId val="-667618944"/>
      </c:barChart>
      <c:catAx>
        <c:axId val="-6676194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18944"/>
        <c:crosses val="autoZero"/>
        <c:auto val="1"/>
        <c:lblAlgn val="ctr"/>
        <c:lblOffset val="100"/>
        <c:noMultiLvlLbl val="0"/>
      </c:catAx>
      <c:valAx>
        <c:axId val="-667618944"/>
        <c:scaling>
          <c:orientation val="minMax"/>
          <c:max val="3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-667619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F16_Domanda11a!$F$1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F16_Domanda11a!$A$2:$A$11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F16_Domanda11a!$F$2:$F$11</c:f>
              <c:numCache>
                <c:formatCode>0</c:formatCode>
                <c:ptCount val="10"/>
                <c:pt idx="0">
                  <c:v>96</c:v>
                </c:pt>
                <c:pt idx="1">
                  <c:v>23.52941176470588</c:v>
                </c:pt>
                <c:pt idx="2">
                  <c:v>96.969696969696969</c:v>
                </c:pt>
                <c:pt idx="3">
                  <c:v>89.473684210526315</c:v>
                </c:pt>
                <c:pt idx="4">
                  <c:v>95</c:v>
                </c:pt>
                <c:pt idx="5">
                  <c:v>100</c:v>
                </c:pt>
                <c:pt idx="6">
                  <c:v>100</c:v>
                </c:pt>
                <c:pt idx="7">
                  <c:v>98.019801980198025</c:v>
                </c:pt>
                <c:pt idx="8">
                  <c:v>100</c:v>
                </c:pt>
                <c:pt idx="9">
                  <c:v>96.037735849056602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9E-44F0-B01B-E7473D61E3D3}"/>
            </c:ext>
          </c:extLst>
        </c:ser>
        <c:ser>
          <c:idx val="3"/>
          <c:order val="1"/>
          <c:tx>
            <c:strRef>
              <c:f>F16_Domanda11a!$G$1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F16_Domanda11a!$A$2:$A$11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F16_Domanda11a!$G$2:$G$11</c:f>
              <c:numCache>
                <c:formatCode>0</c:formatCode>
                <c:ptCount val="10"/>
                <c:pt idx="0">
                  <c:v>96</c:v>
                </c:pt>
                <c:pt idx="1">
                  <c:v>28.571428571428569</c:v>
                </c:pt>
                <c:pt idx="2">
                  <c:v>96.92307692307692</c:v>
                </c:pt>
                <c:pt idx="3">
                  <c:v>94.444444444444443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98</c:v>
                </c:pt>
                <c:pt idx="8">
                  <c:v>100</c:v>
                </c:pt>
                <c:pt idx="9">
                  <c:v>96.940726577437857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9E-44F0-B01B-E7473D61E3D3}"/>
            </c:ext>
          </c:extLst>
        </c:ser>
        <c:ser>
          <c:idx val="4"/>
          <c:order val="2"/>
          <c:tx>
            <c:strRef>
              <c:f>F16_Domanda11a!$H$1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F16_Domanda11a!$A$2:$A$11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F16_Domanda11a!$H$2:$H$11</c:f>
              <c:numCache>
                <c:formatCode>0</c:formatCode>
                <c:ptCount val="10"/>
                <c:pt idx="0">
                  <c:v>92.592592592592595</c:v>
                </c:pt>
                <c:pt idx="1">
                  <c:v>37.5</c:v>
                </c:pt>
                <c:pt idx="2">
                  <c:v>98.461538461538467</c:v>
                </c:pt>
                <c:pt idx="3">
                  <c:v>95</c:v>
                </c:pt>
                <c:pt idx="4">
                  <c:v>100</c:v>
                </c:pt>
                <c:pt idx="5">
                  <c:v>99.019607843137265</c:v>
                </c:pt>
                <c:pt idx="6">
                  <c:v>98.130841121495322</c:v>
                </c:pt>
                <c:pt idx="7">
                  <c:v>97.959183673469383</c:v>
                </c:pt>
                <c:pt idx="8">
                  <c:v>100</c:v>
                </c:pt>
                <c:pt idx="9">
                  <c:v>96.408317580340267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75-40C7-9FE3-B8F4CFEA19AC}"/>
            </c:ext>
          </c:extLst>
        </c:ser>
        <c:ser>
          <c:idx val="1"/>
          <c:order val="3"/>
          <c:tx>
            <c:strRef>
              <c:f>F16_Domanda11a!$I$1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F16_Domanda11a!$A$2:$A$11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F16_Domanda11a!$I$2:$I$11</c:f>
              <c:numCache>
                <c:formatCode>0</c:formatCode>
                <c:ptCount val="10"/>
                <c:pt idx="0">
                  <c:v>96.296296296296291</c:v>
                </c:pt>
                <c:pt idx="1">
                  <c:v>37.5</c:v>
                </c:pt>
                <c:pt idx="2">
                  <c:v>100</c:v>
                </c:pt>
                <c:pt idx="3">
                  <c:v>90</c:v>
                </c:pt>
                <c:pt idx="4">
                  <c:v>100</c:v>
                </c:pt>
                <c:pt idx="5">
                  <c:v>99.009900990099013</c:v>
                </c:pt>
                <c:pt idx="6">
                  <c:v>100</c:v>
                </c:pt>
                <c:pt idx="7">
                  <c:v>98.98989898989899</c:v>
                </c:pt>
                <c:pt idx="8">
                  <c:v>100</c:v>
                </c:pt>
                <c:pt idx="9">
                  <c:v>97.175141242937855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E-44F0-B01B-E7473D61E3D3}"/>
            </c:ext>
          </c:extLst>
        </c:ser>
        <c:ser>
          <c:idx val="0"/>
          <c:order val="4"/>
          <c:tx>
            <c:strRef>
              <c:f>F16_Domanda11a!$J$1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5.9347171764578413E-3"/>
                  <c:y val="-2.7923201960164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9E-44F0-B01B-E7473D61E3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782390588192781E-3"/>
                  <c:y val="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154-467E-B15D-24E88FFD46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8.3769605880495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9E-44F0-B01B-E7473D61E3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1295623527711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9E-44F0-B01B-E7473D61E3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F16_Domanda11a!$A$2:$A$11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F16_Domanda11a!$J$2:$J$11</c:f>
              <c:numCache>
                <c:formatCode>0</c:formatCode>
                <c:ptCount val="10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98.120300751879697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9E-44F0-B01B-E7473D61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8400"/>
        <c:axId val="-667617856"/>
      </c:barChart>
      <c:catAx>
        <c:axId val="-66761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17856"/>
        <c:crosses val="autoZero"/>
        <c:auto val="1"/>
        <c:lblAlgn val="ctr"/>
        <c:lblOffset val="100"/>
        <c:noMultiLvlLbl val="0"/>
      </c:catAx>
      <c:valAx>
        <c:axId val="-66761785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-6676184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86632493495866"/>
          <c:y val="3.3220071200814022E-2"/>
          <c:w val="0.72415543600622889"/>
          <c:h val="0.8462243617501674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F17_Domanda11b!$F$1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F17_Domanda11b!$A$2:$A$11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F17_Domanda11b!$F$2:$F$11</c:f>
              <c:numCache>
                <c:formatCode>0.0</c:formatCode>
                <c:ptCount val="10"/>
                <c:pt idx="0">
                  <c:v>1.4061950705050585</c:v>
                </c:pt>
                <c:pt idx="1">
                  <c:v>8.1970494434584679E-2</c:v>
                </c:pt>
                <c:pt idx="2">
                  <c:v>2.2632609977367393</c:v>
                </c:pt>
                <c:pt idx="3">
                  <c:v>3.1230217345431526</c:v>
                </c:pt>
                <c:pt idx="4">
                  <c:v>2.8763487851001952</c:v>
                </c:pt>
                <c:pt idx="5">
                  <c:v>2.1524942304278363</c:v>
                </c:pt>
                <c:pt idx="6">
                  <c:v>7.1076975303403209</c:v>
                </c:pt>
                <c:pt idx="7">
                  <c:v>2.3059807803172152</c:v>
                </c:pt>
                <c:pt idx="8">
                  <c:v>3.3624316732905211</c:v>
                </c:pt>
                <c:pt idx="9">
                  <c:v>1.542842536604069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B3-4354-9E31-5A8F9774C6E4}"/>
            </c:ext>
          </c:extLst>
        </c:ser>
        <c:ser>
          <c:idx val="3"/>
          <c:order val="1"/>
          <c:tx>
            <c:strRef>
              <c:f>F17_Domanda11b!$G$1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F17_Domanda11b!$A$2:$A$11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F17_Domanda11b!$G$2:$G$11</c:f>
              <c:numCache>
                <c:formatCode>0.0</c:formatCode>
                <c:ptCount val="10"/>
                <c:pt idx="0">
                  <c:v>1.5010219724067448</c:v>
                </c:pt>
                <c:pt idx="1">
                  <c:v>7.8709403397573069E-2</c:v>
                </c:pt>
                <c:pt idx="2">
                  <c:v>2.1062485373274047</c:v>
                </c:pt>
                <c:pt idx="3">
                  <c:v>1.9434336751571286</c:v>
                </c:pt>
                <c:pt idx="4">
                  <c:v>1.5950012332483763</c:v>
                </c:pt>
                <c:pt idx="5">
                  <c:v>2.4570024570024569</c:v>
                </c:pt>
                <c:pt idx="6">
                  <c:v>8.6453673202238299</c:v>
                </c:pt>
                <c:pt idx="7">
                  <c:v>2.5633106856084003</c:v>
                </c:pt>
                <c:pt idx="8">
                  <c:v>4.8327595408878441</c:v>
                </c:pt>
                <c:pt idx="9">
                  <c:v>2.0394874658765327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B3-4354-9E31-5A8F9774C6E4}"/>
            </c:ext>
          </c:extLst>
        </c:ser>
        <c:ser>
          <c:idx val="4"/>
          <c:order val="2"/>
          <c:tx>
            <c:strRef>
              <c:f>F17_Domanda11b!$H$1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F17_Domanda11b!$A$2:$A$11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F17_Domanda11b!$H$2:$H$11</c:f>
              <c:numCache>
                <c:formatCode>0.0</c:formatCode>
                <c:ptCount val="10"/>
                <c:pt idx="0">
                  <c:v>0.73452778309862132</c:v>
                </c:pt>
                <c:pt idx="1">
                  <c:v>0.13927471749817436</c:v>
                </c:pt>
                <c:pt idx="2">
                  <c:v>0.93064659707048636</c:v>
                </c:pt>
                <c:pt idx="3">
                  <c:v>0.84677590075786446</c:v>
                </c:pt>
                <c:pt idx="4">
                  <c:v>1.6927195785473703</c:v>
                </c:pt>
                <c:pt idx="5">
                  <c:v>1.5243539359294986</c:v>
                </c:pt>
                <c:pt idx="6">
                  <c:v>4.2180547675217248</c:v>
                </c:pt>
                <c:pt idx="7">
                  <c:v>1.2405431642151721</c:v>
                </c:pt>
                <c:pt idx="8">
                  <c:v>2.5975207034336156</c:v>
                </c:pt>
                <c:pt idx="9">
                  <c:v>1.0040016999861141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7B-4FC3-8352-DEE2FBB11EA0}"/>
            </c:ext>
          </c:extLst>
        </c:ser>
        <c:ser>
          <c:idx val="1"/>
          <c:order val="3"/>
          <c:tx>
            <c:strRef>
              <c:f>F17_Domanda11b!$I$1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F17_Domanda11b!$A$2:$A$11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F17_Domanda11b!$I$2:$I$11</c:f>
              <c:numCache>
                <c:formatCode>0.0</c:formatCode>
                <c:ptCount val="10"/>
                <c:pt idx="0">
                  <c:v>0.98217489402849834</c:v>
                </c:pt>
                <c:pt idx="1">
                  <c:v>0.22292436880138261</c:v>
                </c:pt>
                <c:pt idx="2">
                  <c:v>1.3113563459559787</c:v>
                </c:pt>
                <c:pt idx="3">
                  <c:v>8.462026655383964E-2</c:v>
                </c:pt>
                <c:pt idx="4">
                  <c:v>0.88340815259523686</c:v>
                </c:pt>
                <c:pt idx="5">
                  <c:v>2.0142918804853482</c:v>
                </c:pt>
                <c:pt idx="6">
                  <c:v>5.0425681242562028</c:v>
                </c:pt>
                <c:pt idx="7">
                  <c:v>1.6646430278210325</c:v>
                </c:pt>
                <c:pt idx="8">
                  <c:v>3.3203383110876175</c:v>
                </c:pt>
                <c:pt idx="9">
                  <c:v>1.2458726354444181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B3-4354-9E31-5A8F9774C6E4}"/>
            </c:ext>
          </c:extLst>
        </c:ser>
        <c:ser>
          <c:idx val="0"/>
          <c:order val="4"/>
          <c:tx>
            <c:strRef>
              <c:f>F17_Domanda11b!$J$1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9564781176385554E-3"/>
                  <c:y val="-8.3769605880494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65B-439F-A972-BF5A6A9AFC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5846403920330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B3-4354-9E31-5A8F9774C6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65B-439F-A972-BF5A6A9AFC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564781176386283E-3"/>
                  <c:y val="-5.5846403920329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7B-4FC3-8352-DEE2FBB11E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8.3769605880494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7B-4FC3-8352-DEE2FBB11E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253459423088701E-17"/>
                  <c:y val="-8.376960588049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BB3-4354-9E31-5A8F9774C6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2.791440725088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B3-4354-9E31-5A8F9774C6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782390588192781E-3"/>
                  <c:y val="-8.3767407203174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65B-439F-A972-BF5A6A9AFC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5.584640392032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65B-439F-A972-BF5A6A9AFC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782390588192781E-3"/>
                  <c:y val="-8.376960588049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65B-439F-A972-BF5A6A9AFC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F17_Domanda11b!$A$2:$A$11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F17_Domanda11b!$J$2:$J$11</c:f>
              <c:numCache>
                <c:formatCode>0.0</c:formatCode>
                <c:ptCount val="10"/>
                <c:pt idx="0">
                  <c:v>0.95143754384591528</c:v>
                </c:pt>
                <c:pt idx="1">
                  <c:v>0.42328042328042331</c:v>
                </c:pt>
                <c:pt idx="2">
                  <c:v>0.85129971689334993</c:v>
                </c:pt>
                <c:pt idx="3">
                  <c:v>0.55389859394972296</c:v>
                </c:pt>
                <c:pt idx="4">
                  <c:v>3.2456994482310937</c:v>
                </c:pt>
                <c:pt idx="5">
                  <c:v>2.0376974019358127</c:v>
                </c:pt>
                <c:pt idx="6">
                  <c:v>3.7178719024135445</c:v>
                </c:pt>
                <c:pt idx="7">
                  <c:v>2.5446320381290897</c:v>
                </c:pt>
                <c:pt idx="8">
                  <c:v>3.4947685182715036</c:v>
                </c:pt>
                <c:pt idx="9">
                  <c:v>1.389017322477589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B3-4354-9E31-5A8F9774C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6224"/>
        <c:axId val="-667613504"/>
      </c:barChart>
      <c:catAx>
        <c:axId val="-6676162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13504"/>
        <c:crosses val="autoZero"/>
        <c:auto val="1"/>
        <c:lblAlgn val="ctr"/>
        <c:lblOffset val="100"/>
        <c:noMultiLvlLbl val="0"/>
      </c:catAx>
      <c:valAx>
        <c:axId val="-667613504"/>
        <c:scaling>
          <c:orientation val="minMax"/>
          <c:max val="9"/>
        </c:scaling>
        <c:delete val="1"/>
        <c:axPos val="t"/>
        <c:numFmt formatCode="0.0" sourceLinked="1"/>
        <c:majorTickMark val="out"/>
        <c:minorTickMark val="none"/>
        <c:tickLblPos val="none"/>
        <c:crossAx val="-6676162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3623247642352E-2"/>
          <c:y val="2.3860266141094839E-2"/>
          <c:w val="0.90842279672845994"/>
          <c:h val="0.58776559197517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F18_Domanda11c!$A$1</c:f>
              <c:strCache>
                <c:ptCount val="1"/>
                <c:pt idx="0">
                  <c:v>Procedimenti disciplinari per violazione codice di comportamento (segnalazioni)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9.89119529409641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89119529409641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347171764578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564781176385554E-3"/>
                  <c:y val="5.11919455532458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9129562352771837E-3"/>
                  <c:y val="-5.11919455532458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8911952940963395E-3"/>
                  <c:y val="2.7923201960164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56478117638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56478117638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91295623527711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10-44ED-95D3-EB62774C11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F18_Domanda11c!$A$3:$A$12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F18_Domanda11c!$J$3:$J$12</c:f>
              <c:numCache>
                <c:formatCode>0.0</c:formatCode>
                <c:ptCount val="10"/>
                <c:pt idx="0">
                  <c:v>0.31012046524091547</c:v>
                </c:pt>
                <c:pt idx="1">
                  <c:v>4.3514809869950058E-2</c:v>
                </c:pt>
                <c:pt idx="2">
                  <c:v>0.41575102452931045</c:v>
                </c:pt>
                <c:pt idx="3">
                  <c:v>0.17043033659991477</c:v>
                </c:pt>
                <c:pt idx="4">
                  <c:v>1.0278048252731797</c:v>
                </c:pt>
                <c:pt idx="5">
                  <c:v>0.99459039856390852</c:v>
                </c:pt>
                <c:pt idx="6">
                  <c:v>2.2430136270759395</c:v>
                </c:pt>
                <c:pt idx="7">
                  <c:v>1.1048122294398008</c:v>
                </c:pt>
                <c:pt idx="8">
                  <c:v>1.7020323012650529</c:v>
                </c:pt>
                <c:pt idx="9">
                  <c:v>0.56063679673259792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B-4274-92DB-F9A620A7D759}"/>
            </c:ext>
          </c:extLst>
        </c:ser>
        <c:ser>
          <c:idx val="1"/>
          <c:order val="1"/>
          <c:tx>
            <c:strRef>
              <c:f>F18_Domanda11c!$A$17</c:f>
              <c:strCache>
                <c:ptCount val="1"/>
                <c:pt idx="0">
                  <c:v>Procedimenti disciplinari per violazione codice di comportamento (complessivi)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F18_Domanda11c!$A$3:$A$12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F18_Domanda11c!$J$19:$J$28</c:f>
              <c:numCache>
                <c:formatCode>0.0</c:formatCode>
                <c:ptCount val="10"/>
                <c:pt idx="0">
                  <c:v>2.5938716583014432</c:v>
                </c:pt>
                <c:pt idx="1">
                  <c:v>1.0038075458636206</c:v>
                </c:pt>
                <c:pt idx="2">
                  <c:v>1.3264437449268478</c:v>
                </c:pt>
                <c:pt idx="3">
                  <c:v>1.3208351086493395</c:v>
                </c:pt>
                <c:pt idx="4">
                  <c:v>3.9309026650798802</c:v>
                </c:pt>
                <c:pt idx="5">
                  <c:v>2.8867379860757345</c:v>
                </c:pt>
                <c:pt idx="6">
                  <c:v>4.7164738596733811</c:v>
                </c:pt>
                <c:pt idx="7">
                  <c:v>3.9915796676534736</c:v>
                </c:pt>
                <c:pt idx="8">
                  <c:v>4.6632483739989219</c:v>
                </c:pt>
                <c:pt idx="9">
                  <c:v>2.4534147191728111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4B-4274-92DB-F9A620A7D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5680"/>
        <c:axId val="-492200880"/>
      </c:barChart>
      <c:catAx>
        <c:axId val="-66761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492200880"/>
        <c:crosses val="autoZero"/>
        <c:auto val="1"/>
        <c:lblAlgn val="ctr"/>
        <c:lblOffset val="100"/>
        <c:noMultiLvlLbl val="0"/>
      </c:catAx>
      <c:valAx>
        <c:axId val="-492200880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6676156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7457023535281431E-2"/>
          <c:y val="0.89294816024575929"/>
          <c:w val="0.95695523151550022"/>
          <c:h val="9.02979185781417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81151462861054"/>
          <c:y val="3.3220071200814022E-2"/>
          <c:w val="0.74987254377087564"/>
          <c:h val="0.8462243617501674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F19_Domanda12a!$F$1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F19_Domanda12a!$A$2:$A$11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F19_Domanda12a!$F$2:$F$11</c:f>
              <c:numCache>
                <c:formatCode>0.0</c:formatCode>
                <c:ptCount val="10"/>
                <c:pt idx="0">
                  <c:v>1.9809494048781575</c:v>
                </c:pt>
                <c:pt idx="1">
                  <c:v>0.22875486818953866</c:v>
                </c:pt>
                <c:pt idx="2">
                  <c:v>1.5025009984974991</c:v>
                </c:pt>
                <c:pt idx="3">
                  <c:v>0.37982696771470775</c:v>
                </c:pt>
                <c:pt idx="4">
                  <c:v>1.8275144214724999</c:v>
                </c:pt>
                <c:pt idx="5">
                  <c:v>1.486774365347062</c:v>
                </c:pt>
                <c:pt idx="6">
                  <c:v>2.7228493026676852</c:v>
                </c:pt>
                <c:pt idx="7">
                  <c:v>1.1291682746594627</c:v>
                </c:pt>
                <c:pt idx="8">
                  <c:v>0.65267304576869734</c:v>
                </c:pt>
                <c:pt idx="9">
                  <c:v>1.0168462589163758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8B-4EA0-942F-4CD35C417F09}"/>
            </c:ext>
          </c:extLst>
        </c:ser>
        <c:ser>
          <c:idx val="3"/>
          <c:order val="1"/>
          <c:tx>
            <c:strRef>
              <c:f>F19_Domanda12a!$G$1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F19_Domanda12a!$A$2:$A$11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F19_Domanda12a!$G$2:$G$11</c:f>
              <c:numCache>
                <c:formatCode>0.0</c:formatCode>
                <c:ptCount val="10"/>
                <c:pt idx="0">
                  <c:v>1.6719769154468123</c:v>
                </c:pt>
                <c:pt idx="1">
                  <c:v>0.23315804402677306</c:v>
                </c:pt>
                <c:pt idx="2">
                  <c:v>1.1701380762930025</c:v>
                </c:pt>
                <c:pt idx="3">
                  <c:v>0.62024478994376442</c:v>
                </c:pt>
                <c:pt idx="4">
                  <c:v>1.8745375318589164</c:v>
                </c:pt>
                <c:pt idx="5">
                  <c:v>1.3702513702513701</c:v>
                </c:pt>
                <c:pt idx="6">
                  <c:v>2.9633039400434424</c:v>
                </c:pt>
                <c:pt idx="7">
                  <c:v>0.99776690264645795</c:v>
                </c:pt>
                <c:pt idx="8">
                  <c:v>1.0146449036087342</c:v>
                </c:pt>
                <c:pt idx="9">
                  <c:v>1.0871276800487246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8B-4EA0-942F-4CD35C417F09}"/>
            </c:ext>
          </c:extLst>
        </c:ser>
        <c:ser>
          <c:idx val="4"/>
          <c:order val="2"/>
          <c:tx>
            <c:strRef>
              <c:f>F19_Domanda12a!$H$1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F19_Domanda12a!$A$2:$A$11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F19_Domanda12a!$H$2:$H$11</c:f>
              <c:numCache>
                <c:formatCode>0.0</c:formatCode>
                <c:ptCount val="10"/>
                <c:pt idx="0">
                  <c:v>0.5128120046273742</c:v>
                </c:pt>
                <c:pt idx="1">
                  <c:v>0.49310778357461743</c:v>
                </c:pt>
                <c:pt idx="2">
                  <c:v>0.70810067168406565</c:v>
                </c:pt>
                <c:pt idx="3">
                  <c:v>4.2338795037893222E-2</c:v>
                </c:pt>
                <c:pt idx="4">
                  <c:v>1.8999913636756198</c:v>
                </c:pt>
                <c:pt idx="5">
                  <c:v>1.3099916636894129</c:v>
                </c:pt>
                <c:pt idx="6">
                  <c:v>2.2770030160957986</c:v>
                </c:pt>
                <c:pt idx="7">
                  <c:v>0.56262552429089585</c:v>
                </c:pt>
                <c:pt idx="8">
                  <c:v>0.65364306541546124</c:v>
                </c:pt>
                <c:pt idx="9">
                  <c:v>0.67242025003261108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F-46FF-975B-01D73719722B}"/>
            </c:ext>
          </c:extLst>
        </c:ser>
        <c:ser>
          <c:idx val="1"/>
          <c:order val="3"/>
          <c:tx>
            <c:strRef>
              <c:f>F19_Domanda12a!$I$1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F19_Domanda12a!$A$2:$A$11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F19_Domanda12a!$I$2:$I$11</c:f>
              <c:numCache>
                <c:formatCode>0.0</c:formatCode>
                <c:ptCount val="10"/>
                <c:pt idx="0">
                  <c:v>1.1935097396476335</c:v>
                </c:pt>
                <c:pt idx="1">
                  <c:v>0.19711207346648565</c:v>
                </c:pt>
                <c:pt idx="2">
                  <c:v>0.76663909455887991</c:v>
                </c:pt>
                <c:pt idx="3">
                  <c:v>0.38079119949227841</c:v>
                </c:pt>
                <c:pt idx="4">
                  <c:v>2.0192186345033982</c:v>
                </c:pt>
                <c:pt idx="5">
                  <c:v>0.71938995731619593</c:v>
                </c:pt>
                <c:pt idx="6">
                  <c:v>0.6942113453968447</c:v>
                </c:pt>
                <c:pt idx="7">
                  <c:v>0.47103909853177572</c:v>
                </c:pt>
                <c:pt idx="8">
                  <c:v>0.63873838156909379</c:v>
                </c:pt>
                <c:pt idx="9">
                  <c:v>0.63980579528271808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8B-4EA0-942F-4CD35C417F09}"/>
            </c:ext>
          </c:extLst>
        </c:ser>
        <c:ser>
          <c:idx val="0"/>
          <c:order val="4"/>
          <c:tx>
            <c:strRef>
              <c:f>F19_Domanda12a!$J$1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-5.9347171764578361E-3"/>
                  <c:y val="-8.3767407203174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8B-4EA0-942F-4CD35C417F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3471717645783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752-4A6D-8C29-495CC461F1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347171764578361E-3"/>
                  <c:y val="-8.3767407203174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4D-4E5A-AA58-794D980D5D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782390588192781E-3"/>
                  <c:y val="-8.3769605880494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3A5-4923-B0FA-716B25F882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9347171764579064E-3"/>
                  <c:y val="-1.4445188338202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B8B-4EA0-942F-4CD35C417F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782390588193506E-3"/>
                  <c:y val="-5.7778023467459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8B-4EA0-942F-4CD35C417F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564781176385554E-3"/>
                  <c:y val="-7.1252398433260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B8B-4EA0-942F-4CD35C417F09}"/>
                </c:ext>
                <c:ext xmlns:c15="http://schemas.microsoft.com/office/drawing/2012/chart" uri="{CE6537A1-D6FC-4f65-9D91-7224C49458BB}">
                  <c15:layout>
                    <c:manualLayout>
                      <c:w val="4.2047549078631265E-2"/>
                      <c:h val="4.2325734924947483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9782390588192777E-3"/>
                  <c:y val="-3.08226805244746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E4D-4E5A-AA58-794D980D5D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5.5842006565690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B8B-4EA0-942F-4CD35C417F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347171764578335E-3"/>
                  <c:y val="-1.1555832183937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B8B-4EA0-942F-4CD35C417F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F19_Domanda12a!$A$2:$A$11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F19_Domanda12a!$J$2:$J$11</c:f>
              <c:numCache>
                <c:formatCode>0.0</c:formatCode>
                <c:ptCount val="10"/>
                <c:pt idx="0">
                  <c:v>0.21226692038334502</c:v>
                </c:pt>
                <c:pt idx="1">
                  <c:v>5.5382485289027346E-2</c:v>
                </c:pt>
                <c:pt idx="2">
                  <c:v>0.59393003504187203</c:v>
                </c:pt>
                <c:pt idx="3">
                  <c:v>0.25564550489987214</c:v>
                </c:pt>
                <c:pt idx="4">
                  <c:v>1.6048180605142632</c:v>
                </c:pt>
                <c:pt idx="5">
                  <c:v>0.84904058413992189</c:v>
                </c:pt>
                <c:pt idx="6">
                  <c:v>0.92946797560338612</c:v>
                </c:pt>
                <c:pt idx="7">
                  <c:v>0.23996996811488144</c:v>
                </c:pt>
                <c:pt idx="8">
                  <c:v>0.36815118742096753</c:v>
                </c:pt>
                <c:pt idx="9">
                  <c:v>0.25071956127172085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B8B-4EA0-942F-4CD35C41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2189456"/>
        <c:axId val="-492195440"/>
      </c:barChart>
      <c:catAx>
        <c:axId val="-492189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it-IT"/>
          </a:p>
        </c:txPr>
        <c:crossAx val="-492195440"/>
        <c:crosses val="autoZero"/>
        <c:auto val="1"/>
        <c:lblAlgn val="ctr"/>
        <c:lblOffset val="100"/>
        <c:noMultiLvlLbl val="0"/>
      </c:catAx>
      <c:valAx>
        <c:axId val="-492195440"/>
        <c:scaling>
          <c:orientation val="minMax"/>
          <c:max val="3"/>
        </c:scaling>
        <c:delete val="0"/>
        <c:axPos val="t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-492189456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436223605805816E-2"/>
          <c:y val="2.7598091385538263E-2"/>
          <c:w val="0.95284030806722742"/>
          <c:h val="0.850016053614187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F2_Rpct!$B$1:$K$1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F2_Rpct!$B$12:$K$12</c:f>
              <c:numCache>
                <c:formatCode>0</c:formatCode>
                <c:ptCount val="10"/>
                <c:pt idx="0">
                  <c:v>6.8645640074211505</c:v>
                </c:pt>
                <c:pt idx="1">
                  <c:v>3.1539888682745829</c:v>
                </c:pt>
                <c:pt idx="2">
                  <c:v>2.7829313543599259</c:v>
                </c:pt>
                <c:pt idx="3">
                  <c:v>7.0500927643784781</c:v>
                </c:pt>
                <c:pt idx="4">
                  <c:v>5.7513914656771803</c:v>
                </c:pt>
                <c:pt idx="5">
                  <c:v>8.1632653061224492</c:v>
                </c:pt>
                <c:pt idx="6">
                  <c:v>11.688311688311687</c:v>
                </c:pt>
                <c:pt idx="7">
                  <c:v>12.244897959183673</c:v>
                </c:pt>
                <c:pt idx="8">
                  <c:v>14.842300556586272</c:v>
                </c:pt>
                <c:pt idx="9">
                  <c:v>27.27272727272727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6-4CCA-8FFB-7FF83F1D7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74880224"/>
        <c:axId val="-674877504"/>
      </c:barChart>
      <c:catAx>
        <c:axId val="-6748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674877504"/>
        <c:crosses val="autoZero"/>
        <c:auto val="1"/>
        <c:lblAlgn val="ctr"/>
        <c:lblOffset val="100"/>
        <c:noMultiLvlLbl val="0"/>
      </c:catAx>
      <c:valAx>
        <c:axId val="-67487750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674880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F20_Domanda13a!$F$1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F20_Domanda13a!$A$2:$A$11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F20_Domanda13a!$F$2:$F$11</c:f>
              <c:numCache>
                <c:formatCode>0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1.5151515151515151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0.94339622641509435</c:v>
                </c:pt>
                <c:pt idx="7">
                  <c:v>0.99009900990099009</c:v>
                </c:pt>
                <c:pt idx="8">
                  <c:v>0</c:v>
                </c:pt>
                <c:pt idx="9">
                  <c:v>0.75471698113207553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D1-443E-965B-E7A54DD54A09}"/>
            </c:ext>
          </c:extLst>
        </c:ser>
        <c:ser>
          <c:idx val="3"/>
          <c:order val="1"/>
          <c:tx>
            <c:strRef>
              <c:f>F20_Domanda13a!$G$1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F20_Domanda13a!$A$2:$A$11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F20_Domanda13a!$G$2:$G$11</c:f>
              <c:numCache>
                <c:formatCode>0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1.5384615384615385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0.93457943925233633</c:v>
                </c:pt>
                <c:pt idx="7">
                  <c:v>0</c:v>
                </c:pt>
                <c:pt idx="8">
                  <c:v>1.3513513513513513</c:v>
                </c:pt>
                <c:pt idx="9">
                  <c:v>0.76481835564053535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D1-443E-965B-E7A54DD54A09}"/>
            </c:ext>
          </c:extLst>
        </c:ser>
        <c:ser>
          <c:idx val="0"/>
          <c:order val="2"/>
          <c:tx>
            <c:strRef>
              <c:f>F20_Domanda13a!$H$1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F20_Domanda13a!$A$2:$A$11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F20_Domanda13a!$H$2:$H$11</c:f>
              <c:numCache>
                <c:formatCode>0</c:formatCode>
                <c:ptCount val="10"/>
                <c:pt idx="0">
                  <c:v>0</c:v>
                </c:pt>
                <c:pt idx="1">
                  <c:v>81.25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2.9411764705882351</c:v>
                </c:pt>
                <c:pt idx="6">
                  <c:v>0</c:v>
                </c:pt>
                <c:pt idx="7">
                  <c:v>1.0204081632653061</c:v>
                </c:pt>
                <c:pt idx="8">
                  <c:v>1.3513513513513513</c:v>
                </c:pt>
                <c:pt idx="9">
                  <c:v>3.4026465028355388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D1-443E-965B-E7A54DD54A09}"/>
            </c:ext>
          </c:extLst>
        </c:ser>
        <c:ser>
          <c:idx val="1"/>
          <c:order val="3"/>
          <c:tx>
            <c:strRef>
              <c:f>F20_Domanda13a!$I$1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E7C-4C2A-82A3-86B45B806086}"/>
              </c:ext>
            </c:extLst>
          </c:dPt>
          <c:cat>
            <c:strRef>
              <c:f>F20_Domanda13a!$A$2:$A$11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F20_Domanda13a!$I$2:$I$11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1.3157894736842104</c:v>
                </c:pt>
                <c:pt idx="9">
                  <c:v>0.18832391713747645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1-443E-965B-E7A54DD54A09}"/>
            </c:ext>
          </c:extLst>
        </c:ser>
        <c:ser>
          <c:idx val="4"/>
          <c:order val="4"/>
          <c:tx>
            <c:strRef>
              <c:f>F20_Domanda13a!$J$1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F20_Domanda13a!$A$2:$A$11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F20_Domanda13a!$J$2:$J$11</c:f>
              <c:numCache>
                <c:formatCode>0</c:formatCode>
                <c:ptCount val="10"/>
                <c:pt idx="0">
                  <c:v>3.5714285714285712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0.93457943925233633</c:v>
                </c:pt>
                <c:pt idx="7">
                  <c:v>1.0309278350515463</c:v>
                </c:pt>
                <c:pt idx="8">
                  <c:v>0</c:v>
                </c:pt>
                <c:pt idx="9">
                  <c:v>0.56390977443609014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7C-4C2A-82A3-86B45B806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2200336"/>
        <c:axId val="-492199792"/>
      </c:barChart>
      <c:catAx>
        <c:axId val="-49220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492199792"/>
        <c:crosses val="autoZero"/>
        <c:auto val="1"/>
        <c:lblAlgn val="ctr"/>
        <c:lblOffset val="100"/>
        <c:noMultiLvlLbl val="0"/>
      </c:catAx>
      <c:valAx>
        <c:axId val="-492199792"/>
        <c:scaling>
          <c:orientation val="minMax"/>
          <c:max val="10"/>
        </c:scaling>
        <c:delete val="0"/>
        <c:axPos val="l"/>
        <c:numFmt formatCode="0" sourceLinked="1"/>
        <c:majorTickMark val="none"/>
        <c:minorTickMark val="none"/>
        <c:tickLblPos val="nextTo"/>
        <c:crossAx val="-49220033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F21_Domanda13b!$F$1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F21_Domanda13b!$A$2:$A$11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F21_Domanda13b!$F$2:$F$11</c:f>
              <c:numCache>
                <c:formatCode>0</c:formatCode>
                <c:ptCount val="1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2.9411764705882351</c:v>
                </c:pt>
                <c:pt idx="6">
                  <c:v>0.94339622641509435</c:v>
                </c:pt>
                <c:pt idx="7">
                  <c:v>2.9702970297029703</c:v>
                </c:pt>
                <c:pt idx="8">
                  <c:v>2.7027027027027026</c:v>
                </c:pt>
                <c:pt idx="9">
                  <c:v>2.0754716981132075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D-467D-9034-A061E21E1632}"/>
            </c:ext>
          </c:extLst>
        </c:ser>
        <c:ser>
          <c:idx val="0"/>
          <c:order val="1"/>
          <c:tx>
            <c:strRef>
              <c:f>F21_Domanda13b!$G$1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F21_Domanda13b!$A$2:$A$11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F21_Domanda13b!$G$2:$G$11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10.526315789473683</c:v>
                </c:pt>
                <c:pt idx="5">
                  <c:v>0.99009900990099009</c:v>
                </c:pt>
                <c:pt idx="6">
                  <c:v>2.8037383177570092</c:v>
                </c:pt>
                <c:pt idx="7">
                  <c:v>1</c:v>
                </c:pt>
                <c:pt idx="8">
                  <c:v>0</c:v>
                </c:pt>
                <c:pt idx="9">
                  <c:v>1.338432122370937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D1-443E-965B-E7A54DD54A09}"/>
            </c:ext>
          </c:extLst>
        </c:ser>
        <c:ser>
          <c:idx val="1"/>
          <c:order val="2"/>
          <c:tx>
            <c:strRef>
              <c:f>F21_Domanda13b!$H$1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F21_Domanda13b!$A$2:$A$11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F21_Domanda13b!$H$2:$H$11</c:f>
              <c:numCache>
                <c:formatCode>0</c:formatCode>
                <c:ptCount val="10"/>
                <c:pt idx="0">
                  <c:v>3.7037037037037033</c:v>
                </c:pt>
                <c:pt idx="1">
                  <c:v>256.25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8.3175803402646498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6-41B9-9FF5-FCF88D7C84D7}"/>
            </c:ext>
          </c:extLst>
        </c:ser>
        <c:ser>
          <c:idx val="4"/>
          <c:order val="3"/>
          <c:tx>
            <c:strRef>
              <c:f>F21_Domanda13b!$I$1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F21_Domanda13b!$I$2:$I$11</c:f>
              <c:numCache>
                <c:formatCode>0</c:formatCode>
                <c:ptCount val="10"/>
                <c:pt idx="0">
                  <c:v>0</c:v>
                </c:pt>
                <c:pt idx="1">
                  <c:v>37.5</c:v>
                </c:pt>
                <c:pt idx="2">
                  <c:v>4.5454545454545459</c:v>
                </c:pt>
                <c:pt idx="3">
                  <c:v>0</c:v>
                </c:pt>
                <c:pt idx="4">
                  <c:v>0</c:v>
                </c:pt>
                <c:pt idx="5">
                  <c:v>1.9801980198019802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2.0715630885122414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F5F-B6CE-FDE60D505C4F}"/>
            </c:ext>
          </c:extLst>
        </c:ser>
        <c:ser>
          <c:idx val="3"/>
          <c:order val="4"/>
          <c:tx>
            <c:strRef>
              <c:f>F21_Domanda13b!$J$1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F21_Domanda13b!$A$2:$A$11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F21_Domanda13b!$J$2:$J$11</c:f>
              <c:numCache>
                <c:formatCode>0</c:formatCode>
                <c:ptCount val="10"/>
                <c:pt idx="0">
                  <c:v>0</c:v>
                </c:pt>
                <c:pt idx="1">
                  <c:v>37.5</c:v>
                </c:pt>
                <c:pt idx="2">
                  <c:v>4.5454545454545459</c:v>
                </c:pt>
                <c:pt idx="3">
                  <c:v>0</c:v>
                </c:pt>
                <c:pt idx="4">
                  <c:v>0</c:v>
                </c:pt>
                <c:pt idx="5">
                  <c:v>1.9801980198019802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2.0715630885122414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D-467D-9034-A061E21E1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2198704"/>
        <c:axId val="-492199248"/>
      </c:barChart>
      <c:catAx>
        <c:axId val="-49219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492199248"/>
        <c:crosses val="autoZero"/>
        <c:auto val="1"/>
        <c:lblAlgn val="ctr"/>
        <c:lblOffset val="100"/>
        <c:noMultiLvlLbl val="0"/>
      </c:catAx>
      <c:valAx>
        <c:axId val="-492199248"/>
        <c:scaling>
          <c:orientation val="minMax"/>
          <c:max val="10"/>
        </c:scaling>
        <c:delete val="0"/>
        <c:axPos val="l"/>
        <c:numFmt formatCode="0" sourceLinked="1"/>
        <c:majorTickMark val="none"/>
        <c:minorTickMark val="none"/>
        <c:tickLblPos val="nextTo"/>
        <c:crossAx val="-49219870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F22_Domanda14a!$G$1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F22_Domanda14a!$A$2:$A$11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F22_Domanda14a!$G$2:$G$11</c:f>
              <c:numCache>
                <c:formatCode>0</c:formatCode>
                <c:ptCount val="10"/>
                <c:pt idx="0">
                  <c:v>28.000000000000004</c:v>
                </c:pt>
                <c:pt idx="1">
                  <c:v>0</c:v>
                </c:pt>
                <c:pt idx="2">
                  <c:v>0</c:v>
                </c:pt>
                <c:pt idx="3">
                  <c:v>5.5555555555555554</c:v>
                </c:pt>
                <c:pt idx="4">
                  <c:v>63.157894736842103</c:v>
                </c:pt>
                <c:pt idx="5">
                  <c:v>8.9108910891089099</c:v>
                </c:pt>
                <c:pt idx="6">
                  <c:v>66.355140186915889</c:v>
                </c:pt>
                <c:pt idx="7">
                  <c:v>21</c:v>
                </c:pt>
                <c:pt idx="8">
                  <c:v>2.7027027027027026</c:v>
                </c:pt>
                <c:pt idx="9">
                  <c:v>23.518164435946463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D1-443E-965B-E7A54DD54A09}"/>
            </c:ext>
          </c:extLst>
        </c:ser>
        <c:ser>
          <c:idx val="1"/>
          <c:order val="1"/>
          <c:tx>
            <c:strRef>
              <c:f>F22_Domanda14a!$H$1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F22_Domanda14a!$A$2:$A$11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F22_Domanda14a!$H$2:$H$11</c:f>
              <c:numCache>
                <c:formatCode>0</c:formatCode>
                <c:ptCount val="10"/>
                <c:pt idx="0">
                  <c:v>51.851851851851848</c:v>
                </c:pt>
                <c:pt idx="1">
                  <c:v>0</c:v>
                </c:pt>
                <c:pt idx="2">
                  <c:v>6.1538461538461542</c:v>
                </c:pt>
                <c:pt idx="3">
                  <c:v>15</c:v>
                </c:pt>
                <c:pt idx="4">
                  <c:v>5</c:v>
                </c:pt>
                <c:pt idx="5">
                  <c:v>8.8235294117647065</c:v>
                </c:pt>
                <c:pt idx="6">
                  <c:v>38.31775700934579</c:v>
                </c:pt>
                <c:pt idx="7">
                  <c:v>9.183673469387756</c:v>
                </c:pt>
                <c:pt idx="8">
                  <c:v>2.7027027027027026</c:v>
                </c:pt>
                <c:pt idx="9">
                  <c:v>15.689981096408317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6-41B9-9FF5-FCF88D7C84D7}"/>
            </c:ext>
          </c:extLst>
        </c:ser>
        <c:ser>
          <c:idx val="3"/>
          <c:order val="2"/>
          <c:tx>
            <c:strRef>
              <c:f>F22_Domanda14a!$I$1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F22_Domanda14a!$I$2:$I$11</c:f>
              <c:numCache>
                <c:formatCode>0</c:formatCode>
                <c:ptCount val="10"/>
                <c:pt idx="0">
                  <c:v>14.814814814814813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21.052631578947366</c:v>
                </c:pt>
                <c:pt idx="5">
                  <c:v>5.9405940594059405</c:v>
                </c:pt>
                <c:pt idx="6">
                  <c:v>16.822429906542055</c:v>
                </c:pt>
                <c:pt idx="7">
                  <c:v>13.131313131313133</c:v>
                </c:pt>
                <c:pt idx="8">
                  <c:v>5.2631578947368416</c:v>
                </c:pt>
                <c:pt idx="9">
                  <c:v>9.6045197740112993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CD-4A85-A847-641DDE964929}"/>
            </c:ext>
          </c:extLst>
        </c:ser>
        <c:ser>
          <c:idx val="2"/>
          <c:order val="3"/>
          <c:tx>
            <c:strRef>
              <c:f>F22_Domanda14a!$J$1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F22_Domanda14a!$A$2:$A$11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F22_Domanda14a!$J$2:$J$11</c:f>
              <c:numCache>
                <c:formatCode>0</c:formatCode>
                <c:ptCount val="10"/>
                <c:pt idx="0">
                  <c:v>10.714285714285714</c:v>
                </c:pt>
                <c:pt idx="1">
                  <c:v>0</c:v>
                </c:pt>
                <c:pt idx="2">
                  <c:v>1.5151515151515151</c:v>
                </c:pt>
                <c:pt idx="3">
                  <c:v>5.2631578947368416</c:v>
                </c:pt>
                <c:pt idx="4">
                  <c:v>20</c:v>
                </c:pt>
                <c:pt idx="5">
                  <c:v>8.9108910891089099</c:v>
                </c:pt>
                <c:pt idx="6">
                  <c:v>23.364485981308412</c:v>
                </c:pt>
                <c:pt idx="7">
                  <c:v>9.2783505154639183</c:v>
                </c:pt>
                <c:pt idx="8">
                  <c:v>5.2631578947368416</c:v>
                </c:pt>
                <c:pt idx="9">
                  <c:v>10.526315789473683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2-4F80-A38C-6A95FA08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2188912"/>
        <c:axId val="-492201424"/>
      </c:barChart>
      <c:catAx>
        <c:axId val="-49218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492201424"/>
        <c:crosses val="autoZero"/>
        <c:auto val="1"/>
        <c:lblAlgn val="ctr"/>
        <c:lblOffset val="100"/>
        <c:noMultiLvlLbl val="0"/>
      </c:catAx>
      <c:valAx>
        <c:axId val="-492201424"/>
        <c:scaling>
          <c:orientation val="minMax"/>
          <c:max val="70"/>
        </c:scaling>
        <c:delete val="0"/>
        <c:axPos val="l"/>
        <c:numFmt formatCode="0" sourceLinked="1"/>
        <c:majorTickMark val="none"/>
        <c:minorTickMark val="none"/>
        <c:tickLblPos val="nextTo"/>
        <c:crossAx val="-49218891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9309845353108E-2"/>
          <c:y val="2.9444906533127802E-2"/>
          <c:w val="0.89030275001709547"/>
          <c:h val="0.57938863138713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F26_Domanda15a!$G$1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F26_Domanda15a!$A$2:$A$11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F26_Domanda15a!$G$2:$G$11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0.19120458891013384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D1-443E-965B-E7A54DD54A09}"/>
            </c:ext>
          </c:extLst>
        </c:ser>
        <c:ser>
          <c:idx val="1"/>
          <c:order val="1"/>
          <c:tx>
            <c:strRef>
              <c:f>F26_Domanda15a!$H$1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F26_Domanda15a!$A$2:$A$11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F26_Domanda15a!$H$2:$H$11</c:f>
              <c:numCache>
                <c:formatCode>0.0</c:formatCode>
                <c:ptCount val="10"/>
                <c:pt idx="0">
                  <c:v>3.7037037037037033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1.0204081632653061</c:v>
                </c:pt>
                <c:pt idx="8">
                  <c:v>0</c:v>
                </c:pt>
                <c:pt idx="9">
                  <c:v>0.3780718336483932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6-41B9-9FF5-FCF88D7C84D7}"/>
            </c:ext>
          </c:extLst>
        </c:ser>
        <c:ser>
          <c:idx val="3"/>
          <c:order val="2"/>
          <c:tx>
            <c:strRef>
              <c:f>F26_Domanda15a!$I$1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F26_Domanda15a!$A$2:$A$11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F26_Domanda15a!$I$2:$I$11</c:f>
              <c:numCache>
                <c:formatCode>0.0</c:formatCode>
                <c:ptCount val="10"/>
                <c:pt idx="0">
                  <c:v>3.7037037037037033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2.8037383177570092</c:v>
                </c:pt>
                <c:pt idx="7">
                  <c:v>4.0404040404040407</c:v>
                </c:pt>
                <c:pt idx="8">
                  <c:v>0</c:v>
                </c:pt>
                <c:pt idx="9">
                  <c:v>1.5065913370998116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D-40A2-A5C1-12B77FF11DB7}"/>
            </c:ext>
          </c:extLst>
        </c:ser>
        <c:ser>
          <c:idx val="2"/>
          <c:order val="3"/>
          <c:tx>
            <c:strRef>
              <c:f>F26_Domanda15a!$J$1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F26_Domanda15a!$A$2:$A$11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F26_Domanda15a!$J$2:$J$11</c:f>
              <c:numCache>
                <c:formatCode>0.0</c:formatCode>
                <c:ptCount val="10"/>
                <c:pt idx="0">
                  <c:v>7.1428571428571423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0.93457943925233633</c:v>
                </c:pt>
                <c:pt idx="7">
                  <c:v>1.0309278350515463</c:v>
                </c:pt>
                <c:pt idx="8">
                  <c:v>1.3157894736842104</c:v>
                </c:pt>
                <c:pt idx="9">
                  <c:v>0.93984962406015038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EB-48E0-9449-8B2058DE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2194896"/>
        <c:axId val="-492188368"/>
      </c:barChart>
      <c:catAx>
        <c:axId val="-49219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492188368"/>
        <c:crosses val="autoZero"/>
        <c:auto val="1"/>
        <c:lblAlgn val="ctr"/>
        <c:lblOffset val="100"/>
        <c:noMultiLvlLbl val="0"/>
      </c:catAx>
      <c:valAx>
        <c:axId val="-492188368"/>
        <c:scaling>
          <c:orientation val="minMax"/>
          <c:max val="10"/>
        </c:scaling>
        <c:delete val="0"/>
        <c:axPos val="l"/>
        <c:numFmt formatCode="0.0" sourceLinked="1"/>
        <c:majorTickMark val="none"/>
        <c:minorTickMark val="none"/>
        <c:tickLblPos val="nextTo"/>
        <c:crossAx val="-49219489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F3_Domanda2!$F$1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F3_Domanda2!$A$2:$A$11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F3_Domanda2!$F$2:$F$11</c:f>
              <c:numCache>
                <c:formatCode>0</c:formatCode>
                <c:ptCount val="10"/>
                <c:pt idx="0">
                  <c:v>100</c:v>
                </c:pt>
                <c:pt idx="1">
                  <c:v>94.117647058823522</c:v>
                </c:pt>
                <c:pt idx="2">
                  <c:v>83.333333333333343</c:v>
                </c:pt>
                <c:pt idx="3">
                  <c:v>78.94736842105263</c:v>
                </c:pt>
                <c:pt idx="4">
                  <c:v>95</c:v>
                </c:pt>
                <c:pt idx="5">
                  <c:v>90.196078431372555</c:v>
                </c:pt>
                <c:pt idx="6">
                  <c:v>91.509433962264154</c:v>
                </c:pt>
                <c:pt idx="7">
                  <c:v>92.079207920792086</c:v>
                </c:pt>
                <c:pt idx="8">
                  <c:v>95.945945945945937</c:v>
                </c:pt>
                <c:pt idx="9">
                  <c:v>91.132075471698116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DC-4558-B7E3-C1F69457155E}"/>
            </c:ext>
          </c:extLst>
        </c:ser>
        <c:ser>
          <c:idx val="3"/>
          <c:order val="1"/>
          <c:tx>
            <c:strRef>
              <c:f>F3_Domanda2!$G$1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F3_Domanda2!$A$2:$A$11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F3_Domanda2!$G$2:$G$11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89.230769230769241</c:v>
                </c:pt>
                <c:pt idx="3">
                  <c:v>88.888888888888886</c:v>
                </c:pt>
                <c:pt idx="4">
                  <c:v>94.73684210526315</c:v>
                </c:pt>
                <c:pt idx="5">
                  <c:v>92.079207920792086</c:v>
                </c:pt>
                <c:pt idx="6">
                  <c:v>92.523364485981304</c:v>
                </c:pt>
                <c:pt idx="7">
                  <c:v>96</c:v>
                </c:pt>
                <c:pt idx="8">
                  <c:v>95.945945945945937</c:v>
                </c:pt>
                <c:pt idx="9">
                  <c:v>93.690248565965589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558-B7E3-C1F69457155E}"/>
            </c:ext>
          </c:extLst>
        </c:ser>
        <c:ser>
          <c:idx val="1"/>
          <c:order val="2"/>
          <c:tx>
            <c:strRef>
              <c:f>F3_Domanda2!$H$1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F3_Domanda2!$A$2:$A$11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F3_Domanda2!$H$2:$H$11</c:f>
              <c:numCache>
                <c:formatCode>0</c:formatCode>
                <c:ptCount val="10"/>
                <c:pt idx="0">
                  <c:v>88.888888888888886</c:v>
                </c:pt>
                <c:pt idx="1">
                  <c:v>75</c:v>
                </c:pt>
                <c:pt idx="2">
                  <c:v>90.769230769230774</c:v>
                </c:pt>
                <c:pt idx="3">
                  <c:v>75</c:v>
                </c:pt>
                <c:pt idx="4">
                  <c:v>100</c:v>
                </c:pt>
                <c:pt idx="5">
                  <c:v>84.313725490196077</c:v>
                </c:pt>
                <c:pt idx="6">
                  <c:v>92.523364485981304</c:v>
                </c:pt>
                <c:pt idx="7">
                  <c:v>87.755102040816325</c:v>
                </c:pt>
                <c:pt idx="8">
                  <c:v>83.78378378378379</c:v>
                </c:pt>
                <c:pt idx="9">
                  <c:v>87.523629489603024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08-420F-BABB-0F75EF2F42FB}"/>
            </c:ext>
          </c:extLst>
        </c:ser>
        <c:ser>
          <c:idx val="4"/>
          <c:order val="3"/>
          <c:tx>
            <c:strRef>
              <c:f>F3_Domanda2!$I$1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F3_Domanda2!$A$2:$A$11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F3_Domanda2!$I$2:$I$11</c:f>
              <c:numCache>
                <c:formatCode>0</c:formatCode>
                <c:ptCount val="10"/>
                <c:pt idx="0">
                  <c:v>96.296296296296291</c:v>
                </c:pt>
                <c:pt idx="1">
                  <c:v>87.5</c:v>
                </c:pt>
                <c:pt idx="2">
                  <c:v>93.939393939393938</c:v>
                </c:pt>
                <c:pt idx="3">
                  <c:v>80</c:v>
                </c:pt>
                <c:pt idx="4">
                  <c:v>94.73684210526315</c:v>
                </c:pt>
                <c:pt idx="5">
                  <c:v>86.138613861386133</c:v>
                </c:pt>
                <c:pt idx="6">
                  <c:v>91.588785046728972</c:v>
                </c:pt>
                <c:pt idx="7">
                  <c:v>84.848484848484844</c:v>
                </c:pt>
                <c:pt idx="8">
                  <c:v>84.210526315789465</c:v>
                </c:pt>
                <c:pt idx="9">
                  <c:v>88.323917137476457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08-420F-BABB-0F75EF2F42FB}"/>
            </c:ext>
          </c:extLst>
        </c:ser>
        <c:ser>
          <c:idx val="0"/>
          <c:order val="4"/>
          <c:tx>
            <c:strRef>
              <c:f>F3_Domanda2!$J$1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7.9129562352771333E-3"/>
                  <c:y val="8.3767407203174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558-B7E3-C1F6945715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129562352771108E-3"/>
                  <c:y val="-2.7923201960165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558-B7E3-C1F6945715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782390588192781E-3"/>
                  <c:y val="8.3769605880494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564781176385554E-3"/>
                  <c:y val="2.79232019601648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347171764577615E-3"/>
                  <c:y val="-1.5997482985389187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27-4DEB-ACB0-492E956344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89119529409632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9129562352771108E-3"/>
                  <c:y val="1.116932591623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9129562352771108E-3"/>
                  <c:y val="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9129562352771108E-3"/>
                  <c:y val="8.3769605880494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9347171764578379E-3"/>
                  <c:y val="8.3769605880494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D88-43BA-9282-AA9A77A84D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F3_Domanda2!$A$2:$A$11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F3_Domanda2!$J$2:$J$11</c:f>
              <c:numCache>
                <c:formatCode>0</c:formatCode>
                <c:ptCount val="10"/>
                <c:pt idx="0">
                  <c:v>96.428571428571431</c:v>
                </c:pt>
                <c:pt idx="1">
                  <c:v>83.333333333333343</c:v>
                </c:pt>
                <c:pt idx="2">
                  <c:v>93.939393939393938</c:v>
                </c:pt>
                <c:pt idx="3">
                  <c:v>78.94736842105263</c:v>
                </c:pt>
                <c:pt idx="4">
                  <c:v>80</c:v>
                </c:pt>
                <c:pt idx="5">
                  <c:v>89.10891089108911</c:v>
                </c:pt>
                <c:pt idx="6">
                  <c:v>85.981308411214954</c:v>
                </c:pt>
                <c:pt idx="7">
                  <c:v>87.628865979381445</c:v>
                </c:pt>
                <c:pt idx="8">
                  <c:v>88.157894736842096</c:v>
                </c:pt>
                <c:pt idx="9">
                  <c:v>88.157894736842096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DC-4558-B7E3-C1F694571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74874784"/>
        <c:axId val="-674873696"/>
      </c:barChart>
      <c:catAx>
        <c:axId val="-67487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674873696"/>
        <c:crosses val="autoZero"/>
        <c:auto val="1"/>
        <c:lblAlgn val="ctr"/>
        <c:lblOffset val="100"/>
        <c:noMultiLvlLbl val="0"/>
      </c:catAx>
      <c:valAx>
        <c:axId val="-67487369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crossAx val="-6748747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F4_Domanda3!$F$1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F4_Domanda3!$A$2:$A$11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F4_Domanda3!$F$2:$F$11</c:f>
              <c:numCache>
                <c:formatCode>0</c:formatCode>
                <c:ptCount val="10"/>
                <c:pt idx="0">
                  <c:v>84</c:v>
                </c:pt>
                <c:pt idx="1">
                  <c:v>76.470588235294116</c:v>
                </c:pt>
                <c:pt idx="2">
                  <c:v>84.848484848484844</c:v>
                </c:pt>
                <c:pt idx="3">
                  <c:v>68.421052631578945</c:v>
                </c:pt>
                <c:pt idx="4">
                  <c:v>90</c:v>
                </c:pt>
                <c:pt idx="5">
                  <c:v>73.529411764705884</c:v>
                </c:pt>
                <c:pt idx="6">
                  <c:v>88.679245283018872</c:v>
                </c:pt>
                <c:pt idx="7">
                  <c:v>88.118811881188122</c:v>
                </c:pt>
                <c:pt idx="8">
                  <c:v>78.378378378378372</c:v>
                </c:pt>
                <c:pt idx="9">
                  <c:v>82.452830188679243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8D-4AE6-9FF3-7B1D09369762}"/>
            </c:ext>
          </c:extLst>
        </c:ser>
        <c:ser>
          <c:idx val="3"/>
          <c:order val="1"/>
          <c:tx>
            <c:strRef>
              <c:f>F4_Domanda3!$G$1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F4_Domanda3!$A$2:$A$11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F4_Domanda3!$G$2:$G$11</c:f>
              <c:numCache>
                <c:formatCode>0</c:formatCode>
                <c:ptCount val="10"/>
                <c:pt idx="0">
                  <c:v>92</c:v>
                </c:pt>
                <c:pt idx="1">
                  <c:v>64.285714285714292</c:v>
                </c:pt>
                <c:pt idx="2">
                  <c:v>83.07692307692308</c:v>
                </c:pt>
                <c:pt idx="3">
                  <c:v>72.222222222222214</c:v>
                </c:pt>
                <c:pt idx="4">
                  <c:v>100</c:v>
                </c:pt>
                <c:pt idx="5">
                  <c:v>79.207920792079207</c:v>
                </c:pt>
                <c:pt idx="6">
                  <c:v>88.785046728971963</c:v>
                </c:pt>
                <c:pt idx="7">
                  <c:v>84</c:v>
                </c:pt>
                <c:pt idx="8">
                  <c:v>81.081081081081081</c:v>
                </c:pt>
                <c:pt idx="9">
                  <c:v>83.556405353728493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8D-4AE6-9FF3-7B1D09369762}"/>
            </c:ext>
          </c:extLst>
        </c:ser>
        <c:ser>
          <c:idx val="4"/>
          <c:order val="2"/>
          <c:tx>
            <c:strRef>
              <c:f>F4_Domanda3!$H$1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F4_Domanda3!$A$2:$A$11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F4_Domanda3!$H$2:$H$11</c:f>
              <c:numCache>
                <c:formatCode>0</c:formatCode>
                <c:ptCount val="10"/>
                <c:pt idx="0">
                  <c:v>85.18518518518519</c:v>
                </c:pt>
                <c:pt idx="1">
                  <c:v>81.25</c:v>
                </c:pt>
                <c:pt idx="2">
                  <c:v>80</c:v>
                </c:pt>
                <c:pt idx="3">
                  <c:v>70</c:v>
                </c:pt>
                <c:pt idx="4">
                  <c:v>90</c:v>
                </c:pt>
                <c:pt idx="5">
                  <c:v>69.607843137254903</c:v>
                </c:pt>
                <c:pt idx="6">
                  <c:v>85.981308411214954</c:v>
                </c:pt>
                <c:pt idx="7">
                  <c:v>82.653061224489804</c:v>
                </c:pt>
                <c:pt idx="8">
                  <c:v>72.972972972972968</c:v>
                </c:pt>
                <c:pt idx="9">
                  <c:v>79.017013232514174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65-4E74-9FCF-87FB4E0FF1F6}"/>
            </c:ext>
          </c:extLst>
        </c:ser>
        <c:ser>
          <c:idx val="1"/>
          <c:order val="3"/>
          <c:tx>
            <c:strRef>
              <c:f>F4_Domanda3!$I$1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F4_Domanda3!$A$2:$A$11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F4_Domanda3!$I$2:$I$11</c:f>
              <c:numCache>
                <c:formatCode>0</c:formatCode>
                <c:ptCount val="10"/>
                <c:pt idx="0">
                  <c:v>92.592592592592595</c:v>
                </c:pt>
                <c:pt idx="1">
                  <c:v>81.25</c:v>
                </c:pt>
                <c:pt idx="2">
                  <c:v>86.36363636363636</c:v>
                </c:pt>
                <c:pt idx="3">
                  <c:v>60</c:v>
                </c:pt>
                <c:pt idx="4">
                  <c:v>89.473684210526315</c:v>
                </c:pt>
                <c:pt idx="5">
                  <c:v>72.277227722772281</c:v>
                </c:pt>
                <c:pt idx="6">
                  <c:v>86.915887850467286</c:v>
                </c:pt>
                <c:pt idx="7">
                  <c:v>82.828282828282823</c:v>
                </c:pt>
                <c:pt idx="8">
                  <c:v>82.89473684210526</c:v>
                </c:pt>
                <c:pt idx="9">
                  <c:v>81.920903954802256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D-4AE6-9FF3-7B1D09369762}"/>
            </c:ext>
          </c:extLst>
        </c:ser>
        <c:ser>
          <c:idx val="0"/>
          <c:order val="4"/>
          <c:tx>
            <c:strRef>
              <c:f>F4_Domanda3!$J$1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7.9129562352771333E-3"/>
                  <c:y val="8.3769605880494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F15-4322-B3AF-D415265EC6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8911952940963534E-3"/>
                  <c:y val="8.3767407203174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65-4E74-9FCF-87FB4E0FF1F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869434352915683E-2"/>
                  <c:y val="1.396138111235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15-4322-B3AF-D415265EC6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782390588192781E-3"/>
                  <c:y val="1.675392117609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8D-4AE6-9FF3-7B1D09369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34717176457837E-3"/>
                  <c:y val="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F15-4322-B3AF-D415265EC6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4561409602814E-3"/>
                  <c:y val="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F15-4322-B3AF-D415265EC6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34717176457837E-3"/>
                  <c:y val="1.675392117609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F15-4322-B3AF-D415265EC6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9129562352771108E-3"/>
                  <c:y val="8.37696058804946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F15-4322-B3AF-D415265EC6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F4_Domanda3!$A$2:$A$11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F4_Domanda3!$J$2:$J$11</c:f>
              <c:numCache>
                <c:formatCode>0</c:formatCode>
                <c:ptCount val="10"/>
                <c:pt idx="0">
                  <c:v>89.285714285714292</c:v>
                </c:pt>
                <c:pt idx="1">
                  <c:v>72.222222222222214</c:v>
                </c:pt>
                <c:pt idx="2">
                  <c:v>87.878787878787875</c:v>
                </c:pt>
                <c:pt idx="3">
                  <c:v>68.421052631578945</c:v>
                </c:pt>
                <c:pt idx="4">
                  <c:v>95</c:v>
                </c:pt>
                <c:pt idx="5">
                  <c:v>77.227722772277232</c:v>
                </c:pt>
                <c:pt idx="6">
                  <c:v>87.850467289719631</c:v>
                </c:pt>
                <c:pt idx="7">
                  <c:v>87.628865979381445</c:v>
                </c:pt>
                <c:pt idx="8">
                  <c:v>82.89473684210526</c:v>
                </c:pt>
                <c:pt idx="9">
                  <c:v>84.210526315789465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8D-4AE6-9FF3-7B1D09369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22752"/>
        <c:axId val="-667612416"/>
      </c:barChart>
      <c:catAx>
        <c:axId val="-667622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667612416"/>
        <c:crosses val="autoZero"/>
        <c:auto val="1"/>
        <c:lblAlgn val="ctr"/>
        <c:lblOffset val="100"/>
        <c:noMultiLvlLbl val="0"/>
      </c:catAx>
      <c:valAx>
        <c:axId val="-66761241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crossAx val="-6676227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F5_Domanda4a!$F$1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F5_Domanda4a!$A$2:$A$11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F5_Domanda4a!$F$2:$F$11</c:f>
              <c:numCache>
                <c:formatCode>0</c:formatCode>
                <c:ptCount val="10"/>
                <c:pt idx="0">
                  <c:v>80</c:v>
                </c:pt>
                <c:pt idx="1">
                  <c:v>17.647058823529413</c:v>
                </c:pt>
                <c:pt idx="2">
                  <c:v>75.757575757575751</c:v>
                </c:pt>
                <c:pt idx="3">
                  <c:v>57.894736842105267</c:v>
                </c:pt>
                <c:pt idx="4">
                  <c:v>85</c:v>
                </c:pt>
                <c:pt idx="5">
                  <c:v>73.529411764705884</c:v>
                </c:pt>
                <c:pt idx="6">
                  <c:v>82.075471698113205</c:v>
                </c:pt>
                <c:pt idx="7">
                  <c:v>70.297029702970292</c:v>
                </c:pt>
                <c:pt idx="8">
                  <c:v>67.567567567567565</c:v>
                </c:pt>
                <c:pt idx="9">
                  <c:v>72.452830188679243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9-490E-B4F4-B1BC32A96ACB}"/>
            </c:ext>
          </c:extLst>
        </c:ser>
        <c:ser>
          <c:idx val="3"/>
          <c:order val="1"/>
          <c:tx>
            <c:strRef>
              <c:f>F5_Domanda4a!$G$1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F5_Domanda4a!$A$2:$A$11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F5_Domanda4a!$G$2:$G$11</c:f>
              <c:numCache>
                <c:formatCode>0</c:formatCode>
                <c:ptCount val="10"/>
                <c:pt idx="0">
                  <c:v>84</c:v>
                </c:pt>
                <c:pt idx="1">
                  <c:v>28.571428571428569</c:v>
                </c:pt>
                <c:pt idx="2">
                  <c:v>73.846153846153854</c:v>
                </c:pt>
                <c:pt idx="3">
                  <c:v>55.555555555555557</c:v>
                </c:pt>
                <c:pt idx="4">
                  <c:v>84.210526315789465</c:v>
                </c:pt>
                <c:pt idx="5">
                  <c:v>75.247524752475243</c:v>
                </c:pt>
                <c:pt idx="6">
                  <c:v>82.242990654205599</c:v>
                </c:pt>
                <c:pt idx="7">
                  <c:v>75</c:v>
                </c:pt>
                <c:pt idx="8">
                  <c:v>71.621621621621628</c:v>
                </c:pt>
                <c:pt idx="9">
                  <c:v>74.760994263862329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19-490E-B4F4-B1BC32A96ACB}"/>
            </c:ext>
          </c:extLst>
        </c:ser>
        <c:ser>
          <c:idx val="4"/>
          <c:order val="2"/>
          <c:tx>
            <c:strRef>
              <c:f>F5_Domanda4a!$H$1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F5_Domanda4a!$A$2:$A$11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F5_Domanda4a!$H$2:$H$11</c:f>
              <c:numCache>
                <c:formatCode>0</c:formatCode>
                <c:ptCount val="10"/>
                <c:pt idx="0">
                  <c:v>70.370370370370367</c:v>
                </c:pt>
                <c:pt idx="1">
                  <c:v>37.5</c:v>
                </c:pt>
                <c:pt idx="2">
                  <c:v>75.384615384615387</c:v>
                </c:pt>
                <c:pt idx="3">
                  <c:v>40</c:v>
                </c:pt>
                <c:pt idx="4">
                  <c:v>90</c:v>
                </c:pt>
                <c:pt idx="5">
                  <c:v>76.470588235294116</c:v>
                </c:pt>
                <c:pt idx="6">
                  <c:v>81.308411214953267</c:v>
                </c:pt>
                <c:pt idx="7">
                  <c:v>73.469387755102048</c:v>
                </c:pt>
                <c:pt idx="8">
                  <c:v>60.810810810810814</c:v>
                </c:pt>
                <c:pt idx="9">
                  <c:v>72.211720226843099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2A-4A87-B93B-AB0819F54C9E}"/>
            </c:ext>
          </c:extLst>
        </c:ser>
        <c:ser>
          <c:idx val="1"/>
          <c:order val="3"/>
          <c:tx>
            <c:strRef>
              <c:f>F5_Domanda4a!$I$1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F5_Domanda4a!$A$2:$A$11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F5_Domanda4a!$I$2:$I$11</c:f>
              <c:numCache>
                <c:formatCode>0</c:formatCode>
                <c:ptCount val="10"/>
                <c:pt idx="0">
                  <c:v>62.962962962962962</c:v>
                </c:pt>
                <c:pt idx="1">
                  <c:v>43.75</c:v>
                </c:pt>
                <c:pt idx="2">
                  <c:v>75.757575757575751</c:v>
                </c:pt>
                <c:pt idx="3">
                  <c:v>40</c:v>
                </c:pt>
                <c:pt idx="4">
                  <c:v>78.94736842105263</c:v>
                </c:pt>
                <c:pt idx="5">
                  <c:v>73.267326732673268</c:v>
                </c:pt>
                <c:pt idx="6">
                  <c:v>76.63551401869158</c:v>
                </c:pt>
                <c:pt idx="7">
                  <c:v>69.696969696969703</c:v>
                </c:pt>
                <c:pt idx="8">
                  <c:v>61.842105263157897</c:v>
                </c:pt>
                <c:pt idx="9">
                  <c:v>69.491525423728817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9-490E-B4F4-B1BC32A96ACB}"/>
            </c:ext>
          </c:extLst>
        </c:ser>
        <c:ser>
          <c:idx val="0"/>
          <c:order val="4"/>
          <c:tx>
            <c:strRef>
              <c:f>F5_Domanda4a!$J$1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1.1869434352915703E-2"/>
                  <c:y val="8.3769605880494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1C-4317-8899-53F9000C1C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782390588192781E-3"/>
                  <c:y val="1.116928078406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1C-4317-8899-53F9000C1C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64781176385554E-3"/>
                  <c:y val="1.675392117609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1C-4317-8899-53F9000C1C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1295623527711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1C-4317-8899-53F9000C1C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47673411734873E-2"/>
                  <c:y val="-1.32416867400749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19-490E-B4F4-B1BC32A96A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8911952940964019E-3"/>
                  <c:y val="2.55959727766228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1C-4317-8899-53F9000C1C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F5_Domanda4a!$A$2:$A$11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F5_Domanda4a!$J$2:$J$11</c:f>
              <c:numCache>
                <c:formatCode>0</c:formatCode>
                <c:ptCount val="10"/>
                <c:pt idx="0">
                  <c:v>67.857142857142861</c:v>
                </c:pt>
                <c:pt idx="1">
                  <c:v>44.444444444444443</c:v>
                </c:pt>
                <c:pt idx="2">
                  <c:v>74.242424242424249</c:v>
                </c:pt>
                <c:pt idx="3">
                  <c:v>42.105263157894733</c:v>
                </c:pt>
                <c:pt idx="4">
                  <c:v>85</c:v>
                </c:pt>
                <c:pt idx="5">
                  <c:v>76.237623762376245</c:v>
                </c:pt>
                <c:pt idx="6">
                  <c:v>81.308411214953267</c:v>
                </c:pt>
                <c:pt idx="7">
                  <c:v>74.226804123711347</c:v>
                </c:pt>
                <c:pt idx="8">
                  <c:v>60.526315789473685</c:v>
                </c:pt>
                <c:pt idx="9">
                  <c:v>71.992481203007515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19-490E-B4F4-B1BC32A96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09696"/>
        <c:axId val="-667611328"/>
      </c:barChart>
      <c:catAx>
        <c:axId val="-667609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50"/>
            </a:pPr>
            <a:endParaRPr lang="it-IT"/>
          </a:p>
        </c:txPr>
        <c:crossAx val="-667611328"/>
        <c:crosses val="autoZero"/>
        <c:auto val="1"/>
        <c:lblAlgn val="ctr"/>
        <c:lblOffset val="100"/>
        <c:noMultiLvlLbl val="0"/>
      </c:catAx>
      <c:valAx>
        <c:axId val="-66761132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-6676096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60267183275704"/>
          <c:y val="1.1565120485229367E-2"/>
          <c:w val="0.73150618434781267"/>
          <c:h val="0.955124776037231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F6_Domanda4c!$F$1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F6_Domanda4c!$A$2:$A$11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 Ospedaliere/Irccs</c:v>
                </c:pt>
                <c:pt idx="9">
                  <c:v>Totale</c:v>
                </c:pt>
              </c:strCache>
            </c:strRef>
          </c:cat>
          <c:val>
            <c:numRef>
              <c:f>F6_Domanda4c!$F$2:$F$11</c:f>
              <c:numCache>
                <c:formatCode>0.0</c:formatCode>
                <c:ptCount val="10"/>
                <c:pt idx="0">
                  <c:v>5.8</c:v>
                </c:pt>
                <c:pt idx="1">
                  <c:v>7.882352941176471</c:v>
                </c:pt>
                <c:pt idx="2">
                  <c:v>0.54545454545454541</c:v>
                </c:pt>
                <c:pt idx="3">
                  <c:v>0.57894736842105265</c:v>
                </c:pt>
                <c:pt idx="4">
                  <c:v>5.85</c:v>
                </c:pt>
                <c:pt idx="5">
                  <c:v>1.0196078431372548</c:v>
                </c:pt>
                <c:pt idx="6">
                  <c:v>2.0471698113207548</c:v>
                </c:pt>
                <c:pt idx="7">
                  <c:v>3.3465346534653464</c:v>
                </c:pt>
                <c:pt idx="8">
                  <c:v>2.2837837837837838</c:v>
                </c:pt>
                <c:pt idx="9">
                  <c:v>2.3981132075471696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B4-4502-8057-CBF8FAC6E4A3}"/>
            </c:ext>
          </c:extLst>
        </c:ser>
        <c:ser>
          <c:idx val="3"/>
          <c:order val="1"/>
          <c:tx>
            <c:strRef>
              <c:f>F6_Domanda4c!$G$1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F6_Domanda4c!$A$2:$A$11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 Ospedaliere/Irccs</c:v>
                </c:pt>
                <c:pt idx="9">
                  <c:v>Totale</c:v>
                </c:pt>
              </c:strCache>
            </c:strRef>
          </c:cat>
          <c:val>
            <c:numRef>
              <c:f>F6_Domanda4c!$G$2:$G$11</c:f>
              <c:numCache>
                <c:formatCode>0.0</c:formatCode>
                <c:ptCount val="10"/>
                <c:pt idx="0">
                  <c:v>2.64</c:v>
                </c:pt>
                <c:pt idx="1">
                  <c:v>16.714285714285715</c:v>
                </c:pt>
                <c:pt idx="2">
                  <c:v>0.63076923076923075</c:v>
                </c:pt>
                <c:pt idx="3">
                  <c:v>0.44444444444444442</c:v>
                </c:pt>
                <c:pt idx="4">
                  <c:v>4.5789473684210522</c:v>
                </c:pt>
                <c:pt idx="5">
                  <c:v>0.68316831683168322</c:v>
                </c:pt>
                <c:pt idx="6">
                  <c:v>1.8411214953271029</c:v>
                </c:pt>
                <c:pt idx="7">
                  <c:v>2.83</c:v>
                </c:pt>
                <c:pt idx="8">
                  <c:v>0.52702702702702697</c:v>
                </c:pt>
                <c:pt idx="9">
                  <c:v>1.9579349904397705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B4-4502-8057-CBF8FAC6E4A3}"/>
            </c:ext>
          </c:extLst>
        </c:ser>
        <c:ser>
          <c:idx val="4"/>
          <c:order val="2"/>
          <c:tx>
            <c:strRef>
              <c:f>F6_Domanda4c!$H$1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F6_Domanda4c!$A$2:$A$11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 Ospedaliere/Irccs</c:v>
                </c:pt>
                <c:pt idx="9">
                  <c:v>Totale</c:v>
                </c:pt>
              </c:strCache>
            </c:strRef>
          </c:cat>
          <c:val>
            <c:numRef>
              <c:f>F6_Domanda4c!$H$2:$H$11</c:f>
              <c:numCache>
                <c:formatCode>0.0</c:formatCode>
                <c:ptCount val="10"/>
                <c:pt idx="0">
                  <c:v>3.2962962962962963</c:v>
                </c:pt>
                <c:pt idx="1">
                  <c:v>29.125</c:v>
                </c:pt>
                <c:pt idx="2">
                  <c:v>0.50769230769230766</c:v>
                </c:pt>
                <c:pt idx="3">
                  <c:v>1.3</c:v>
                </c:pt>
                <c:pt idx="4">
                  <c:v>5.7</c:v>
                </c:pt>
                <c:pt idx="5">
                  <c:v>0.72549019607843135</c:v>
                </c:pt>
                <c:pt idx="6">
                  <c:v>1.7102803738317758</c:v>
                </c:pt>
                <c:pt idx="7">
                  <c:v>0.58163265306122447</c:v>
                </c:pt>
                <c:pt idx="8">
                  <c:v>0.58108108108108103</c:v>
                </c:pt>
                <c:pt idx="9">
                  <c:v>2.0510396975425329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0B-4232-98C9-C0E28D13E007}"/>
            </c:ext>
          </c:extLst>
        </c:ser>
        <c:ser>
          <c:idx val="1"/>
          <c:order val="3"/>
          <c:tx>
            <c:strRef>
              <c:f>F6_Domanda4c!$I$1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F6_Domanda4c!$A$2:$A$11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 Ospedaliere/Irccs</c:v>
                </c:pt>
                <c:pt idx="9">
                  <c:v>Totale</c:v>
                </c:pt>
              </c:strCache>
            </c:strRef>
          </c:cat>
          <c:val>
            <c:numRef>
              <c:f>F6_Domanda4c!$I$2:$I$11</c:f>
              <c:numCache>
                <c:formatCode>0.0</c:formatCode>
                <c:ptCount val="10"/>
                <c:pt idx="0">
                  <c:v>3.9629629629629628</c:v>
                </c:pt>
                <c:pt idx="1">
                  <c:v>17</c:v>
                </c:pt>
                <c:pt idx="2">
                  <c:v>0.51515151515151514</c:v>
                </c:pt>
                <c:pt idx="3">
                  <c:v>1.1000000000000001</c:v>
                </c:pt>
                <c:pt idx="4">
                  <c:v>4.0526315789473681</c:v>
                </c:pt>
                <c:pt idx="5">
                  <c:v>1.306930693069307</c:v>
                </c:pt>
                <c:pt idx="6">
                  <c:v>2.6915887850467288</c:v>
                </c:pt>
                <c:pt idx="7">
                  <c:v>2.4343434343434343</c:v>
                </c:pt>
                <c:pt idx="8">
                  <c:v>0.81578947368421051</c:v>
                </c:pt>
                <c:pt idx="9">
                  <c:v>2.3258003766478343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B4-4502-8057-CBF8FAC6E4A3}"/>
            </c:ext>
          </c:extLst>
        </c:ser>
        <c:ser>
          <c:idx val="0"/>
          <c:order val="4"/>
          <c:tx>
            <c:strRef>
              <c:f>F6_Domanda4c!$J$1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-3.9564851558938127E-3"/>
                  <c:y val="1.6045312988726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B4-4502-8057-CBF8FAC6E4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564781176385554E-3"/>
                  <c:y val="-2.96589144454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7E-4093-8F1C-489A80B47E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564781176385554E-3"/>
                  <c:y val="1.0184701390284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B4-4502-8057-CBF8FAC6E4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805634214517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B4-4502-8057-CBF8FAC6E4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80700057922356E-2"/>
                  <c:y val="2.3728122067643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7E-4093-8F1C-489A80B47E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543857225603367E-3"/>
                  <c:y val="1.162770456801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1B4-4502-8057-CBF8FAC6E4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9347171764578413E-3"/>
                  <c:y val="-1.237432327919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0B-4232-98C9-C0E28D13E0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8911952940963898E-3"/>
                  <c:y val="9.0468969801048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1B4-4502-8057-CBF8FAC6E4A3}"/>
                </c:ext>
                <c:ext xmlns:c15="http://schemas.microsoft.com/office/drawing/2012/chart" uri="{CE6537A1-D6FC-4f65-9D91-7224C49458BB}">
                  <c15:layout>
                    <c:manualLayout>
                      <c:w val="4.2047549078631265E-2"/>
                      <c:h val="3.604021655065738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F6_Domanda4c!$A$2:$A$11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 Ospedaliere/Irccs</c:v>
                </c:pt>
                <c:pt idx="9">
                  <c:v>Totale</c:v>
                </c:pt>
              </c:strCache>
            </c:strRef>
          </c:cat>
          <c:val>
            <c:numRef>
              <c:f>F6_Domanda4c!$J$2:$J$11</c:f>
              <c:numCache>
                <c:formatCode>0.0</c:formatCode>
                <c:ptCount val="10"/>
                <c:pt idx="0">
                  <c:v>7.6785714285714288</c:v>
                </c:pt>
                <c:pt idx="1">
                  <c:v>28.888888888888889</c:v>
                </c:pt>
                <c:pt idx="2">
                  <c:v>0.65151515151515149</c:v>
                </c:pt>
                <c:pt idx="3">
                  <c:v>1.7894736842105263</c:v>
                </c:pt>
                <c:pt idx="4">
                  <c:v>4.95</c:v>
                </c:pt>
                <c:pt idx="5">
                  <c:v>0.42574257425742573</c:v>
                </c:pt>
                <c:pt idx="6">
                  <c:v>2.6542056074766354</c:v>
                </c:pt>
                <c:pt idx="7">
                  <c:v>1.8247422680412371</c:v>
                </c:pt>
                <c:pt idx="8">
                  <c:v>1.4473684210526316</c:v>
                </c:pt>
                <c:pt idx="9">
                  <c:v>2.8665413533834587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B4-4502-8057-CBF8FAC6E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22208"/>
        <c:axId val="-667610784"/>
      </c:barChart>
      <c:catAx>
        <c:axId val="-667622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 b="1"/>
            </a:pPr>
            <a:endParaRPr lang="it-IT"/>
          </a:p>
        </c:txPr>
        <c:crossAx val="-667610784"/>
        <c:crosses val="autoZero"/>
        <c:auto val="1"/>
        <c:lblAlgn val="ctr"/>
        <c:lblOffset val="100"/>
        <c:noMultiLvlLbl val="0"/>
      </c:catAx>
      <c:valAx>
        <c:axId val="-667610784"/>
        <c:scaling>
          <c:orientation val="minMax"/>
          <c:max val="30"/>
        </c:scaling>
        <c:delete val="1"/>
        <c:axPos val="t"/>
        <c:numFmt formatCode="0.0" sourceLinked="1"/>
        <c:majorTickMark val="out"/>
        <c:minorTickMark val="none"/>
        <c:tickLblPos val="none"/>
        <c:crossAx val="-66762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322662201593839"/>
          <c:y val="0.55642446248623068"/>
          <c:w val="0.12735168844430328"/>
          <c:h val="0.399430459793562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6696820362685"/>
          <c:y val="2.705431934059041E-2"/>
          <c:w val="0.80143303179637315"/>
          <c:h val="0.9453594756455319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F7_Domanda4d!$F$1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F7_Domanda4d!$A$2:$A$11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F7_Domanda4d!$F$2:$F$11</c:f>
              <c:numCache>
                <c:formatCode>0.0</c:formatCode>
                <c:ptCount val="10"/>
                <c:pt idx="0">
                  <c:v>103.72</c:v>
                </c:pt>
                <c:pt idx="1">
                  <c:v>8.5882352941176467</c:v>
                </c:pt>
                <c:pt idx="2">
                  <c:v>4.6363636363636367</c:v>
                </c:pt>
                <c:pt idx="3">
                  <c:v>12.052631578947368</c:v>
                </c:pt>
                <c:pt idx="4">
                  <c:v>65.150000000000006</c:v>
                </c:pt>
                <c:pt idx="5">
                  <c:v>9.3529411764705888</c:v>
                </c:pt>
                <c:pt idx="6">
                  <c:v>26.613207547169811</c:v>
                </c:pt>
                <c:pt idx="7">
                  <c:v>10.247524752475247</c:v>
                </c:pt>
                <c:pt idx="8">
                  <c:v>1.2837837837837838</c:v>
                </c:pt>
                <c:pt idx="9">
                  <c:v>17.890566037735848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9-4467-8EE1-14356D61BE8C}"/>
            </c:ext>
          </c:extLst>
        </c:ser>
        <c:ser>
          <c:idx val="1"/>
          <c:order val="1"/>
          <c:tx>
            <c:strRef>
              <c:f>F7_Domanda4d!$G$1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F7_Domanda4d!$A$2:$A$11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F7_Domanda4d!$G$2:$G$11</c:f>
              <c:numCache>
                <c:formatCode>0.0</c:formatCode>
                <c:ptCount val="10"/>
                <c:pt idx="0">
                  <c:v>45.56</c:v>
                </c:pt>
                <c:pt idx="1">
                  <c:v>10.071428571428571</c:v>
                </c:pt>
                <c:pt idx="2">
                  <c:v>3.0769230769230771</c:v>
                </c:pt>
                <c:pt idx="3">
                  <c:v>7.9444444444444446</c:v>
                </c:pt>
                <c:pt idx="4">
                  <c:v>59.368421052631582</c:v>
                </c:pt>
                <c:pt idx="5">
                  <c:v>5.9009900990099009</c:v>
                </c:pt>
                <c:pt idx="6">
                  <c:v>35.822429906542055</c:v>
                </c:pt>
                <c:pt idx="7">
                  <c:v>6.18</c:v>
                </c:pt>
                <c:pt idx="8">
                  <c:v>2.9459459459459461</c:v>
                </c:pt>
                <c:pt idx="9">
                  <c:v>15.32695984703633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05-48D0-A4CD-254835C55B53}"/>
            </c:ext>
          </c:extLst>
        </c:ser>
        <c:ser>
          <c:idx val="0"/>
          <c:order val="2"/>
          <c:tx>
            <c:strRef>
              <c:f>F7_Domanda4d!$H$1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F7_Domanda4d!$A$2:$A$11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F7_Domanda4d!$H$2:$H$11</c:f>
              <c:numCache>
                <c:formatCode>0.0</c:formatCode>
                <c:ptCount val="10"/>
                <c:pt idx="0">
                  <c:v>50.407407407407405</c:v>
                </c:pt>
                <c:pt idx="1">
                  <c:v>15.75</c:v>
                </c:pt>
                <c:pt idx="2">
                  <c:v>3</c:v>
                </c:pt>
                <c:pt idx="3">
                  <c:v>11.65</c:v>
                </c:pt>
                <c:pt idx="4">
                  <c:v>60.75</c:v>
                </c:pt>
                <c:pt idx="5">
                  <c:v>5.715686274509804</c:v>
                </c:pt>
                <c:pt idx="6">
                  <c:v>24.028037383177569</c:v>
                </c:pt>
                <c:pt idx="7">
                  <c:v>5.8469387755102042</c:v>
                </c:pt>
                <c:pt idx="8">
                  <c:v>3.689189189189189</c:v>
                </c:pt>
                <c:pt idx="9">
                  <c:v>13.716446124763705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4B-4DCB-9317-DEAD11497FD3}"/>
            </c:ext>
          </c:extLst>
        </c:ser>
        <c:ser>
          <c:idx val="4"/>
          <c:order val="3"/>
          <c:tx>
            <c:strRef>
              <c:f>F7_Domanda4d!$I$1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F7_Domanda4d!$A$2:$A$11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F7_Domanda4d!$I$2:$I$11</c:f>
              <c:numCache>
                <c:formatCode>0.0</c:formatCode>
                <c:ptCount val="10"/>
                <c:pt idx="0">
                  <c:v>68.222222222222229</c:v>
                </c:pt>
                <c:pt idx="1">
                  <c:v>19.75</c:v>
                </c:pt>
                <c:pt idx="2">
                  <c:v>4.7575757575757578</c:v>
                </c:pt>
                <c:pt idx="3">
                  <c:v>6.45</c:v>
                </c:pt>
                <c:pt idx="4">
                  <c:v>77.89473684210526</c:v>
                </c:pt>
                <c:pt idx="5">
                  <c:v>5.9603960396039604</c:v>
                </c:pt>
                <c:pt idx="6">
                  <c:v>31.654205607476637</c:v>
                </c:pt>
                <c:pt idx="7">
                  <c:v>12</c:v>
                </c:pt>
                <c:pt idx="8">
                  <c:v>3.5263157894736841</c:v>
                </c:pt>
                <c:pt idx="9">
                  <c:v>17.939736346516007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9-4467-8EE1-14356D61BE8C}"/>
            </c:ext>
          </c:extLst>
        </c:ser>
        <c:ser>
          <c:idx val="2"/>
          <c:order val="4"/>
          <c:tx>
            <c:strRef>
              <c:f>F7_Domanda4d!$J$1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6"/>
              <c:layout>
                <c:manualLayout>
                  <c:x val="-1.9782390588192777E-3"/>
                  <c:y val="-6.1657010304974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E9-4467-8EE1-14356D61BE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F7_Domanda4d!$A$2:$A$11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F7_Domanda4d!$J$2:$J$11</c:f>
              <c:numCache>
                <c:formatCode>0.0</c:formatCode>
                <c:ptCount val="10"/>
                <c:pt idx="0">
                  <c:v>58.571428571428569</c:v>
                </c:pt>
                <c:pt idx="1">
                  <c:v>253.38888888888889</c:v>
                </c:pt>
                <c:pt idx="2">
                  <c:v>3.0303030303030303</c:v>
                </c:pt>
                <c:pt idx="3">
                  <c:v>18.526315789473685</c:v>
                </c:pt>
                <c:pt idx="4">
                  <c:v>61</c:v>
                </c:pt>
                <c:pt idx="5">
                  <c:v>5.1485148514851486</c:v>
                </c:pt>
                <c:pt idx="6">
                  <c:v>24.457943925233646</c:v>
                </c:pt>
                <c:pt idx="7">
                  <c:v>6.6185567010309274</c:v>
                </c:pt>
                <c:pt idx="8">
                  <c:v>4.0526315789473681</c:v>
                </c:pt>
                <c:pt idx="9">
                  <c:v>22.669172932330827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9-4C0E-96D3-852FA17D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2960"/>
        <c:axId val="-667615136"/>
      </c:barChart>
      <c:catAx>
        <c:axId val="-6676129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 b="1"/>
            </a:pPr>
            <a:endParaRPr lang="it-IT"/>
          </a:p>
        </c:txPr>
        <c:crossAx val="-667615136"/>
        <c:crosses val="autoZero"/>
        <c:auto val="1"/>
        <c:lblAlgn val="ctr"/>
        <c:lblOffset val="100"/>
        <c:noMultiLvlLbl val="0"/>
      </c:catAx>
      <c:valAx>
        <c:axId val="-667615136"/>
        <c:scaling>
          <c:orientation val="minMax"/>
          <c:max val="120"/>
          <c:min val="0"/>
        </c:scaling>
        <c:delete val="0"/>
        <c:axPos val="t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-66761296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6283388576729381"/>
          <c:y val="0.55408217957045935"/>
          <c:w val="0.10216349409759967"/>
          <c:h val="0.4387767734643763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36620335893348E-2"/>
          <c:y val="2.3860266141094839E-2"/>
          <c:w val="0.89030275001709547"/>
          <c:h val="0.61010415354331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F8_Domanda4e!$A$1</c:f>
              <c:strCache>
                <c:ptCount val="1"/>
                <c:pt idx="0">
                  <c:v>Registro accessi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F8_Domanda4e!$A$3:$A$12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F8_Domanda4e!$J$3:$J$12</c:f>
              <c:numCache>
                <c:formatCode>0</c:formatCode>
                <c:ptCount val="10"/>
                <c:pt idx="0">
                  <c:v>85.714285714285708</c:v>
                </c:pt>
                <c:pt idx="1">
                  <c:v>72.222222222222214</c:v>
                </c:pt>
                <c:pt idx="2">
                  <c:v>92.424242424242422</c:v>
                </c:pt>
                <c:pt idx="3">
                  <c:v>84.210526315789465</c:v>
                </c:pt>
                <c:pt idx="4">
                  <c:v>95</c:v>
                </c:pt>
                <c:pt idx="5">
                  <c:v>93.069306930693074</c:v>
                </c:pt>
                <c:pt idx="6">
                  <c:v>88.785046728971963</c:v>
                </c:pt>
                <c:pt idx="7">
                  <c:v>91.75257731958763</c:v>
                </c:pt>
                <c:pt idx="8">
                  <c:v>90.789473684210535</c:v>
                </c:pt>
                <c:pt idx="9">
                  <c:v>90.225563909774436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B-4274-92DB-F9A620A7D759}"/>
            </c:ext>
          </c:extLst>
        </c:ser>
        <c:ser>
          <c:idx val="1"/>
          <c:order val="1"/>
          <c:tx>
            <c:strRef>
              <c:f>F8_Domanda4e!$A$17</c:f>
              <c:strCache>
                <c:ptCount val="1"/>
                <c:pt idx="0">
                  <c:v>Contatore visite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F8_Domanda4e!$A$3:$A$12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F8_Domanda4e!$J$34:$J$43</c:f>
              <c:numCache>
                <c:formatCode>0</c:formatCode>
                <c:ptCount val="10"/>
                <c:pt idx="0">
                  <c:v>35.714285714285715</c:v>
                </c:pt>
                <c:pt idx="1">
                  <c:v>16.666666666666664</c:v>
                </c:pt>
                <c:pt idx="2">
                  <c:v>40.909090909090914</c:v>
                </c:pt>
                <c:pt idx="3">
                  <c:v>26.315789473684209</c:v>
                </c:pt>
                <c:pt idx="4">
                  <c:v>50</c:v>
                </c:pt>
                <c:pt idx="5">
                  <c:v>30.693069306930692</c:v>
                </c:pt>
                <c:pt idx="6">
                  <c:v>49.532710280373834</c:v>
                </c:pt>
                <c:pt idx="7">
                  <c:v>23.711340206185564</c:v>
                </c:pt>
                <c:pt idx="8">
                  <c:v>31.578947368421051</c:v>
                </c:pt>
                <c:pt idx="9">
                  <c:v>34.962406015037594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4B-4274-92DB-F9A620A7D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11872"/>
        <c:axId val="-667610240"/>
      </c:barChart>
      <c:catAx>
        <c:axId val="-667611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10240"/>
        <c:crosses val="autoZero"/>
        <c:auto val="1"/>
        <c:lblAlgn val="ctr"/>
        <c:lblOffset val="100"/>
        <c:noMultiLvlLbl val="0"/>
      </c:catAx>
      <c:valAx>
        <c:axId val="-6676102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-6676118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F9_Domanda5!$F$1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F9_Domanda5!$A$2:$A$11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F9_Domanda5!$F$2:$F$11</c:f>
              <c:numCache>
                <c:formatCode>0</c:formatCode>
                <c:ptCount val="10"/>
                <c:pt idx="0">
                  <c:v>88</c:v>
                </c:pt>
                <c:pt idx="1">
                  <c:v>64.705882352941174</c:v>
                </c:pt>
                <c:pt idx="2">
                  <c:v>92.424242424242422</c:v>
                </c:pt>
                <c:pt idx="3">
                  <c:v>89.473684210526315</c:v>
                </c:pt>
                <c:pt idx="4">
                  <c:v>90</c:v>
                </c:pt>
                <c:pt idx="5">
                  <c:v>77.450980392156865</c:v>
                </c:pt>
                <c:pt idx="6">
                  <c:v>95.283018867924525</c:v>
                </c:pt>
                <c:pt idx="7">
                  <c:v>92.079207920792086</c:v>
                </c:pt>
                <c:pt idx="8">
                  <c:v>85.13513513513513</c:v>
                </c:pt>
                <c:pt idx="9">
                  <c:v>87.735849056603783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60-47DB-AB7F-B3ECAFC5BDCC}"/>
            </c:ext>
          </c:extLst>
        </c:ser>
        <c:ser>
          <c:idx val="3"/>
          <c:order val="1"/>
          <c:tx>
            <c:strRef>
              <c:f>F9_Domanda5!$G$1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F9_Domanda5!$A$2:$A$11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F9_Domanda5!$G$2:$G$11</c:f>
              <c:numCache>
                <c:formatCode>0</c:formatCode>
                <c:ptCount val="10"/>
                <c:pt idx="0">
                  <c:v>92</c:v>
                </c:pt>
                <c:pt idx="1">
                  <c:v>64.285714285714292</c:v>
                </c:pt>
                <c:pt idx="2">
                  <c:v>95.384615384615387</c:v>
                </c:pt>
                <c:pt idx="3">
                  <c:v>94.444444444444443</c:v>
                </c:pt>
                <c:pt idx="4">
                  <c:v>94.73684210526315</c:v>
                </c:pt>
                <c:pt idx="5">
                  <c:v>88.118811881188122</c:v>
                </c:pt>
                <c:pt idx="6">
                  <c:v>95.327102803738313</c:v>
                </c:pt>
                <c:pt idx="7">
                  <c:v>87</c:v>
                </c:pt>
                <c:pt idx="8">
                  <c:v>90.540540540540533</c:v>
                </c:pt>
                <c:pt idx="9">
                  <c:v>90.630975143403447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60-47DB-AB7F-B3ECAFC5BDCC}"/>
            </c:ext>
          </c:extLst>
        </c:ser>
        <c:ser>
          <c:idx val="4"/>
          <c:order val="2"/>
          <c:tx>
            <c:strRef>
              <c:f>F9_Domanda5!$H$1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F9_Domanda5!$A$2:$A$11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F9_Domanda5!$H$2:$H$11</c:f>
              <c:numCache>
                <c:formatCode>0</c:formatCode>
                <c:ptCount val="10"/>
                <c:pt idx="0">
                  <c:v>96.296296296296291</c:v>
                </c:pt>
                <c:pt idx="1">
                  <c:v>81.25</c:v>
                </c:pt>
                <c:pt idx="2">
                  <c:v>96.92307692307692</c:v>
                </c:pt>
                <c:pt idx="3">
                  <c:v>70</c:v>
                </c:pt>
                <c:pt idx="4">
                  <c:v>90</c:v>
                </c:pt>
                <c:pt idx="5">
                  <c:v>82.35294117647058</c:v>
                </c:pt>
                <c:pt idx="6">
                  <c:v>88.785046728971963</c:v>
                </c:pt>
                <c:pt idx="7">
                  <c:v>78.571428571428569</c:v>
                </c:pt>
                <c:pt idx="8">
                  <c:v>63.513513513513509</c:v>
                </c:pt>
                <c:pt idx="9">
                  <c:v>82.608695652173907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D3-4E5C-8F85-14951A85C837}"/>
            </c:ext>
          </c:extLst>
        </c:ser>
        <c:ser>
          <c:idx val="1"/>
          <c:order val="3"/>
          <c:tx>
            <c:strRef>
              <c:f>F9_Domanda5!$I$1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F9_Domanda5!$A$2:$A$11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F9_Domanda5!$I$2:$I$11</c:f>
              <c:numCache>
                <c:formatCode>0</c:formatCode>
                <c:ptCount val="10"/>
                <c:pt idx="0">
                  <c:v>96.296296296296291</c:v>
                </c:pt>
                <c:pt idx="1">
                  <c:v>62.5</c:v>
                </c:pt>
                <c:pt idx="2">
                  <c:v>95.454545454545453</c:v>
                </c:pt>
                <c:pt idx="3">
                  <c:v>90</c:v>
                </c:pt>
                <c:pt idx="4">
                  <c:v>89.473684210526315</c:v>
                </c:pt>
                <c:pt idx="5">
                  <c:v>85.148514851485146</c:v>
                </c:pt>
                <c:pt idx="6">
                  <c:v>87.850467289719631</c:v>
                </c:pt>
                <c:pt idx="7">
                  <c:v>83.838383838383834</c:v>
                </c:pt>
                <c:pt idx="8">
                  <c:v>75</c:v>
                </c:pt>
                <c:pt idx="9">
                  <c:v>85.499058380414311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0-47DB-AB7F-B3ECAFC5BDCC}"/>
            </c:ext>
          </c:extLst>
        </c:ser>
        <c:ser>
          <c:idx val="0"/>
          <c:order val="4"/>
          <c:tx>
            <c:strRef>
              <c:f>F9_Domanda5!$J$1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9347171764578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60-47DB-AB7F-B3ECAFC5BD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782390588192417E-3"/>
                  <c:y val="8.764296921440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64-4F62-901A-58A1EAD03C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347171764578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60-47DB-AB7F-B3ECAFC5BD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9119529409642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D60-47DB-AB7F-B3ECAFC5BD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564781176384834E-3"/>
                  <c:y val="-1.2797986388311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64-4F62-901A-58A1EAD03C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9129562352771108E-3"/>
                  <c:y val="4.333806740951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AE-4B32-9873-B8885E5B89AA}"/>
                </c:ext>
                <c:ext xmlns:c15="http://schemas.microsoft.com/office/drawing/2012/chart" uri="{CE6537A1-D6FC-4f65-9D91-7224C49458BB}">
                  <c15:layout>
                    <c:manualLayout>
                      <c:w val="3.5924821308158085E-2"/>
                      <c:h val="4.2325734924947483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9.89119529409642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60-47DB-AB7F-B3ECAFC5BD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347171764578413E-3"/>
                  <c:y val="-1.2797986388311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64-4F62-901A-58A1EAD03C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9129562352769668E-3"/>
                  <c:y val="-1.32416867400749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AE-4B32-9873-B8885E5B89A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F9_Domanda5!$A$2:$A$11</c:f>
              <c:strCache>
                <c:ptCount val="10"/>
                <c:pt idx="0">
                  <c:v>Amm.ni Centrali</c:v>
                </c:pt>
                <c:pt idx="1">
                  <c:v>Scuola</c:v>
                </c:pt>
                <c:pt idx="2">
                  <c:v>Università</c:v>
                </c:pt>
                <c:pt idx="3">
                  <c:v>Enti di Ricerca</c:v>
                </c:pt>
                <c:pt idx="4">
                  <c:v>Regioni</c:v>
                </c:pt>
                <c:pt idx="5">
                  <c:v>Province/Città Metrop.</c:v>
                </c:pt>
                <c:pt idx="6">
                  <c:v>Comuni</c:v>
                </c:pt>
                <c:pt idx="7">
                  <c:v>Asl</c:v>
                </c:pt>
                <c:pt idx="8">
                  <c:v>Az.Ospedaliere/Irccs</c:v>
                </c:pt>
                <c:pt idx="9">
                  <c:v>Totale</c:v>
                </c:pt>
              </c:strCache>
            </c:strRef>
          </c:cat>
          <c:val>
            <c:numRef>
              <c:f>F9_Domanda5!$J$2:$J$11</c:f>
              <c:numCache>
                <c:formatCode>0</c:formatCode>
                <c:ptCount val="10"/>
                <c:pt idx="0">
                  <c:v>92.857142857142861</c:v>
                </c:pt>
                <c:pt idx="1">
                  <c:v>88.888888888888886</c:v>
                </c:pt>
                <c:pt idx="2">
                  <c:v>95.454545454545453</c:v>
                </c:pt>
                <c:pt idx="3">
                  <c:v>78.94736842105263</c:v>
                </c:pt>
                <c:pt idx="4">
                  <c:v>95</c:v>
                </c:pt>
                <c:pt idx="5">
                  <c:v>88.118811881188122</c:v>
                </c:pt>
                <c:pt idx="6">
                  <c:v>90.654205607476641</c:v>
                </c:pt>
                <c:pt idx="7">
                  <c:v>87.628865979381445</c:v>
                </c:pt>
                <c:pt idx="8">
                  <c:v>84.210526315789465</c:v>
                </c:pt>
                <c:pt idx="9">
                  <c:v>89.097744360902254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D60-47DB-AB7F-B3ECAFC5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7609152"/>
        <c:axId val="-667621664"/>
      </c:barChart>
      <c:catAx>
        <c:axId val="-66760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1250"/>
            </a:pPr>
            <a:endParaRPr lang="it-IT"/>
          </a:p>
        </c:txPr>
        <c:crossAx val="-667621664"/>
        <c:crosses val="autoZero"/>
        <c:auto val="1"/>
        <c:lblAlgn val="ctr"/>
        <c:lblOffset val="100"/>
        <c:noMultiLvlLbl val="0"/>
      </c:catAx>
      <c:valAx>
        <c:axId val="-66762166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-6676091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43</xdr:row>
      <xdr:rowOff>152399</xdr:rowOff>
    </xdr:from>
    <xdr:to>
      <xdr:col>11</xdr:col>
      <xdr:colOff>0</xdr:colOff>
      <xdr:row>61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476249</xdr:colOff>
      <xdr:row>0</xdr:row>
      <xdr:rowOff>128586</xdr:rowOff>
    </xdr:from>
    <xdr:to>
      <xdr:col>23</xdr:col>
      <xdr:colOff>47625</xdr:colOff>
      <xdr:row>25</xdr:row>
      <xdr:rowOff>104775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22</xdr:col>
      <xdr:colOff>361950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22</xdr:col>
      <xdr:colOff>323851</xdr:colOff>
      <xdr:row>27</xdr:row>
      <xdr:rowOff>147639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342899</xdr:colOff>
      <xdr:row>0</xdr:row>
      <xdr:rowOff>166686</xdr:rowOff>
    </xdr:from>
    <xdr:to>
      <xdr:col>24</xdr:col>
      <xdr:colOff>19050</xdr:colOff>
      <xdr:row>22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26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176211</xdr:rowOff>
    </xdr:from>
    <xdr:to>
      <xdr:col>21</xdr:col>
      <xdr:colOff>285750</xdr:colOff>
      <xdr:row>25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1</xdr:row>
      <xdr:rowOff>123826</xdr:rowOff>
    </xdr:from>
    <xdr:to>
      <xdr:col>22</xdr:col>
      <xdr:colOff>495300</xdr:colOff>
      <xdr:row>21</xdr:row>
      <xdr:rowOff>180976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0</xdr:row>
      <xdr:rowOff>176212</xdr:rowOff>
    </xdr:from>
    <xdr:to>
      <xdr:col>23</xdr:col>
      <xdr:colOff>361950</xdr:colOff>
      <xdr:row>23</xdr:row>
      <xdr:rowOff>104776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0.91605</cdr:x>
      <cdr:y>0.1237</cdr:y>
    </cdr:from>
    <cdr:to>
      <cdr:x>0.99259</cdr:x>
      <cdr:y>0.18844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067551" y="509588"/>
          <a:ext cx="5905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400" b="1">
              <a:solidFill>
                <a:srgbClr val="FF0000"/>
              </a:solidFill>
            </a:rPr>
            <a:t>253,4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1</xdr:row>
      <xdr:rowOff>176211</xdr:rowOff>
    </xdr:from>
    <xdr:to>
      <xdr:col>21</xdr:col>
      <xdr:colOff>285750</xdr:colOff>
      <xdr:row>26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workbookViewId="0">
      <pane xSplit="1" ySplit="1" topLeftCell="BB26" activePane="bottomRight" state="frozen"/>
      <selection pane="topRight" activeCell="B1" sqref="B1"/>
      <selection pane="bottomLeft" activeCell="A2" sqref="A2"/>
      <selection pane="bottomRight" activeCell="BH53" sqref="BH53"/>
    </sheetView>
  </sheetViews>
  <sheetFormatPr defaultRowHeight="14.4" x14ac:dyDescent="0.3"/>
  <cols>
    <col min="1" max="1" width="107.109375" customWidth="1"/>
    <col min="2" max="2" width="8.33203125" bestFit="1" customWidth="1"/>
    <col min="3" max="3" width="9.5546875" bestFit="1" customWidth="1"/>
    <col min="4" max="4" width="8.44140625" bestFit="1" customWidth="1"/>
    <col min="5" max="5" width="7.5546875" bestFit="1" customWidth="1"/>
    <col min="6" max="6" width="8.109375" bestFit="1" customWidth="1"/>
    <col min="7" max="7" width="12.6640625" customWidth="1"/>
    <col min="9" max="9" width="8.33203125" bestFit="1" customWidth="1"/>
    <col min="10" max="10" width="9.5546875" bestFit="1" customWidth="1"/>
    <col min="11" max="11" width="8.44140625" bestFit="1" customWidth="1"/>
    <col min="12" max="12" width="7.5546875" bestFit="1" customWidth="1"/>
    <col min="13" max="13" width="8.109375" bestFit="1" customWidth="1"/>
    <col min="14" max="14" width="12.6640625" customWidth="1"/>
    <col min="16" max="16" width="8.33203125" bestFit="1" customWidth="1"/>
    <col min="17" max="17" width="9.5546875" bestFit="1" customWidth="1"/>
    <col min="18" max="18" width="8.44140625" bestFit="1" customWidth="1"/>
    <col min="19" max="19" width="7.5546875" bestFit="1" customWidth="1"/>
    <col min="20" max="20" width="8.109375" bestFit="1" customWidth="1"/>
    <col min="21" max="21" width="12.6640625" customWidth="1"/>
    <col min="23" max="23" width="8.33203125" bestFit="1" customWidth="1"/>
    <col min="24" max="24" width="9.5546875" bestFit="1" customWidth="1"/>
    <col min="25" max="25" width="8.44140625" bestFit="1" customWidth="1"/>
    <col min="26" max="26" width="7.5546875" bestFit="1" customWidth="1"/>
    <col min="27" max="27" width="9.109375" bestFit="1" customWidth="1"/>
    <col min="28" max="28" width="12.6640625" customWidth="1"/>
    <col min="30" max="30" width="8.33203125" bestFit="1" customWidth="1"/>
    <col min="31" max="31" width="9.5546875" bestFit="1" customWidth="1"/>
    <col min="32" max="32" width="9.109375" bestFit="1" customWidth="1"/>
    <col min="33" max="33" width="7.5546875" bestFit="1" customWidth="1"/>
    <col min="34" max="35" width="9.109375" bestFit="1" customWidth="1"/>
    <col min="37" max="37" width="8.33203125" bestFit="1" customWidth="1"/>
    <col min="38" max="38" width="9.5546875" bestFit="1" customWidth="1"/>
    <col min="39" max="39" width="9.109375" bestFit="1" customWidth="1"/>
    <col min="40" max="40" width="7.5546875" bestFit="1" customWidth="1"/>
    <col min="41" max="42" width="9.109375" bestFit="1" customWidth="1"/>
    <col min="44" max="44" width="8.33203125" style="174" bestFit="1" customWidth="1"/>
    <col min="45" max="45" width="9.5546875" style="174" bestFit="1" customWidth="1"/>
    <col min="46" max="46" width="9.109375" style="174" bestFit="1" customWidth="1"/>
    <col min="47" max="47" width="7.5546875" style="174" bestFit="1" customWidth="1"/>
    <col min="48" max="49" width="9.109375" style="174" bestFit="1" customWidth="1"/>
    <col min="51" max="51" width="8.33203125" style="174" bestFit="1" customWidth="1"/>
    <col min="52" max="52" width="9.5546875" style="174" bestFit="1" customWidth="1"/>
    <col min="53" max="53" width="10.109375" style="174" bestFit="1" customWidth="1"/>
    <col min="54" max="54" width="7.5546875" style="174" bestFit="1" customWidth="1"/>
    <col min="55" max="55" width="9.109375" style="174" bestFit="1" customWidth="1"/>
    <col min="56" max="56" width="10.109375" style="174" bestFit="1" customWidth="1"/>
    <col min="58" max="58" width="8.33203125" style="174" bestFit="1" customWidth="1"/>
    <col min="59" max="59" width="9.5546875" style="174" bestFit="1" customWidth="1"/>
    <col min="60" max="60" width="10.109375" style="174" bestFit="1" customWidth="1"/>
    <col min="61" max="62" width="9.109375" style="174" bestFit="1" customWidth="1"/>
    <col min="63" max="63" width="10.109375" style="174" bestFit="1" customWidth="1"/>
  </cols>
  <sheetData>
    <row r="1" spans="1:63" ht="15.6" x14ac:dyDescent="0.3">
      <c r="A1" s="1" t="s">
        <v>0</v>
      </c>
      <c r="B1" s="14" t="s">
        <v>40</v>
      </c>
      <c r="C1" s="14" t="s">
        <v>117</v>
      </c>
      <c r="D1" s="14" t="s">
        <v>41</v>
      </c>
      <c r="E1" s="14" t="s">
        <v>42</v>
      </c>
      <c r="F1" s="14" t="s">
        <v>131</v>
      </c>
      <c r="G1" s="14" t="s">
        <v>44</v>
      </c>
      <c r="I1" s="14" t="s">
        <v>40</v>
      </c>
      <c r="J1" s="14" t="s">
        <v>117</v>
      </c>
      <c r="K1" s="14" t="s">
        <v>41</v>
      </c>
      <c r="L1" s="14" t="s">
        <v>42</v>
      </c>
      <c r="M1" s="14" t="s">
        <v>131</v>
      </c>
      <c r="N1" s="14" t="s">
        <v>45</v>
      </c>
      <c r="P1" s="14" t="s">
        <v>40</v>
      </c>
      <c r="Q1" s="14" t="s">
        <v>117</v>
      </c>
      <c r="R1" s="14" t="s">
        <v>41</v>
      </c>
      <c r="S1" s="14" t="s">
        <v>42</v>
      </c>
      <c r="T1" s="14" t="s">
        <v>131</v>
      </c>
      <c r="U1" s="14" t="s">
        <v>46</v>
      </c>
      <c r="W1" s="14" t="s">
        <v>40</v>
      </c>
      <c r="X1" s="14" t="s">
        <v>117</v>
      </c>
      <c r="Y1" s="14" t="s">
        <v>41</v>
      </c>
      <c r="Z1" s="14" t="s">
        <v>42</v>
      </c>
      <c r="AA1" s="14" t="s">
        <v>131</v>
      </c>
      <c r="AB1" s="14" t="s">
        <v>118</v>
      </c>
      <c r="AD1" s="14" t="s">
        <v>40</v>
      </c>
      <c r="AE1" s="14" t="s">
        <v>117</v>
      </c>
      <c r="AF1" s="14" t="s">
        <v>41</v>
      </c>
      <c r="AG1" s="14" t="s">
        <v>42</v>
      </c>
      <c r="AH1" s="14" t="s">
        <v>131</v>
      </c>
      <c r="AI1" s="14">
        <v>2018</v>
      </c>
      <c r="AK1" s="14" t="s">
        <v>40</v>
      </c>
      <c r="AL1" s="14" t="s">
        <v>117</v>
      </c>
      <c r="AM1" s="14" t="s">
        <v>41</v>
      </c>
      <c r="AN1" s="14" t="s">
        <v>42</v>
      </c>
      <c r="AO1" s="14" t="s">
        <v>131</v>
      </c>
      <c r="AP1" s="14">
        <v>2019</v>
      </c>
      <c r="AR1" s="14" t="s">
        <v>40</v>
      </c>
      <c r="AS1" s="14" t="s">
        <v>117</v>
      </c>
      <c r="AT1" s="14" t="s">
        <v>41</v>
      </c>
      <c r="AU1" s="14" t="s">
        <v>42</v>
      </c>
      <c r="AV1" s="14" t="s">
        <v>131</v>
      </c>
      <c r="AW1" s="14">
        <v>2020</v>
      </c>
      <c r="AY1" s="14" t="s">
        <v>40</v>
      </c>
      <c r="AZ1" s="14" t="s">
        <v>117</v>
      </c>
      <c r="BA1" s="14" t="s">
        <v>41</v>
      </c>
      <c r="BB1" s="14" t="s">
        <v>42</v>
      </c>
      <c r="BC1" s="14" t="s">
        <v>131</v>
      </c>
      <c r="BD1" s="14">
        <v>2021</v>
      </c>
      <c r="BF1" s="14" t="s">
        <v>40</v>
      </c>
      <c r="BG1" s="14" t="s">
        <v>117</v>
      </c>
      <c r="BH1" s="14" t="s">
        <v>41</v>
      </c>
      <c r="BI1" s="14" t="s">
        <v>42</v>
      </c>
      <c r="BJ1" s="14" t="s">
        <v>131</v>
      </c>
      <c r="BK1" s="14">
        <v>2022</v>
      </c>
    </row>
    <row r="2" spans="1:63" ht="15.6" x14ac:dyDescent="0.3">
      <c r="A2" s="2" t="s">
        <v>1</v>
      </c>
      <c r="B2" s="3">
        <v>7</v>
      </c>
      <c r="C2" s="3">
        <v>39</v>
      </c>
      <c r="D2" s="3">
        <v>44</v>
      </c>
      <c r="E2" s="3">
        <v>55</v>
      </c>
      <c r="F2" s="3">
        <v>33</v>
      </c>
      <c r="G2" s="15">
        <f t="shared" ref="G2:G39" si="0">SUM(B2:F2)</f>
        <v>178</v>
      </c>
      <c r="I2" s="3">
        <v>8</v>
      </c>
      <c r="J2" s="3">
        <v>40</v>
      </c>
      <c r="K2" s="3">
        <v>46</v>
      </c>
      <c r="L2" s="3">
        <v>60</v>
      </c>
      <c r="M2" s="3">
        <v>35</v>
      </c>
      <c r="N2" s="15">
        <f t="shared" ref="N2:N39" si="1">SUM(I2:M2)</f>
        <v>189</v>
      </c>
      <c r="P2" s="3">
        <v>8</v>
      </c>
      <c r="Q2" s="3">
        <v>44</v>
      </c>
      <c r="R2" s="3">
        <v>47</v>
      </c>
      <c r="S2" s="3">
        <v>63</v>
      </c>
      <c r="T2" s="3">
        <v>39</v>
      </c>
      <c r="U2" s="15">
        <f t="shared" ref="U2:U52" si="2">SUM(P2:T2)</f>
        <v>201</v>
      </c>
      <c r="W2" s="3">
        <v>8</v>
      </c>
      <c r="X2" s="3">
        <v>42</v>
      </c>
      <c r="Y2" s="3">
        <v>47</v>
      </c>
      <c r="Z2" s="3">
        <v>50</v>
      </c>
      <c r="AA2" s="3">
        <v>43</v>
      </c>
      <c r="AB2" s="15">
        <f>SUM(W2:AA2)</f>
        <v>190</v>
      </c>
      <c r="AD2" s="3">
        <v>8</v>
      </c>
      <c r="AE2" s="3">
        <v>42</v>
      </c>
      <c r="AF2" s="3">
        <v>47</v>
      </c>
      <c r="AG2" s="3">
        <v>50</v>
      </c>
      <c r="AH2" s="3">
        <v>43</v>
      </c>
      <c r="AI2" s="15">
        <f>SUM(AD2:AH2)</f>
        <v>190</v>
      </c>
      <c r="AK2" s="3">
        <v>8</v>
      </c>
      <c r="AL2" s="3">
        <v>42</v>
      </c>
      <c r="AM2" s="3">
        <v>47</v>
      </c>
      <c r="AN2" s="3">
        <v>50</v>
      </c>
      <c r="AO2" s="3">
        <v>43</v>
      </c>
      <c r="AP2" s="15">
        <f>SUM(AK2:AO2)</f>
        <v>190</v>
      </c>
      <c r="AR2" s="3">
        <v>8</v>
      </c>
      <c r="AS2" s="3">
        <v>42</v>
      </c>
      <c r="AT2" s="3">
        <v>47</v>
      </c>
      <c r="AU2" s="3">
        <v>48</v>
      </c>
      <c r="AV2" s="3">
        <v>43</v>
      </c>
      <c r="AW2" s="15">
        <f>SUM(AR2:AV2)</f>
        <v>188</v>
      </c>
      <c r="AY2" s="3">
        <v>7</v>
      </c>
      <c r="AZ2" s="3">
        <v>42</v>
      </c>
      <c r="BA2" s="3">
        <v>47</v>
      </c>
      <c r="BB2" s="3">
        <v>48</v>
      </c>
      <c r="BC2" s="3">
        <v>43</v>
      </c>
      <c r="BD2" s="15">
        <f>SUM(AY2:BC2)</f>
        <v>187</v>
      </c>
      <c r="BF2" s="3">
        <v>8</v>
      </c>
      <c r="BG2" s="3">
        <v>42</v>
      </c>
      <c r="BH2" s="3">
        <v>47</v>
      </c>
      <c r="BI2" s="3">
        <v>48</v>
      </c>
      <c r="BJ2" s="3">
        <v>43</v>
      </c>
      <c r="BK2" s="15">
        <f>SUM(BF2:BJ2)</f>
        <v>188</v>
      </c>
    </row>
    <row r="3" spans="1:63" ht="15.6" x14ac:dyDescent="0.3">
      <c r="A3" s="2" t="s">
        <v>148</v>
      </c>
      <c r="B3" s="3"/>
      <c r="C3" s="3"/>
      <c r="D3" s="3"/>
      <c r="E3" s="3"/>
      <c r="F3" s="3"/>
      <c r="G3" s="15"/>
      <c r="I3" s="3"/>
      <c r="J3" s="3"/>
      <c r="K3" s="3"/>
      <c r="L3" s="3"/>
      <c r="M3" s="3"/>
      <c r="N3" s="15"/>
      <c r="P3" s="3"/>
      <c r="Q3" s="3"/>
      <c r="R3" s="3"/>
      <c r="S3" s="3"/>
      <c r="T3" s="3"/>
      <c r="U3" s="15"/>
      <c r="W3" s="3"/>
      <c r="X3" s="3"/>
      <c r="Y3" s="3"/>
      <c r="Z3" s="3"/>
      <c r="AA3" s="3"/>
      <c r="AB3" s="15"/>
      <c r="AD3" s="3"/>
      <c r="AE3" s="3"/>
      <c r="AF3" s="3"/>
      <c r="AG3" s="3"/>
      <c r="AH3" s="3"/>
      <c r="AI3" s="15"/>
      <c r="AK3" s="3">
        <v>1</v>
      </c>
      <c r="AL3" s="3">
        <v>4</v>
      </c>
      <c r="AM3" s="3">
        <v>3</v>
      </c>
      <c r="AN3" s="3">
        <v>5</v>
      </c>
      <c r="AO3" s="3">
        <v>0</v>
      </c>
      <c r="AP3" s="15">
        <f>SUM(AK3:AO3)</f>
        <v>13</v>
      </c>
      <c r="AR3" s="3">
        <v>3</v>
      </c>
      <c r="AS3" s="3">
        <v>7</v>
      </c>
      <c r="AT3" s="3">
        <v>10</v>
      </c>
      <c r="AU3" s="3">
        <v>2</v>
      </c>
      <c r="AV3" s="3">
        <v>1</v>
      </c>
      <c r="AW3" s="15">
        <f>SUM(AR3:AV3)</f>
        <v>23</v>
      </c>
      <c r="AY3" s="3">
        <v>3</v>
      </c>
      <c r="AZ3" s="3">
        <v>8</v>
      </c>
      <c r="BA3" s="3">
        <v>9</v>
      </c>
      <c r="BB3" s="3">
        <v>2</v>
      </c>
      <c r="BC3" s="3">
        <v>1</v>
      </c>
      <c r="BD3" s="15">
        <f>SUM(AY3:BC3)</f>
        <v>23</v>
      </c>
      <c r="BF3" s="3">
        <v>3</v>
      </c>
      <c r="BG3" s="3">
        <v>9</v>
      </c>
      <c r="BH3" s="3">
        <v>8</v>
      </c>
      <c r="BI3" s="3">
        <v>2</v>
      </c>
      <c r="BJ3" s="3">
        <v>2</v>
      </c>
      <c r="BK3" s="15">
        <f>SUM(BF3:BJ3)</f>
        <v>24</v>
      </c>
    </row>
    <row r="4" spans="1:63" ht="15.6" x14ac:dyDescent="0.3">
      <c r="A4" s="4" t="s">
        <v>2</v>
      </c>
      <c r="B4" s="18">
        <v>8</v>
      </c>
      <c r="C4" s="18">
        <v>46</v>
      </c>
      <c r="D4" s="18">
        <v>47</v>
      </c>
      <c r="E4" s="18">
        <v>68</v>
      </c>
      <c r="F4" s="18">
        <v>38</v>
      </c>
      <c r="G4" s="16">
        <f t="shared" si="0"/>
        <v>207</v>
      </c>
      <c r="I4" s="18">
        <v>8</v>
      </c>
      <c r="J4" s="18">
        <v>46</v>
      </c>
      <c r="K4" s="18">
        <v>47</v>
      </c>
      <c r="L4" s="18">
        <v>68</v>
      </c>
      <c r="M4" s="18">
        <v>38</v>
      </c>
      <c r="N4" s="16">
        <f t="shared" si="1"/>
        <v>207</v>
      </c>
      <c r="P4" s="18">
        <v>8</v>
      </c>
      <c r="Q4" s="18">
        <v>46</v>
      </c>
      <c r="R4" s="18">
        <v>47</v>
      </c>
      <c r="S4" s="18">
        <v>63</v>
      </c>
      <c r="T4" s="18">
        <v>42</v>
      </c>
      <c r="U4" s="16">
        <f t="shared" si="2"/>
        <v>206</v>
      </c>
      <c r="W4" s="18">
        <v>8</v>
      </c>
      <c r="X4" s="18">
        <v>42</v>
      </c>
      <c r="Y4" s="18">
        <v>47</v>
      </c>
      <c r="Z4" s="18">
        <v>50</v>
      </c>
      <c r="AA4" s="18">
        <v>43</v>
      </c>
      <c r="AB4" s="16">
        <f>SUM(W4:AA4)</f>
        <v>190</v>
      </c>
      <c r="AD4" s="18">
        <v>8</v>
      </c>
      <c r="AE4" s="18">
        <v>42</v>
      </c>
      <c r="AF4" s="18">
        <v>47</v>
      </c>
      <c r="AG4" s="18">
        <v>50</v>
      </c>
      <c r="AH4" s="18">
        <v>43</v>
      </c>
      <c r="AI4" s="16">
        <f>SUM(AD4:AH4)</f>
        <v>190</v>
      </c>
      <c r="AK4" s="18">
        <v>8</v>
      </c>
      <c r="AL4" s="18">
        <v>42</v>
      </c>
      <c r="AM4" s="18">
        <v>47</v>
      </c>
      <c r="AN4" s="18">
        <v>50</v>
      </c>
      <c r="AO4" s="18">
        <v>43</v>
      </c>
      <c r="AP4" s="16">
        <f>SUM(AK4:AO4)</f>
        <v>190</v>
      </c>
      <c r="AR4" s="18">
        <v>8</v>
      </c>
      <c r="AS4" s="18">
        <v>42</v>
      </c>
      <c r="AT4" s="18">
        <v>47</v>
      </c>
      <c r="AU4" s="18">
        <v>48</v>
      </c>
      <c r="AV4" s="18">
        <v>43</v>
      </c>
      <c r="AW4" s="16">
        <f>SUM(AR4:AV4)</f>
        <v>188</v>
      </c>
      <c r="AY4" s="18">
        <v>8</v>
      </c>
      <c r="AZ4" s="18">
        <v>42</v>
      </c>
      <c r="BA4" s="18">
        <v>47</v>
      </c>
      <c r="BB4" s="18">
        <v>48</v>
      </c>
      <c r="BC4" s="18">
        <v>43</v>
      </c>
      <c r="BD4" s="16">
        <f>SUM(AY4:BC4)</f>
        <v>188</v>
      </c>
      <c r="BF4" s="18">
        <v>8</v>
      </c>
      <c r="BG4" s="18">
        <v>42</v>
      </c>
      <c r="BH4" s="18">
        <v>47</v>
      </c>
      <c r="BI4" s="18">
        <v>48</v>
      </c>
      <c r="BJ4" s="18">
        <v>43</v>
      </c>
      <c r="BK4" s="16">
        <f>SUM(BF4:BJ4)</f>
        <v>188</v>
      </c>
    </row>
    <row r="5" spans="1:63" ht="15.6" x14ac:dyDescent="0.3">
      <c r="A5" s="2" t="s">
        <v>3</v>
      </c>
      <c r="B5" s="6">
        <v>935</v>
      </c>
      <c r="C5" s="6">
        <v>477</v>
      </c>
      <c r="D5" s="6">
        <v>1073</v>
      </c>
      <c r="E5" s="6">
        <v>27328</v>
      </c>
      <c r="F5" s="6">
        <v>15664</v>
      </c>
      <c r="G5" s="15">
        <f>SUM(B5:F5)</f>
        <v>45477</v>
      </c>
      <c r="I5" s="6">
        <v>922</v>
      </c>
      <c r="J5" s="6">
        <v>680</v>
      </c>
      <c r="K5" s="6">
        <v>1063</v>
      </c>
      <c r="L5" s="6">
        <v>29457</v>
      </c>
      <c r="M5" s="6">
        <v>16657</v>
      </c>
      <c r="N5" s="15">
        <f>SUM(I5:M5)</f>
        <v>48779</v>
      </c>
      <c r="P5" s="6">
        <v>996</v>
      </c>
      <c r="Q5" s="6">
        <v>660</v>
      </c>
      <c r="R5" s="6">
        <v>1057</v>
      </c>
      <c r="S5" s="6">
        <v>33519</v>
      </c>
      <c r="T5" s="6">
        <v>20114</v>
      </c>
      <c r="U5" s="15">
        <f>SUM(P5:T5)</f>
        <v>56346</v>
      </c>
      <c r="W5" s="6">
        <v>956</v>
      </c>
      <c r="X5" s="6">
        <v>647</v>
      </c>
      <c r="Y5" s="6">
        <v>1014</v>
      </c>
      <c r="Z5" s="6">
        <v>33517</v>
      </c>
      <c r="AA5" s="6">
        <v>21669</v>
      </c>
      <c r="AB5" s="15">
        <f>SUM(W5:AA5)</f>
        <v>57803</v>
      </c>
      <c r="AD5" s="6">
        <v>922</v>
      </c>
      <c r="AE5" s="6">
        <v>668</v>
      </c>
      <c r="AF5" s="6">
        <v>992</v>
      </c>
      <c r="AG5" s="6">
        <v>33437</v>
      </c>
      <c r="AH5" s="6">
        <v>22093</v>
      </c>
      <c r="AI5" s="15">
        <f>SUM(AD5:AH5)</f>
        <v>58112</v>
      </c>
      <c r="AK5" s="6">
        <v>875</v>
      </c>
      <c r="AL5" s="6">
        <v>674</v>
      </c>
      <c r="AM5" s="6">
        <v>950</v>
      </c>
      <c r="AN5" s="6">
        <v>42452</v>
      </c>
      <c r="AO5" s="6">
        <v>21610</v>
      </c>
      <c r="AP5" s="15">
        <f>SUM(AK5:AO5)</f>
        <v>66561</v>
      </c>
      <c r="AR5" s="6">
        <v>793</v>
      </c>
      <c r="AS5" s="6">
        <v>683</v>
      </c>
      <c r="AT5" s="6">
        <v>966</v>
      </c>
      <c r="AU5" s="6">
        <v>32878</v>
      </c>
      <c r="AV5" s="6">
        <v>22283</v>
      </c>
      <c r="AW5" s="15">
        <f>SUM(AR5:AV5)</f>
        <v>57603</v>
      </c>
      <c r="AY5" s="6">
        <v>719</v>
      </c>
      <c r="AZ5" s="6">
        <v>676</v>
      </c>
      <c r="BA5" s="6">
        <v>975</v>
      </c>
      <c r="BB5" s="6">
        <v>32815</v>
      </c>
      <c r="BC5" s="6">
        <v>22237</v>
      </c>
      <c r="BD5" s="15">
        <f>SUM(AY5:BC5)</f>
        <v>57422</v>
      </c>
      <c r="BF5" s="6">
        <v>887</v>
      </c>
      <c r="BG5" s="6">
        <v>669</v>
      </c>
      <c r="BH5" s="6">
        <v>996</v>
      </c>
      <c r="BI5" s="6">
        <v>32914</v>
      </c>
      <c r="BJ5" s="6">
        <v>22951</v>
      </c>
      <c r="BK5" s="15">
        <f>SUM(BF5:BJ5)</f>
        <v>58417</v>
      </c>
    </row>
    <row r="6" spans="1:63" ht="15.6" x14ac:dyDescent="0.3">
      <c r="A6" s="2" t="s">
        <v>4</v>
      </c>
      <c r="B6" s="6">
        <v>15416</v>
      </c>
      <c r="C6" s="6">
        <v>18785</v>
      </c>
      <c r="D6" s="6">
        <v>56267</v>
      </c>
      <c r="E6" s="6">
        <v>127379</v>
      </c>
      <c r="F6" s="6">
        <v>69773</v>
      </c>
      <c r="G6" s="15">
        <f>SUM(B6:F6)</f>
        <v>287620</v>
      </c>
      <c r="I6" s="6">
        <v>16479</v>
      </c>
      <c r="J6" s="6">
        <v>29364</v>
      </c>
      <c r="K6" s="6">
        <v>70164</v>
      </c>
      <c r="L6" s="6">
        <v>137664</v>
      </c>
      <c r="M6" s="6">
        <v>72177</v>
      </c>
      <c r="N6" s="15">
        <f>SUM(I6:M6)</f>
        <v>325848</v>
      </c>
      <c r="P6" s="6">
        <v>19451</v>
      </c>
      <c r="Q6" s="6">
        <v>28742</v>
      </c>
      <c r="R6" s="6">
        <v>70452</v>
      </c>
      <c r="S6" s="6">
        <v>154543</v>
      </c>
      <c r="T6" s="6">
        <v>87006</v>
      </c>
      <c r="U6" s="15">
        <f>SUM(P6:T6)</f>
        <v>360194</v>
      </c>
      <c r="W6" s="6">
        <v>18749</v>
      </c>
      <c r="X6" s="6">
        <v>28135</v>
      </c>
      <c r="Y6" s="6">
        <v>68732</v>
      </c>
      <c r="Z6" s="6">
        <v>157991</v>
      </c>
      <c r="AA6" s="6">
        <v>94420</v>
      </c>
      <c r="AB6" s="15">
        <f>SUM(W6:AA6)</f>
        <v>368027</v>
      </c>
      <c r="AD6" s="6">
        <v>18723</v>
      </c>
      <c r="AE6" s="6">
        <v>26826</v>
      </c>
      <c r="AF6" s="6">
        <v>67100</v>
      </c>
      <c r="AG6" s="6">
        <v>156262</v>
      </c>
      <c r="AH6" s="6">
        <v>94881</v>
      </c>
      <c r="AI6" s="15">
        <f>SUM(AD6:AH6)</f>
        <v>363792</v>
      </c>
      <c r="AK6" s="6">
        <v>18876</v>
      </c>
      <c r="AL6" s="6">
        <v>25831</v>
      </c>
      <c r="AM6" s="6">
        <v>66572</v>
      </c>
      <c r="AN6" s="6">
        <v>154986</v>
      </c>
      <c r="AO6" s="6">
        <v>94800</v>
      </c>
      <c r="AP6" s="15">
        <f>SUM(AK6:AO6)</f>
        <v>361065</v>
      </c>
      <c r="AR6" s="6">
        <v>19082</v>
      </c>
      <c r="AS6" s="6">
        <v>25846</v>
      </c>
      <c r="AT6" s="6">
        <v>65025</v>
      </c>
      <c r="AU6" s="6">
        <v>162353</v>
      </c>
      <c r="AV6" s="6">
        <v>98290</v>
      </c>
      <c r="AW6" s="15">
        <f>SUM(AR6:AV6)</f>
        <v>370596</v>
      </c>
      <c r="AY6" s="6">
        <v>16696</v>
      </c>
      <c r="AZ6" s="6">
        <v>26597</v>
      </c>
      <c r="BA6" s="6">
        <v>63974</v>
      </c>
      <c r="BB6" s="6">
        <v>163854</v>
      </c>
      <c r="BC6" s="6">
        <v>99835</v>
      </c>
      <c r="BD6" s="15">
        <f>SUM(AY6:BC6)</f>
        <v>370956</v>
      </c>
      <c r="BF6" s="6">
        <v>18209</v>
      </c>
      <c r="BG6" s="6">
        <v>26642</v>
      </c>
      <c r="BH6" s="6">
        <v>64009</v>
      </c>
      <c r="BI6" s="6">
        <v>164446</v>
      </c>
      <c r="BJ6" s="6">
        <v>99832</v>
      </c>
      <c r="BK6" s="15">
        <f>SUM(BF6:BJ6)</f>
        <v>373138</v>
      </c>
    </row>
    <row r="7" spans="1:63" ht="15.6" x14ac:dyDescent="0.3">
      <c r="A7" s="7" t="s">
        <v>5</v>
      </c>
      <c r="B7" s="6">
        <v>3</v>
      </c>
      <c r="C7" s="6">
        <v>30</v>
      </c>
      <c r="D7" s="6">
        <v>31</v>
      </c>
      <c r="E7" s="6">
        <v>40</v>
      </c>
      <c r="F7" s="6">
        <v>29</v>
      </c>
      <c r="G7" s="15">
        <f t="shared" si="0"/>
        <v>133</v>
      </c>
      <c r="I7" s="6">
        <v>6</v>
      </c>
      <c r="J7" s="6">
        <v>31</v>
      </c>
      <c r="K7" s="6">
        <v>36</v>
      </c>
      <c r="L7" s="6">
        <v>53</v>
      </c>
      <c r="M7" s="6">
        <v>28</v>
      </c>
      <c r="N7" s="15">
        <f t="shared" si="1"/>
        <v>154</v>
      </c>
      <c r="P7" s="6">
        <v>7</v>
      </c>
      <c r="Q7" s="6">
        <v>39</v>
      </c>
      <c r="R7" s="6">
        <v>42</v>
      </c>
      <c r="S7" s="6">
        <v>57</v>
      </c>
      <c r="T7" s="6">
        <v>34</v>
      </c>
      <c r="U7" s="15">
        <f t="shared" si="2"/>
        <v>179</v>
      </c>
      <c r="W7" s="6">
        <v>8</v>
      </c>
      <c r="X7" s="6">
        <v>40</v>
      </c>
      <c r="Y7" s="6">
        <v>42</v>
      </c>
      <c r="Z7" s="6">
        <v>44</v>
      </c>
      <c r="AA7" s="6">
        <v>38</v>
      </c>
      <c r="AB7" s="15">
        <f t="shared" ref="AB7:AB59" si="3">SUM(W7:AA7)</f>
        <v>172</v>
      </c>
      <c r="AD7" s="6">
        <v>8</v>
      </c>
      <c r="AE7" s="6">
        <v>39</v>
      </c>
      <c r="AF7" s="6">
        <v>42</v>
      </c>
      <c r="AG7" s="6">
        <v>47</v>
      </c>
      <c r="AH7" s="6">
        <v>42</v>
      </c>
      <c r="AI7" s="15">
        <f t="shared" ref="AI7:AI39" si="4">SUM(AD7:AH7)</f>
        <v>178</v>
      </c>
      <c r="AK7" s="6">
        <v>8</v>
      </c>
      <c r="AL7" s="6">
        <v>40</v>
      </c>
      <c r="AM7" s="6">
        <v>41</v>
      </c>
      <c r="AN7" s="6">
        <v>49</v>
      </c>
      <c r="AO7" s="6">
        <v>41</v>
      </c>
      <c r="AP7" s="15">
        <f t="shared" ref="AP7:AP38" si="5">SUM(AK7:AO7)</f>
        <v>179</v>
      </c>
      <c r="AR7" s="6">
        <v>8</v>
      </c>
      <c r="AS7" s="6">
        <v>39</v>
      </c>
      <c r="AT7" s="6">
        <v>43</v>
      </c>
      <c r="AU7" s="6">
        <v>43</v>
      </c>
      <c r="AV7" s="6">
        <v>38</v>
      </c>
      <c r="AW7" s="15">
        <f t="shared" ref="AW7:AW42" si="6">SUM(AR7:AV7)</f>
        <v>171</v>
      </c>
      <c r="AY7" s="6">
        <v>7</v>
      </c>
      <c r="AZ7" s="6">
        <v>38</v>
      </c>
      <c r="BA7" s="6">
        <v>40</v>
      </c>
      <c r="BB7" s="6">
        <v>43</v>
      </c>
      <c r="BC7" s="6">
        <v>40</v>
      </c>
      <c r="BD7" s="15">
        <f t="shared" ref="BD7:BD42" si="7">SUM(AY7:BC7)</f>
        <v>168</v>
      </c>
      <c r="BF7" s="6">
        <v>6</v>
      </c>
      <c r="BG7" s="6">
        <v>39</v>
      </c>
      <c r="BH7" s="6">
        <v>39</v>
      </c>
      <c r="BI7" s="6">
        <v>45</v>
      </c>
      <c r="BJ7" s="6">
        <v>41</v>
      </c>
      <c r="BK7" s="15">
        <f t="shared" ref="BK7:BK42" si="8">SUM(BF7:BJ7)</f>
        <v>170</v>
      </c>
    </row>
    <row r="8" spans="1:63" ht="15.6" x14ac:dyDescent="0.3">
      <c r="A8" s="2" t="s">
        <v>6</v>
      </c>
      <c r="B8" s="6">
        <v>6</v>
      </c>
      <c r="C8" s="6">
        <v>20</v>
      </c>
      <c r="D8" s="6">
        <v>32</v>
      </c>
      <c r="E8" s="6">
        <v>31</v>
      </c>
      <c r="F8" s="6">
        <v>21</v>
      </c>
      <c r="G8" s="15">
        <f t="shared" si="0"/>
        <v>110</v>
      </c>
      <c r="I8" s="6">
        <v>8</v>
      </c>
      <c r="J8" s="6">
        <v>24</v>
      </c>
      <c r="K8" s="6">
        <v>35</v>
      </c>
      <c r="L8" s="6">
        <v>43</v>
      </c>
      <c r="M8" s="6">
        <v>27</v>
      </c>
      <c r="N8" s="15">
        <f t="shared" si="1"/>
        <v>137</v>
      </c>
      <c r="P8" s="6">
        <v>8</v>
      </c>
      <c r="Q8" s="6">
        <v>32</v>
      </c>
      <c r="R8" s="6">
        <v>39</v>
      </c>
      <c r="S8" s="6">
        <v>47</v>
      </c>
      <c r="T8" s="6">
        <v>29</v>
      </c>
      <c r="U8" s="15">
        <f t="shared" si="2"/>
        <v>155</v>
      </c>
      <c r="W8" s="6">
        <v>8</v>
      </c>
      <c r="X8" s="6">
        <v>32</v>
      </c>
      <c r="Y8" s="6">
        <v>38</v>
      </c>
      <c r="Z8" s="6">
        <v>43</v>
      </c>
      <c r="AA8" s="6">
        <v>29</v>
      </c>
      <c r="AB8" s="15">
        <f t="shared" si="3"/>
        <v>150</v>
      </c>
      <c r="AD8" s="6">
        <v>7</v>
      </c>
      <c r="AE8" s="6">
        <v>32</v>
      </c>
      <c r="AF8" s="6">
        <v>42</v>
      </c>
      <c r="AG8" s="6">
        <v>45</v>
      </c>
      <c r="AH8" s="6">
        <v>35</v>
      </c>
      <c r="AI8" s="15">
        <f t="shared" si="4"/>
        <v>161</v>
      </c>
      <c r="AK8" s="6">
        <v>8</v>
      </c>
      <c r="AL8" s="6">
        <v>33</v>
      </c>
      <c r="AM8" s="6">
        <v>44</v>
      </c>
      <c r="AN8" s="6">
        <v>46</v>
      </c>
      <c r="AO8" s="6">
        <v>35</v>
      </c>
      <c r="AP8" s="15">
        <f t="shared" si="5"/>
        <v>166</v>
      </c>
      <c r="AR8" s="6">
        <v>7</v>
      </c>
      <c r="AS8" s="6">
        <v>30</v>
      </c>
      <c r="AT8" s="6">
        <v>42</v>
      </c>
      <c r="AU8" s="6">
        <v>46</v>
      </c>
      <c r="AV8" s="6">
        <v>32</v>
      </c>
      <c r="AW8" s="15">
        <f t="shared" si="6"/>
        <v>157</v>
      </c>
      <c r="AY8" s="6">
        <v>7</v>
      </c>
      <c r="AZ8" s="6">
        <v>31</v>
      </c>
      <c r="BA8" s="6">
        <v>41</v>
      </c>
      <c r="BB8" s="6">
        <v>45</v>
      </c>
      <c r="BC8" s="6">
        <v>41</v>
      </c>
      <c r="BD8" s="15">
        <f t="shared" si="7"/>
        <v>165</v>
      </c>
      <c r="BF8" s="6">
        <v>8</v>
      </c>
      <c r="BG8" s="6">
        <v>32</v>
      </c>
      <c r="BH8" s="6">
        <v>39</v>
      </c>
      <c r="BI8" s="6">
        <v>46</v>
      </c>
      <c r="BJ8" s="6">
        <v>40</v>
      </c>
      <c r="BK8" s="15">
        <f t="shared" si="8"/>
        <v>165</v>
      </c>
    </row>
    <row r="9" spans="1:63" ht="15.6" x14ac:dyDescent="0.3">
      <c r="A9" s="2" t="s">
        <v>7</v>
      </c>
      <c r="B9" s="6">
        <v>5</v>
      </c>
      <c r="C9" s="6">
        <v>30</v>
      </c>
      <c r="D9" s="6">
        <v>29</v>
      </c>
      <c r="E9" s="6">
        <v>40</v>
      </c>
      <c r="F9" s="6">
        <v>18</v>
      </c>
      <c r="G9" s="15">
        <f t="shared" si="0"/>
        <v>122</v>
      </c>
      <c r="I9" s="6">
        <v>7</v>
      </c>
      <c r="J9" s="6">
        <v>31</v>
      </c>
      <c r="K9" s="6">
        <v>37</v>
      </c>
      <c r="L9" s="6">
        <v>43</v>
      </c>
      <c r="M9" s="6">
        <v>14</v>
      </c>
      <c r="N9" s="15">
        <f t="shared" si="1"/>
        <v>132</v>
      </c>
      <c r="P9" s="6">
        <v>6</v>
      </c>
      <c r="Q9" s="6">
        <v>33</v>
      </c>
      <c r="R9" s="6">
        <v>39</v>
      </c>
      <c r="S9" s="6">
        <v>49</v>
      </c>
      <c r="T9" s="6">
        <v>22</v>
      </c>
      <c r="U9" s="15">
        <f t="shared" si="2"/>
        <v>149</v>
      </c>
      <c r="W9" s="6">
        <v>6</v>
      </c>
      <c r="X9" s="6">
        <v>34</v>
      </c>
      <c r="Y9" s="6">
        <v>41</v>
      </c>
      <c r="Z9" s="6">
        <v>39</v>
      </c>
      <c r="AA9" s="6">
        <v>26</v>
      </c>
      <c r="AB9" s="15">
        <f t="shared" si="3"/>
        <v>146</v>
      </c>
      <c r="AD9" s="6">
        <v>6</v>
      </c>
      <c r="AE9" s="6">
        <v>35</v>
      </c>
      <c r="AF9" s="6">
        <v>40</v>
      </c>
      <c r="AG9" s="6">
        <v>39</v>
      </c>
      <c r="AH9" s="6">
        <v>29</v>
      </c>
      <c r="AI9" s="15">
        <f t="shared" si="4"/>
        <v>149</v>
      </c>
      <c r="AK9" s="6">
        <v>6</v>
      </c>
      <c r="AL9" s="6">
        <v>35</v>
      </c>
      <c r="AM9" s="6">
        <v>43</v>
      </c>
      <c r="AN9" s="6">
        <v>41</v>
      </c>
      <c r="AO9" s="6">
        <v>29</v>
      </c>
      <c r="AP9" s="15">
        <f t="shared" si="5"/>
        <v>154</v>
      </c>
      <c r="AR9" s="6">
        <v>7</v>
      </c>
      <c r="AS9" s="6">
        <v>35</v>
      </c>
      <c r="AT9" s="6">
        <v>41</v>
      </c>
      <c r="AU9" s="6">
        <v>39</v>
      </c>
      <c r="AV9" s="6">
        <v>24</v>
      </c>
      <c r="AW9" s="15">
        <f t="shared" si="6"/>
        <v>146</v>
      </c>
      <c r="AY9" s="6">
        <v>5</v>
      </c>
      <c r="AZ9" s="6">
        <v>34</v>
      </c>
      <c r="BA9" s="6">
        <v>35</v>
      </c>
      <c r="BB9" s="6">
        <v>37</v>
      </c>
      <c r="BC9" s="6">
        <v>23</v>
      </c>
      <c r="BD9" s="15">
        <f t="shared" si="7"/>
        <v>134</v>
      </c>
      <c r="BF9" s="6">
        <v>6</v>
      </c>
      <c r="BG9" s="6">
        <v>35</v>
      </c>
      <c r="BH9" s="6">
        <v>38</v>
      </c>
      <c r="BI9" s="6">
        <v>39</v>
      </c>
      <c r="BJ9" s="6">
        <v>23</v>
      </c>
      <c r="BK9" s="15">
        <f t="shared" si="8"/>
        <v>141</v>
      </c>
    </row>
    <row r="10" spans="1:63" ht="15.6" x14ac:dyDescent="0.3">
      <c r="A10" s="2" t="s">
        <v>127</v>
      </c>
      <c r="B10" s="6"/>
      <c r="C10" s="6"/>
      <c r="D10" s="6"/>
      <c r="E10" s="6"/>
      <c r="F10" s="6"/>
      <c r="G10" s="15"/>
      <c r="I10" s="6"/>
      <c r="J10" s="6"/>
      <c r="K10" s="6"/>
      <c r="L10" s="6"/>
      <c r="M10" s="6"/>
      <c r="N10" s="15"/>
      <c r="P10" s="6"/>
      <c r="Q10" s="6"/>
      <c r="R10" s="6"/>
      <c r="S10" s="6"/>
      <c r="T10" s="6"/>
      <c r="U10" s="15"/>
      <c r="W10" s="6">
        <v>199043</v>
      </c>
      <c r="X10" s="6">
        <v>1156942</v>
      </c>
      <c r="Y10" s="6">
        <v>711862</v>
      </c>
      <c r="Z10" s="6">
        <v>713385</v>
      </c>
      <c r="AA10" s="6">
        <v>1217252</v>
      </c>
      <c r="AB10" s="15">
        <f t="shared" si="3"/>
        <v>3998484</v>
      </c>
      <c r="AD10" s="6">
        <v>478951</v>
      </c>
      <c r="AE10" s="6">
        <v>940507</v>
      </c>
      <c r="AF10" s="6">
        <v>1338471</v>
      </c>
      <c r="AG10" s="6">
        <v>427970</v>
      </c>
      <c r="AH10" s="6">
        <v>2179286</v>
      </c>
      <c r="AI10" s="15">
        <f t="shared" si="4"/>
        <v>5365185</v>
      </c>
      <c r="AK10" s="6">
        <v>340817</v>
      </c>
      <c r="AL10" s="6">
        <v>1493431</v>
      </c>
      <c r="AM10" s="6">
        <v>2476011</v>
      </c>
      <c r="AN10" s="6">
        <v>901480</v>
      </c>
      <c r="AO10" s="6">
        <v>4541572</v>
      </c>
      <c r="AP10" s="15">
        <f t="shared" si="5"/>
        <v>9753311</v>
      </c>
      <c r="AR10" s="6">
        <v>510024</v>
      </c>
      <c r="AS10" s="6">
        <v>1608953</v>
      </c>
      <c r="AT10" s="6">
        <v>3297641</v>
      </c>
      <c r="AU10" s="6">
        <v>518307</v>
      </c>
      <c r="AV10" s="6">
        <v>5541701</v>
      </c>
      <c r="AW10" s="15">
        <f t="shared" si="6"/>
        <v>11476626</v>
      </c>
      <c r="AY10" s="6">
        <v>596440</v>
      </c>
      <c r="AZ10" s="6">
        <v>1944722</v>
      </c>
      <c r="BA10" s="6">
        <v>23119873</v>
      </c>
      <c r="BB10" s="6">
        <v>802712</v>
      </c>
      <c r="BC10" s="6">
        <v>4770755</v>
      </c>
      <c r="BD10" s="15">
        <f t="shared" si="7"/>
        <v>31234502</v>
      </c>
      <c r="BF10" s="6">
        <v>520935</v>
      </c>
      <c r="BG10" s="6">
        <v>1692573</v>
      </c>
      <c r="BH10" s="6">
        <v>3079738</v>
      </c>
      <c r="BI10" s="6">
        <v>7665379</v>
      </c>
      <c r="BJ10" s="6">
        <v>757543</v>
      </c>
      <c r="BK10" s="15">
        <f t="shared" si="8"/>
        <v>13716168</v>
      </c>
    </row>
    <row r="11" spans="1:63" ht="15.6" x14ac:dyDescent="0.3">
      <c r="A11" s="2" t="s">
        <v>128</v>
      </c>
      <c r="B11" s="6">
        <v>26</v>
      </c>
      <c r="C11" s="6">
        <v>17</v>
      </c>
      <c r="D11" s="6">
        <v>59</v>
      </c>
      <c r="E11" s="6">
        <v>18</v>
      </c>
      <c r="F11" s="6">
        <v>12</v>
      </c>
      <c r="G11" s="15">
        <f t="shared" si="0"/>
        <v>132</v>
      </c>
      <c r="I11" s="6">
        <v>8</v>
      </c>
      <c r="J11" s="6">
        <v>8</v>
      </c>
      <c r="K11" s="6">
        <v>39</v>
      </c>
      <c r="L11" s="6">
        <v>19</v>
      </c>
      <c r="M11" s="6">
        <v>6</v>
      </c>
      <c r="N11" s="15">
        <f t="shared" si="1"/>
        <v>80</v>
      </c>
      <c r="P11" s="6">
        <v>21</v>
      </c>
      <c r="Q11" s="6">
        <v>18</v>
      </c>
      <c r="R11" s="6">
        <v>79</v>
      </c>
      <c r="S11" s="6">
        <v>47</v>
      </c>
      <c r="T11" s="6">
        <v>18</v>
      </c>
      <c r="U11" s="15">
        <f t="shared" si="2"/>
        <v>183</v>
      </c>
      <c r="W11" s="6">
        <v>49</v>
      </c>
      <c r="X11" s="6">
        <v>344</v>
      </c>
      <c r="Y11" s="6">
        <v>33</v>
      </c>
      <c r="Z11" s="6">
        <v>34</v>
      </c>
      <c r="AA11" s="6">
        <v>32</v>
      </c>
      <c r="AB11" s="15">
        <f t="shared" si="3"/>
        <v>492</v>
      </c>
      <c r="AD11" s="6">
        <v>52</v>
      </c>
      <c r="AE11" s="6">
        <v>33</v>
      </c>
      <c r="AF11" s="6">
        <v>51</v>
      </c>
      <c r="AG11" s="6">
        <v>50</v>
      </c>
      <c r="AH11" s="6">
        <v>67</v>
      </c>
      <c r="AI11" s="15">
        <f t="shared" si="4"/>
        <v>253</v>
      </c>
      <c r="AK11" s="6">
        <v>55</v>
      </c>
      <c r="AL11" s="6">
        <v>29</v>
      </c>
      <c r="AM11" s="6">
        <v>50</v>
      </c>
      <c r="AN11" s="6">
        <v>79</v>
      </c>
      <c r="AO11" s="6">
        <v>19</v>
      </c>
      <c r="AP11" s="15">
        <f t="shared" si="5"/>
        <v>232</v>
      </c>
      <c r="AR11" s="6">
        <v>85</v>
      </c>
      <c r="AS11" s="6">
        <v>14</v>
      </c>
      <c r="AT11" s="6">
        <v>44</v>
      </c>
      <c r="AU11" s="6">
        <v>19</v>
      </c>
      <c r="AV11" s="6">
        <v>29</v>
      </c>
      <c r="AW11" s="15">
        <f t="shared" si="6"/>
        <v>191</v>
      </c>
      <c r="AY11" s="6">
        <v>43</v>
      </c>
      <c r="AZ11" s="6">
        <v>99</v>
      </c>
      <c r="BA11" s="6">
        <v>76</v>
      </c>
      <c r="BB11" s="6">
        <v>91</v>
      </c>
      <c r="BC11" s="6">
        <v>44</v>
      </c>
      <c r="BD11" s="15">
        <f t="shared" si="7"/>
        <v>353</v>
      </c>
      <c r="BF11" s="6">
        <v>69</v>
      </c>
      <c r="BG11" s="6">
        <v>17</v>
      </c>
      <c r="BH11" s="6">
        <v>90</v>
      </c>
      <c r="BI11" s="6">
        <v>44</v>
      </c>
      <c r="BJ11" s="6">
        <v>66</v>
      </c>
      <c r="BK11" s="15">
        <f t="shared" si="8"/>
        <v>286</v>
      </c>
    </row>
    <row r="12" spans="1:63" ht="15.6" x14ac:dyDescent="0.3">
      <c r="A12" s="2" t="s">
        <v>129</v>
      </c>
      <c r="B12" s="6"/>
      <c r="C12" s="6"/>
      <c r="D12" s="6"/>
      <c r="E12" s="6"/>
      <c r="F12" s="6"/>
      <c r="G12" s="15"/>
      <c r="I12" s="6"/>
      <c r="J12" s="6"/>
      <c r="K12" s="6"/>
      <c r="L12" s="6"/>
      <c r="M12" s="6"/>
      <c r="N12" s="15"/>
      <c r="P12" s="6"/>
      <c r="Q12" s="6"/>
      <c r="R12" s="6"/>
      <c r="S12" s="6"/>
      <c r="T12" s="6"/>
      <c r="U12" s="15"/>
      <c r="W12" s="6">
        <v>233</v>
      </c>
      <c r="X12" s="6">
        <v>286</v>
      </c>
      <c r="Y12" s="6">
        <v>692</v>
      </c>
      <c r="Z12" s="6">
        <v>287</v>
      </c>
      <c r="AA12" s="6">
        <v>83</v>
      </c>
      <c r="AB12" s="15">
        <f t="shared" si="3"/>
        <v>1581</v>
      </c>
      <c r="AD12" s="6">
        <v>301</v>
      </c>
      <c r="AE12" s="6">
        <v>375</v>
      </c>
      <c r="AF12" s="6">
        <v>924</v>
      </c>
      <c r="AG12" s="6">
        <v>370</v>
      </c>
      <c r="AH12" s="6">
        <v>45</v>
      </c>
      <c r="AI12" s="15">
        <f t="shared" si="4"/>
        <v>2015</v>
      </c>
      <c r="AK12" s="6">
        <v>286</v>
      </c>
      <c r="AL12" s="6">
        <v>303</v>
      </c>
      <c r="AM12" s="6">
        <v>711</v>
      </c>
      <c r="AN12" s="6">
        <v>303</v>
      </c>
      <c r="AO12" s="6">
        <v>135</v>
      </c>
      <c r="AP12" s="15">
        <f t="shared" si="5"/>
        <v>1738</v>
      </c>
      <c r="AR12" s="6">
        <v>319</v>
      </c>
      <c r="AS12" s="6">
        <v>319</v>
      </c>
      <c r="AT12" s="6">
        <v>1259</v>
      </c>
      <c r="AU12" s="6">
        <v>317</v>
      </c>
      <c r="AV12" s="6">
        <v>97</v>
      </c>
      <c r="AW12" s="15">
        <f t="shared" si="6"/>
        <v>2311</v>
      </c>
      <c r="AY12" s="6">
        <v>351</v>
      </c>
      <c r="AZ12" s="6">
        <v>418</v>
      </c>
      <c r="BA12" s="6">
        <v>1020</v>
      </c>
      <c r="BB12" s="6">
        <v>581</v>
      </c>
      <c r="BC12" s="6">
        <v>183</v>
      </c>
      <c r="BD12" s="15">
        <f t="shared" si="7"/>
        <v>2553</v>
      </c>
      <c r="BF12" s="6">
        <v>354</v>
      </c>
      <c r="BG12" s="6">
        <v>365</v>
      </c>
      <c r="BH12" s="6">
        <v>651</v>
      </c>
      <c r="BI12" s="6">
        <v>322</v>
      </c>
      <c r="BJ12" s="6">
        <v>159</v>
      </c>
      <c r="BK12" s="15">
        <f t="shared" si="8"/>
        <v>1851</v>
      </c>
    </row>
    <row r="13" spans="1:63" ht="15.6" x14ac:dyDescent="0.3">
      <c r="A13" s="2" t="s">
        <v>130</v>
      </c>
      <c r="B13" s="6"/>
      <c r="C13" s="6"/>
      <c r="D13" s="6"/>
      <c r="E13" s="6"/>
      <c r="F13" s="6"/>
      <c r="G13" s="15"/>
      <c r="I13" s="6"/>
      <c r="J13" s="6"/>
      <c r="K13" s="6"/>
      <c r="L13" s="6"/>
      <c r="M13" s="6"/>
      <c r="N13" s="15"/>
      <c r="P13" s="6"/>
      <c r="Q13" s="6"/>
      <c r="R13" s="6"/>
      <c r="S13" s="6"/>
      <c r="T13" s="6"/>
      <c r="U13" s="15"/>
      <c r="W13" s="6">
        <v>7</v>
      </c>
      <c r="X13" s="6">
        <v>27</v>
      </c>
      <c r="Y13" s="6">
        <v>28</v>
      </c>
      <c r="Z13" s="6">
        <v>36</v>
      </c>
      <c r="AA13" s="6">
        <v>35</v>
      </c>
      <c r="AB13" s="15">
        <f t="shared" si="3"/>
        <v>133</v>
      </c>
      <c r="AD13" s="6">
        <v>8</v>
      </c>
      <c r="AE13" s="6">
        <v>38</v>
      </c>
      <c r="AF13" s="6">
        <v>39</v>
      </c>
      <c r="AG13" s="6">
        <v>45</v>
      </c>
      <c r="AH13" s="6">
        <v>40</v>
      </c>
      <c r="AI13" s="15">
        <f t="shared" si="4"/>
        <v>170</v>
      </c>
      <c r="AK13" s="6">
        <v>8</v>
      </c>
      <c r="AL13" s="6">
        <v>41</v>
      </c>
      <c r="AM13" s="6">
        <v>40</v>
      </c>
      <c r="AN13" s="6">
        <v>47</v>
      </c>
      <c r="AO13" s="6">
        <v>41</v>
      </c>
      <c r="AP13" s="15">
        <f t="shared" si="5"/>
        <v>177</v>
      </c>
      <c r="AR13" s="6">
        <v>8</v>
      </c>
      <c r="AS13" s="6">
        <v>41</v>
      </c>
      <c r="AT13" s="6">
        <v>41</v>
      </c>
      <c r="AU13" s="6">
        <v>46</v>
      </c>
      <c r="AV13" s="6">
        <v>42</v>
      </c>
      <c r="AW13" s="15">
        <f t="shared" si="6"/>
        <v>178</v>
      </c>
      <c r="AY13" s="6">
        <v>7</v>
      </c>
      <c r="AZ13" s="6">
        <v>40</v>
      </c>
      <c r="BA13" s="6">
        <v>42</v>
      </c>
      <c r="BB13" s="6">
        <v>47</v>
      </c>
      <c r="BC13" s="6">
        <v>42</v>
      </c>
      <c r="BD13" s="15">
        <f t="shared" si="7"/>
        <v>178</v>
      </c>
      <c r="BF13" s="6">
        <v>8</v>
      </c>
      <c r="BG13" s="6">
        <v>41</v>
      </c>
      <c r="BH13" s="6">
        <v>42</v>
      </c>
      <c r="BI13" s="6">
        <v>48</v>
      </c>
      <c r="BJ13" s="6">
        <v>41</v>
      </c>
      <c r="BK13" s="15">
        <f t="shared" si="8"/>
        <v>180</v>
      </c>
    </row>
    <row r="14" spans="1:63" ht="15.6" x14ac:dyDescent="0.3">
      <c r="A14" s="2" t="s">
        <v>8</v>
      </c>
      <c r="B14" s="6">
        <v>7</v>
      </c>
      <c r="C14" s="6">
        <v>35</v>
      </c>
      <c r="D14" s="6">
        <v>39</v>
      </c>
      <c r="E14" s="6">
        <v>54</v>
      </c>
      <c r="F14" s="6">
        <v>31</v>
      </c>
      <c r="G14" s="15">
        <f t="shared" si="0"/>
        <v>166</v>
      </c>
      <c r="I14" s="6">
        <v>8</v>
      </c>
      <c r="J14" s="6">
        <v>30</v>
      </c>
      <c r="K14" s="6">
        <v>43</v>
      </c>
      <c r="L14" s="6">
        <v>57</v>
      </c>
      <c r="M14" s="6">
        <v>30</v>
      </c>
      <c r="N14" s="15">
        <f t="shared" si="1"/>
        <v>168</v>
      </c>
      <c r="P14" s="6">
        <v>8</v>
      </c>
      <c r="Q14" s="6">
        <v>39</v>
      </c>
      <c r="R14" s="6">
        <v>46</v>
      </c>
      <c r="S14" s="6">
        <v>62</v>
      </c>
      <c r="T14" s="6">
        <v>38</v>
      </c>
      <c r="U14" s="15">
        <f t="shared" si="2"/>
        <v>193</v>
      </c>
      <c r="W14" s="6">
        <v>7</v>
      </c>
      <c r="X14" s="6">
        <v>39</v>
      </c>
      <c r="Y14" s="6">
        <v>44</v>
      </c>
      <c r="Z14" s="6">
        <v>47</v>
      </c>
      <c r="AA14" s="6">
        <v>41</v>
      </c>
      <c r="AB14" s="15">
        <f t="shared" si="3"/>
        <v>178</v>
      </c>
      <c r="AD14" s="6">
        <v>8</v>
      </c>
      <c r="AE14" s="6">
        <v>35</v>
      </c>
      <c r="AF14" s="6">
        <v>46</v>
      </c>
      <c r="AG14" s="6">
        <v>50</v>
      </c>
      <c r="AH14" s="6">
        <v>39</v>
      </c>
      <c r="AI14" s="15">
        <f t="shared" si="4"/>
        <v>178</v>
      </c>
      <c r="AK14" s="6">
        <v>8</v>
      </c>
      <c r="AL14" s="6">
        <v>39</v>
      </c>
      <c r="AM14" s="6">
        <v>45</v>
      </c>
      <c r="AN14" s="6">
        <v>47</v>
      </c>
      <c r="AO14" s="6">
        <v>42</v>
      </c>
      <c r="AP14" s="15">
        <f t="shared" si="5"/>
        <v>181</v>
      </c>
      <c r="AR14" s="6">
        <v>8</v>
      </c>
      <c r="AS14" s="6">
        <v>34</v>
      </c>
      <c r="AT14" s="6">
        <v>40</v>
      </c>
      <c r="AU14" s="6">
        <v>43</v>
      </c>
      <c r="AV14" s="6">
        <v>30</v>
      </c>
      <c r="AW14" s="15">
        <f t="shared" si="6"/>
        <v>155</v>
      </c>
      <c r="AY14" s="6">
        <v>7</v>
      </c>
      <c r="AZ14" s="6">
        <v>38</v>
      </c>
      <c r="BA14" s="6">
        <v>42</v>
      </c>
      <c r="BB14" s="6">
        <v>44</v>
      </c>
      <c r="BC14" s="6">
        <v>38</v>
      </c>
      <c r="BD14" s="15">
        <f t="shared" si="7"/>
        <v>169</v>
      </c>
      <c r="BF14" s="6">
        <v>8</v>
      </c>
      <c r="BG14" s="6">
        <v>39</v>
      </c>
      <c r="BH14" s="6">
        <v>42</v>
      </c>
      <c r="BI14" s="6">
        <v>45</v>
      </c>
      <c r="BJ14" s="6">
        <v>42</v>
      </c>
      <c r="BK14" s="15">
        <f t="shared" si="8"/>
        <v>176</v>
      </c>
    </row>
    <row r="15" spans="1:63" ht="15.6" x14ac:dyDescent="0.3">
      <c r="A15" s="2" t="s">
        <v>9</v>
      </c>
      <c r="B15" s="6">
        <v>91</v>
      </c>
      <c r="C15" s="6">
        <v>234</v>
      </c>
      <c r="D15" s="6">
        <v>226</v>
      </c>
      <c r="E15" s="6">
        <v>211</v>
      </c>
      <c r="F15" s="6">
        <v>224</v>
      </c>
      <c r="G15" s="15">
        <f t="shared" si="0"/>
        <v>986</v>
      </c>
      <c r="I15" s="6">
        <v>167</v>
      </c>
      <c r="J15" s="6">
        <v>97</v>
      </c>
      <c r="K15" s="6">
        <v>433</v>
      </c>
      <c r="L15" s="6">
        <v>697</v>
      </c>
      <c r="M15" s="6">
        <v>173</v>
      </c>
      <c r="N15" s="15">
        <f t="shared" si="1"/>
        <v>1567</v>
      </c>
      <c r="P15" s="6">
        <v>277</v>
      </c>
      <c r="Q15" s="6">
        <v>55</v>
      </c>
      <c r="R15" s="6">
        <v>511</v>
      </c>
      <c r="S15" s="6">
        <v>535</v>
      </c>
      <c r="T15" s="6">
        <v>138</v>
      </c>
      <c r="U15" s="15">
        <f t="shared" si="2"/>
        <v>1516</v>
      </c>
      <c r="W15" s="6">
        <v>263</v>
      </c>
      <c r="X15" s="6">
        <v>25</v>
      </c>
      <c r="Y15" s="6">
        <v>679</v>
      </c>
      <c r="Z15" s="6">
        <v>1639</v>
      </c>
      <c r="AA15" s="6">
        <v>310</v>
      </c>
      <c r="AB15" s="15">
        <f t="shared" si="3"/>
        <v>2916</v>
      </c>
      <c r="AD15" s="6">
        <v>154</v>
      </c>
      <c r="AE15" s="6">
        <v>265</v>
      </c>
      <c r="AF15" s="6">
        <v>1426</v>
      </c>
      <c r="AG15" s="6">
        <v>1525</v>
      </c>
      <c r="AH15" s="6">
        <v>301</v>
      </c>
      <c r="AI15" s="15">
        <f t="shared" si="4"/>
        <v>3671</v>
      </c>
      <c r="AK15" s="6">
        <v>325</v>
      </c>
      <c r="AL15" s="6">
        <v>33</v>
      </c>
      <c r="AM15" s="6">
        <v>1979</v>
      </c>
      <c r="AN15" s="6">
        <v>4328</v>
      </c>
      <c r="AO15" s="6">
        <v>174</v>
      </c>
      <c r="AP15" s="15">
        <f t="shared" si="5"/>
        <v>6839</v>
      </c>
      <c r="AR15" s="6">
        <v>249</v>
      </c>
      <c r="AS15" s="6">
        <v>18</v>
      </c>
      <c r="AT15" s="6">
        <v>269</v>
      </c>
      <c r="AU15" s="6">
        <v>4100</v>
      </c>
      <c r="AV15" s="6">
        <v>64</v>
      </c>
      <c r="AW15" s="15">
        <f t="shared" si="6"/>
        <v>4700</v>
      </c>
      <c r="AY15" s="6">
        <v>198</v>
      </c>
      <c r="AZ15" s="6">
        <v>9</v>
      </c>
      <c r="BA15" s="6">
        <v>273</v>
      </c>
      <c r="BB15" s="6">
        <v>2116</v>
      </c>
      <c r="BC15" s="6">
        <v>52</v>
      </c>
      <c r="BD15" s="15">
        <f t="shared" si="7"/>
        <v>2648</v>
      </c>
      <c r="BF15" s="6">
        <v>202</v>
      </c>
      <c r="BG15" s="6">
        <v>34</v>
      </c>
      <c r="BH15" s="6">
        <v>263</v>
      </c>
      <c r="BI15" s="6">
        <v>2756</v>
      </c>
      <c r="BJ15" s="6">
        <v>27</v>
      </c>
      <c r="BK15" s="15">
        <f t="shared" si="8"/>
        <v>3282</v>
      </c>
    </row>
    <row r="16" spans="1:63" ht="15.6" x14ac:dyDescent="0.3">
      <c r="A16" s="2" t="s">
        <v>10</v>
      </c>
      <c r="B16" s="6">
        <v>3</v>
      </c>
      <c r="C16" s="6">
        <v>33</v>
      </c>
      <c r="D16" s="6">
        <v>14</v>
      </c>
      <c r="E16" s="6">
        <v>19</v>
      </c>
      <c r="F16" s="6">
        <v>33</v>
      </c>
      <c r="G16" s="15">
        <f t="shared" si="0"/>
        <v>102</v>
      </c>
      <c r="I16" s="6">
        <v>5</v>
      </c>
      <c r="J16" s="6">
        <v>14</v>
      </c>
      <c r="K16" s="6">
        <v>22</v>
      </c>
      <c r="L16" s="6">
        <v>25</v>
      </c>
      <c r="M16" s="6">
        <v>13</v>
      </c>
      <c r="N16" s="15">
        <f t="shared" si="1"/>
        <v>79</v>
      </c>
      <c r="P16" s="6">
        <v>5</v>
      </c>
      <c r="Q16" s="6">
        <v>19</v>
      </c>
      <c r="R16" s="6">
        <v>28</v>
      </c>
      <c r="S16" s="6">
        <v>33</v>
      </c>
      <c r="T16" s="6">
        <v>19</v>
      </c>
      <c r="U16" s="15">
        <f t="shared" si="2"/>
        <v>104</v>
      </c>
      <c r="W16" s="6">
        <v>5</v>
      </c>
      <c r="X16" s="6">
        <v>21</v>
      </c>
      <c r="Y16" s="6">
        <v>29</v>
      </c>
      <c r="Z16" s="6">
        <v>33</v>
      </c>
      <c r="AA16" s="6">
        <v>23</v>
      </c>
      <c r="AB16" s="15">
        <f t="shared" si="3"/>
        <v>111</v>
      </c>
      <c r="AD16" s="6">
        <v>7</v>
      </c>
      <c r="AE16" s="6">
        <v>24</v>
      </c>
      <c r="AF16" s="6">
        <v>31</v>
      </c>
      <c r="AG16" s="6">
        <v>37</v>
      </c>
      <c r="AH16" s="6">
        <v>26</v>
      </c>
      <c r="AI16" s="15">
        <f t="shared" si="4"/>
        <v>125</v>
      </c>
      <c r="AK16" s="6">
        <v>5</v>
      </c>
      <c r="AL16" s="6">
        <v>22</v>
      </c>
      <c r="AM16" s="6">
        <v>30</v>
      </c>
      <c r="AN16" s="6">
        <v>32</v>
      </c>
      <c r="AO16" s="6">
        <v>29</v>
      </c>
      <c r="AP16" s="15">
        <f t="shared" si="5"/>
        <v>118</v>
      </c>
      <c r="AR16" s="6">
        <v>6</v>
      </c>
      <c r="AS16" s="6">
        <v>24</v>
      </c>
      <c r="AT16" s="6">
        <v>31</v>
      </c>
      <c r="AU16" s="6">
        <v>37</v>
      </c>
      <c r="AV16" s="6">
        <v>28</v>
      </c>
      <c r="AW16" s="15">
        <f t="shared" si="6"/>
        <v>126</v>
      </c>
      <c r="AY16" s="6">
        <v>5</v>
      </c>
      <c r="AZ16" s="6">
        <v>23</v>
      </c>
      <c r="BA16" s="6">
        <v>32</v>
      </c>
      <c r="BB16" s="6">
        <v>37</v>
      </c>
      <c r="BC16" s="6">
        <v>31</v>
      </c>
      <c r="BD16" s="15">
        <f t="shared" si="7"/>
        <v>128</v>
      </c>
      <c r="BF16" s="6">
        <v>6</v>
      </c>
      <c r="BG16" s="6">
        <v>24</v>
      </c>
      <c r="BH16" s="6">
        <v>29</v>
      </c>
      <c r="BI16" s="6">
        <v>35</v>
      </c>
      <c r="BJ16" s="6">
        <v>34</v>
      </c>
      <c r="BK16" s="15">
        <f t="shared" si="8"/>
        <v>128</v>
      </c>
    </row>
    <row r="17" spans="1:63" ht="15.75" customHeight="1" x14ac:dyDescent="0.3">
      <c r="A17" s="2" t="s">
        <v>147</v>
      </c>
      <c r="B17" s="6">
        <v>2</v>
      </c>
      <c r="C17" s="6">
        <v>0</v>
      </c>
      <c r="D17" s="6">
        <v>12</v>
      </c>
      <c r="E17" s="6">
        <v>20</v>
      </c>
      <c r="F17" s="6">
        <v>2</v>
      </c>
      <c r="G17" s="15">
        <f t="shared" si="0"/>
        <v>36</v>
      </c>
      <c r="I17" s="6">
        <v>6</v>
      </c>
      <c r="J17" s="6">
        <v>11</v>
      </c>
      <c r="K17" s="6">
        <v>24</v>
      </c>
      <c r="L17" s="6">
        <v>39</v>
      </c>
      <c r="M17" s="6">
        <v>14</v>
      </c>
      <c r="N17" s="15">
        <f t="shared" si="1"/>
        <v>94</v>
      </c>
      <c r="P17" s="6">
        <v>4</v>
      </c>
      <c r="Q17" s="6">
        <v>18</v>
      </c>
      <c r="R17" s="6">
        <v>32</v>
      </c>
      <c r="S17" s="6">
        <v>43</v>
      </c>
      <c r="T17" s="6">
        <v>21</v>
      </c>
      <c r="U17" s="15">
        <f t="shared" si="2"/>
        <v>118</v>
      </c>
      <c r="W17" s="6">
        <v>5</v>
      </c>
      <c r="X17" s="6">
        <v>17</v>
      </c>
      <c r="Y17" s="6">
        <v>28</v>
      </c>
      <c r="Z17" s="6">
        <v>33</v>
      </c>
      <c r="AA17" s="6">
        <v>29</v>
      </c>
      <c r="AB17" s="15">
        <f t="shared" si="3"/>
        <v>112</v>
      </c>
      <c r="AD17" s="6">
        <v>7</v>
      </c>
      <c r="AE17" s="6">
        <v>20</v>
      </c>
      <c r="AF17" s="6">
        <v>29</v>
      </c>
      <c r="AG17" s="6">
        <v>42</v>
      </c>
      <c r="AH17" s="6">
        <v>30</v>
      </c>
      <c r="AI17" s="15">
        <f t="shared" si="4"/>
        <v>128</v>
      </c>
      <c r="AK17" s="6">
        <v>5</v>
      </c>
      <c r="AL17" s="6">
        <v>21</v>
      </c>
      <c r="AM17" s="6">
        <v>28</v>
      </c>
      <c r="AN17" s="6">
        <v>40</v>
      </c>
      <c r="AO17" s="6">
        <v>30</v>
      </c>
      <c r="AP17" s="15">
        <f t="shared" si="5"/>
        <v>124</v>
      </c>
      <c r="AR17" s="6">
        <v>5</v>
      </c>
      <c r="AS17" s="6">
        <v>25</v>
      </c>
      <c r="AT17" s="6">
        <v>30</v>
      </c>
      <c r="AU17" s="6">
        <v>37</v>
      </c>
      <c r="AV17" s="6">
        <v>30</v>
      </c>
      <c r="AW17" s="15">
        <f t="shared" si="6"/>
        <v>127</v>
      </c>
      <c r="AY17" s="6">
        <v>5</v>
      </c>
      <c r="AZ17" s="6">
        <v>22</v>
      </c>
      <c r="BA17" s="6">
        <v>33</v>
      </c>
      <c r="BB17" s="6">
        <v>40</v>
      </c>
      <c r="BC17" s="6">
        <v>33</v>
      </c>
      <c r="BD17" s="15">
        <f t="shared" si="7"/>
        <v>133</v>
      </c>
      <c r="BF17" s="6">
        <v>6</v>
      </c>
      <c r="BG17" s="6">
        <v>26</v>
      </c>
      <c r="BH17" s="6">
        <v>35</v>
      </c>
      <c r="BI17" s="6">
        <v>42</v>
      </c>
      <c r="BJ17" s="6">
        <v>36</v>
      </c>
      <c r="BK17" s="15">
        <f t="shared" si="8"/>
        <v>145</v>
      </c>
    </row>
    <row r="18" spans="1:63" ht="15.6" x14ac:dyDescent="0.3">
      <c r="A18" s="2" t="s">
        <v>11</v>
      </c>
      <c r="B18" s="6">
        <v>7</v>
      </c>
      <c r="C18" s="6">
        <v>39</v>
      </c>
      <c r="D18" s="6">
        <v>42</v>
      </c>
      <c r="E18" s="6">
        <v>50</v>
      </c>
      <c r="F18" s="6">
        <v>32</v>
      </c>
      <c r="G18" s="15">
        <f t="shared" si="0"/>
        <v>170</v>
      </c>
      <c r="I18" s="6">
        <v>8</v>
      </c>
      <c r="J18" s="6">
        <v>40</v>
      </c>
      <c r="K18" s="6">
        <v>44</v>
      </c>
      <c r="L18" s="6">
        <v>57</v>
      </c>
      <c r="M18" s="6">
        <v>32</v>
      </c>
      <c r="N18" s="15">
        <f t="shared" si="1"/>
        <v>181</v>
      </c>
      <c r="P18" s="6">
        <v>7</v>
      </c>
      <c r="Q18" s="6">
        <v>43</v>
      </c>
      <c r="R18" s="6">
        <v>47</v>
      </c>
      <c r="S18" s="6">
        <v>61</v>
      </c>
      <c r="T18" s="6">
        <v>35</v>
      </c>
      <c r="U18" s="15">
        <f t="shared" si="2"/>
        <v>193</v>
      </c>
      <c r="W18" s="6">
        <v>8</v>
      </c>
      <c r="X18" s="6">
        <v>39</v>
      </c>
      <c r="Y18" s="6">
        <v>46</v>
      </c>
      <c r="Z18" s="6">
        <v>47</v>
      </c>
      <c r="AA18" s="6">
        <v>42</v>
      </c>
      <c r="AB18" s="15">
        <f t="shared" si="3"/>
        <v>182</v>
      </c>
      <c r="AD18" s="6">
        <v>8</v>
      </c>
      <c r="AE18" s="6">
        <v>37</v>
      </c>
      <c r="AF18" s="6">
        <v>46</v>
      </c>
      <c r="AG18" s="6">
        <v>46</v>
      </c>
      <c r="AH18" s="6">
        <v>42</v>
      </c>
      <c r="AI18" s="15">
        <f t="shared" si="4"/>
        <v>179</v>
      </c>
      <c r="AK18" s="6">
        <v>7</v>
      </c>
      <c r="AL18" s="6">
        <v>39</v>
      </c>
      <c r="AM18" s="6">
        <v>46</v>
      </c>
      <c r="AN18" s="6">
        <v>46</v>
      </c>
      <c r="AO18" s="6">
        <v>41</v>
      </c>
      <c r="AP18" s="15">
        <f t="shared" si="5"/>
        <v>179</v>
      </c>
      <c r="AR18" s="6">
        <v>5</v>
      </c>
      <c r="AS18" s="6">
        <v>36</v>
      </c>
      <c r="AT18" s="6">
        <v>37</v>
      </c>
      <c r="AU18" s="6">
        <v>45</v>
      </c>
      <c r="AV18" s="6">
        <v>40</v>
      </c>
      <c r="AW18" s="15">
        <f t="shared" si="6"/>
        <v>163</v>
      </c>
      <c r="AY18" s="6">
        <v>5</v>
      </c>
      <c r="AZ18" s="6">
        <v>36</v>
      </c>
      <c r="BA18" s="6">
        <v>39</v>
      </c>
      <c r="BB18" s="6">
        <v>42</v>
      </c>
      <c r="BC18" s="6">
        <v>41</v>
      </c>
      <c r="BD18" s="15">
        <f t="shared" si="7"/>
        <v>163</v>
      </c>
      <c r="BF18" s="6">
        <v>7</v>
      </c>
      <c r="BG18" s="6">
        <v>37</v>
      </c>
      <c r="BH18" s="6">
        <v>43</v>
      </c>
      <c r="BI18" s="6">
        <v>44</v>
      </c>
      <c r="BJ18" s="6">
        <v>42</v>
      </c>
      <c r="BK18" s="15">
        <f t="shared" si="8"/>
        <v>173</v>
      </c>
    </row>
    <row r="19" spans="1:63" ht="15.6" x14ac:dyDescent="0.3">
      <c r="A19" s="2" t="s">
        <v>170</v>
      </c>
      <c r="B19" s="6">
        <v>1</v>
      </c>
      <c r="C19" s="6">
        <v>5</v>
      </c>
      <c r="D19" s="6">
        <v>6</v>
      </c>
      <c r="E19" s="6">
        <v>5</v>
      </c>
      <c r="F19" s="6">
        <v>4</v>
      </c>
      <c r="G19" s="15">
        <f t="shared" si="0"/>
        <v>21</v>
      </c>
      <c r="I19" s="6">
        <v>3</v>
      </c>
      <c r="J19" s="6">
        <v>7</v>
      </c>
      <c r="K19" s="6">
        <v>14</v>
      </c>
      <c r="L19" s="6">
        <v>9</v>
      </c>
      <c r="M19" s="6">
        <v>2</v>
      </c>
      <c r="N19" s="15">
        <f t="shared" si="1"/>
        <v>35</v>
      </c>
      <c r="P19" s="6">
        <v>4</v>
      </c>
      <c r="Q19" s="6">
        <v>8</v>
      </c>
      <c r="R19" s="6">
        <v>14</v>
      </c>
      <c r="S19" s="6">
        <v>11</v>
      </c>
      <c r="T19" s="6">
        <v>3</v>
      </c>
      <c r="U19" s="15">
        <f t="shared" si="2"/>
        <v>40</v>
      </c>
      <c r="W19" s="6">
        <v>4</v>
      </c>
      <c r="X19" s="6">
        <v>8</v>
      </c>
      <c r="Y19" s="6">
        <v>17</v>
      </c>
      <c r="Z19" s="6">
        <v>7</v>
      </c>
      <c r="AA19" s="6">
        <v>3</v>
      </c>
      <c r="AB19" s="15">
        <f t="shared" si="3"/>
        <v>39</v>
      </c>
      <c r="AD19" s="6">
        <v>4</v>
      </c>
      <c r="AE19" s="6">
        <v>12</v>
      </c>
      <c r="AF19" s="6">
        <v>26</v>
      </c>
      <c r="AG19" s="6">
        <v>12</v>
      </c>
      <c r="AH19" s="6">
        <v>5</v>
      </c>
      <c r="AI19" s="15">
        <f t="shared" si="4"/>
        <v>59</v>
      </c>
      <c r="AK19" s="6">
        <v>5</v>
      </c>
      <c r="AL19" s="6">
        <v>22</v>
      </c>
      <c r="AM19" s="6">
        <v>30</v>
      </c>
      <c r="AN19" s="6">
        <v>27</v>
      </c>
      <c r="AO19" s="6">
        <v>14</v>
      </c>
      <c r="AP19" s="15">
        <f t="shared" si="5"/>
        <v>98</v>
      </c>
      <c r="AR19" s="6">
        <v>8</v>
      </c>
      <c r="AS19" s="6">
        <v>23</v>
      </c>
      <c r="AT19" s="6">
        <v>36</v>
      </c>
      <c r="AU19" s="6">
        <v>36</v>
      </c>
      <c r="AV19" s="6">
        <v>17</v>
      </c>
      <c r="AW19" s="15">
        <f t="shared" si="6"/>
        <v>120</v>
      </c>
      <c r="AY19" s="6">
        <v>7</v>
      </c>
      <c r="AZ19" s="6">
        <v>25</v>
      </c>
      <c r="BA19" s="6">
        <v>39</v>
      </c>
      <c r="BB19" s="6">
        <v>36</v>
      </c>
      <c r="BC19" s="6">
        <v>17</v>
      </c>
      <c r="BD19" s="15">
        <f t="shared" si="7"/>
        <v>124</v>
      </c>
      <c r="BF19" s="6">
        <v>7</v>
      </c>
      <c r="BG19" s="6">
        <v>27</v>
      </c>
      <c r="BH19" s="6">
        <v>38</v>
      </c>
      <c r="BI19" s="6">
        <v>39</v>
      </c>
      <c r="BJ19" s="6">
        <v>21</v>
      </c>
      <c r="BK19" s="15">
        <f t="shared" si="8"/>
        <v>132</v>
      </c>
    </row>
    <row r="20" spans="1:63" ht="15.6" x14ac:dyDescent="0.3">
      <c r="A20" s="2" t="s">
        <v>14</v>
      </c>
      <c r="B20" s="6">
        <v>1</v>
      </c>
      <c r="C20" s="6">
        <v>3</v>
      </c>
      <c r="D20" s="6">
        <v>13</v>
      </c>
      <c r="E20" s="6">
        <v>19</v>
      </c>
      <c r="F20" s="6">
        <v>13</v>
      </c>
      <c r="G20" s="15">
        <f t="shared" si="0"/>
        <v>49</v>
      </c>
      <c r="I20" s="6">
        <v>4</v>
      </c>
      <c r="J20" s="6">
        <v>13</v>
      </c>
      <c r="K20" s="6">
        <v>28</v>
      </c>
      <c r="L20" s="6">
        <v>19</v>
      </c>
      <c r="M20" s="6">
        <v>11</v>
      </c>
      <c r="N20" s="15">
        <f t="shared" si="1"/>
        <v>75</v>
      </c>
      <c r="P20" s="6">
        <v>13</v>
      </c>
      <c r="Q20" s="6">
        <v>9</v>
      </c>
      <c r="R20" s="6">
        <v>37</v>
      </c>
      <c r="S20" s="6">
        <v>44</v>
      </c>
      <c r="T20" s="6">
        <v>16</v>
      </c>
      <c r="U20" s="15">
        <f t="shared" si="2"/>
        <v>119</v>
      </c>
      <c r="W20" s="6">
        <v>11</v>
      </c>
      <c r="X20" s="6">
        <v>8</v>
      </c>
      <c r="Y20" s="6">
        <v>32</v>
      </c>
      <c r="Z20" s="6">
        <v>47</v>
      </c>
      <c r="AA20" s="6">
        <v>20</v>
      </c>
      <c r="AB20" s="15">
        <f t="shared" si="3"/>
        <v>118</v>
      </c>
      <c r="AD20" s="6">
        <v>17</v>
      </c>
      <c r="AE20" s="6">
        <v>3</v>
      </c>
      <c r="AF20" s="6">
        <v>47</v>
      </c>
      <c r="AG20" s="6">
        <v>33</v>
      </c>
      <c r="AH20" s="6">
        <v>36</v>
      </c>
      <c r="AI20" s="15">
        <f t="shared" si="4"/>
        <v>136</v>
      </c>
      <c r="AK20" s="6">
        <v>17</v>
      </c>
      <c r="AL20" s="6">
        <v>7</v>
      </c>
      <c r="AM20" s="6">
        <v>41</v>
      </c>
      <c r="AN20" s="6">
        <v>34</v>
      </c>
      <c r="AO20" s="6">
        <v>25</v>
      </c>
      <c r="AP20" s="15">
        <f t="shared" si="5"/>
        <v>124</v>
      </c>
      <c r="AR20" s="6">
        <v>7</v>
      </c>
      <c r="AS20" s="6">
        <v>12</v>
      </c>
      <c r="AT20" s="6">
        <v>51</v>
      </c>
      <c r="AU20" s="6">
        <v>31</v>
      </c>
      <c r="AV20" s="6">
        <v>34</v>
      </c>
      <c r="AW20" s="15">
        <f t="shared" si="6"/>
        <v>135</v>
      </c>
      <c r="AY20" s="6">
        <v>6</v>
      </c>
      <c r="AZ20" s="6">
        <v>26</v>
      </c>
      <c r="BA20" s="6">
        <v>44</v>
      </c>
      <c r="BB20" s="6">
        <v>24</v>
      </c>
      <c r="BC20" s="6">
        <v>34</v>
      </c>
      <c r="BD20" s="15">
        <f t="shared" si="7"/>
        <v>134</v>
      </c>
      <c r="BF20" s="6">
        <v>3</v>
      </c>
      <c r="BG20" s="6">
        <v>7</v>
      </c>
      <c r="BH20" s="6">
        <v>37</v>
      </c>
      <c r="BI20" s="6">
        <v>31</v>
      </c>
      <c r="BJ20" s="6">
        <v>109</v>
      </c>
      <c r="BK20" s="15">
        <f t="shared" si="8"/>
        <v>187</v>
      </c>
    </row>
    <row r="21" spans="1:63" ht="15.6" x14ac:dyDescent="0.3">
      <c r="A21" s="2" t="s">
        <v>15</v>
      </c>
      <c r="B21" s="6">
        <v>7</v>
      </c>
      <c r="C21" s="6">
        <v>37</v>
      </c>
      <c r="D21" s="6">
        <v>44</v>
      </c>
      <c r="E21" s="6">
        <v>55</v>
      </c>
      <c r="F21" s="6">
        <v>33</v>
      </c>
      <c r="G21" s="15">
        <f t="shared" si="0"/>
        <v>176</v>
      </c>
      <c r="I21" s="6">
        <v>8</v>
      </c>
      <c r="J21" s="6">
        <v>39</v>
      </c>
      <c r="K21" s="6">
        <v>46</v>
      </c>
      <c r="L21" s="6">
        <v>60</v>
      </c>
      <c r="M21" s="6">
        <v>33</v>
      </c>
      <c r="N21" s="15">
        <f t="shared" si="1"/>
        <v>186</v>
      </c>
      <c r="P21" s="6">
        <v>8</v>
      </c>
      <c r="Q21" s="6">
        <v>43</v>
      </c>
      <c r="R21" s="6">
        <v>47</v>
      </c>
      <c r="S21" s="6">
        <v>63</v>
      </c>
      <c r="T21" s="6">
        <v>39</v>
      </c>
      <c r="U21" s="15">
        <f t="shared" si="2"/>
        <v>200</v>
      </c>
      <c r="W21" s="6">
        <v>8</v>
      </c>
      <c r="X21" s="6">
        <v>41</v>
      </c>
      <c r="Y21" s="6">
        <v>47</v>
      </c>
      <c r="Z21" s="6">
        <v>50</v>
      </c>
      <c r="AA21" s="6">
        <v>42</v>
      </c>
      <c r="AB21" s="15">
        <f t="shared" si="3"/>
        <v>188</v>
      </c>
      <c r="AD21" s="6">
        <v>8</v>
      </c>
      <c r="AE21" s="6">
        <v>42</v>
      </c>
      <c r="AF21" s="6">
        <v>47</v>
      </c>
      <c r="AG21" s="6">
        <v>50</v>
      </c>
      <c r="AH21" s="6">
        <v>43</v>
      </c>
      <c r="AI21" s="15">
        <f t="shared" si="4"/>
        <v>190</v>
      </c>
      <c r="AK21" s="6">
        <v>8</v>
      </c>
      <c r="AL21" s="6">
        <v>42</v>
      </c>
      <c r="AM21" s="6">
        <v>47</v>
      </c>
      <c r="AN21" s="6">
        <v>50</v>
      </c>
      <c r="AO21" s="6">
        <v>43</v>
      </c>
      <c r="AP21" s="15">
        <f t="shared" si="5"/>
        <v>190</v>
      </c>
      <c r="AR21" s="6">
        <v>8</v>
      </c>
      <c r="AS21" s="6">
        <v>42</v>
      </c>
      <c r="AT21" s="6">
        <v>47</v>
      </c>
      <c r="AU21" s="6">
        <v>48</v>
      </c>
      <c r="AV21" s="6">
        <v>43</v>
      </c>
      <c r="AW21" s="15">
        <f t="shared" si="6"/>
        <v>188</v>
      </c>
      <c r="AY21" s="6">
        <v>7</v>
      </c>
      <c r="AZ21" s="6">
        <v>42</v>
      </c>
      <c r="BA21" s="6">
        <v>47</v>
      </c>
      <c r="BB21" s="6">
        <v>48</v>
      </c>
      <c r="BC21" s="6">
        <v>43</v>
      </c>
      <c r="BD21" s="15">
        <f t="shared" si="7"/>
        <v>187</v>
      </c>
      <c r="BF21" s="6">
        <v>8</v>
      </c>
      <c r="BG21" s="6">
        <v>42</v>
      </c>
      <c r="BH21" s="6">
        <v>47</v>
      </c>
      <c r="BI21" s="6">
        <v>48</v>
      </c>
      <c r="BJ21" s="6">
        <v>43</v>
      </c>
      <c r="BK21" s="15">
        <f t="shared" si="8"/>
        <v>188</v>
      </c>
    </row>
    <row r="22" spans="1:63" ht="15.6" x14ac:dyDescent="0.3">
      <c r="A22" s="2" t="s">
        <v>16</v>
      </c>
      <c r="B22" s="6">
        <v>34</v>
      </c>
      <c r="C22" s="6">
        <v>17</v>
      </c>
      <c r="D22" s="6">
        <v>209</v>
      </c>
      <c r="E22" s="6">
        <v>162</v>
      </c>
      <c r="F22" s="6">
        <v>123</v>
      </c>
      <c r="G22" s="15">
        <f t="shared" si="0"/>
        <v>545</v>
      </c>
      <c r="I22" s="6">
        <v>32</v>
      </c>
      <c r="J22" s="6">
        <v>33</v>
      </c>
      <c r="K22" s="6">
        <v>298</v>
      </c>
      <c r="L22" s="6">
        <v>256</v>
      </c>
      <c r="M22" s="6">
        <v>142</v>
      </c>
      <c r="N22" s="15">
        <f t="shared" si="1"/>
        <v>761</v>
      </c>
      <c r="P22" s="6">
        <v>50</v>
      </c>
      <c r="Q22" s="6">
        <v>129</v>
      </c>
      <c r="R22" s="6">
        <v>342</v>
      </c>
      <c r="S22" s="6">
        <v>363</v>
      </c>
      <c r="T22" s="6">
        <v>203</v>
      </c>
      <c r="U22" s="15">
        <f t="shared" si="2"/>
        <v>1087</v>
      </c>
      <c r="W22" s="6">
        <v>79</v>
      </c>
      <c r="X22" s="6">
        <v>85</v>
      </c>
      <c r="Y22" s="6">
        <v>332</v>
      </c>
      <c r="Z22" s="6">
        <v>427</v>
      </c>
      <c r="AA22" s="6">
        <v>111</v>
      </c>
      <c r="AB22" s="15">
        <f t="shared" si="3"/>
        <v>1034</v>
      </c>
      <c r="AD22" s="6">
        <v>53</v>
      </c>
      <c r="AE22" s="6">
        <v>82</v>
      </c>
      <c r="AF22" s="6">
        <v>400</v>
      </c>
      <c r="AG22" s="6">
        <v>520</v>
      </c>
      <c r="AH22" s="6">
        <v>303</v>
      </c>
      <c r="AI22" s="15">
        <f t="shared" si="4"/>
        <v>1358</v>
      </c>
      <c r="AK22" s="6">
        <v>56</v>
      </c>
      <c r="AL22" s="6">
        <v>61</v>
      </c>
      <c r="AM22" s="6">
        <v>418</v>
      </c>
      <c r="AN22" s="6">
        <v>650</v>
      </c>
      <c r="AO22" s="6">
        <v>376</v>
      </c>
      <c r="AP22" s="15">
        <f t="shared" si="5"/>
        <v>1561</v>
      </c>
      <c r="AR22" s="6">
        <v>12</v>
      </c>
      <c r="AS22" s="6">
        <v>39</v>
      </c>
      <c r="AT22" s="6">
        <v>181</v>
      </c>
      <c r="AU22" s="6">
        <v>320</v>
      </c>
      <c r="AV22" s="6">
        <v>310</v>
      </c>
      <c r="AW22" s="15">
        <f t="shared" si="6"/>
        <v>862</v>
      </c>
      <c r="AY22" s="6">
        <v>13</v>
      </c>
      <c r="AZ22" s="6">
        <v>54</v>
      </c>
      <c r="BA22" s="6">
        <v>308</v>
      </c>
      <c r="BB22" s="6">
        <v>402</v>
      </c>
      <c r="BC22" s="6">
        <v>444</v>
      </c>
      <c r="BD22" s="15">
        <f t="shared" si="7"/>
        <v>1221</v>
      </c>
      <c r="BF22" s="6">
        <v>12</v>
      </c>
      <c r="BG22" s="6">
        <v>66</v>
      </c>
      <c r="BH22" s="6">
        <v>270</v>
      </c>
      <c r="BI22" s="6">
        <v>651</v>
      </c>
      <c r="BJ22" s="6">
        <v>383</v>
      </c>
      <c r="BK22" s="15">
        <f t="shared" si="8"/>
        <v>1382</v>
      </c>
    </row>
    <row r="23" spans="1:63" ht="15.6" x14ac:dyDescent="0.3">
      <c r="A23" s="8" t="s">
        <v>17</v>
      </c>
      <c r="B23" s="6">
        <v>34</v>
      </c>
      <c r="C23" s="6">
        <v>14</v>
      </c>
      <c r="D23" s="6">
        <v>191</v>
      </c>
      <c r="E23" s="6">
        <v>135</v>
      </c>
      <c r="F23" s="6">
        <v>152</v>
      </c>
      <c r="G23" s="15">
        <f t="shared" si="0"/>
        <v>526</v>
      </c>
      <c r="I23" s="6">
        <v>23</v>
      </c>
      <c r="J23" s="6">
        <v>33</v>
      </c>
      <c r="K23" s="6">
        <v>283</v>
      </c>
      <c r="L23" s="6">
        <v>224</v>
      </c>
      <c r="M23" s="6">
        <v>130</v>
      </c>
      <c r="N23" s="15">
        <f t="shared" si="1"/>
        <v>693</v>
      </c>
      <c r="P23" s="6">
        <v>47</v>
      </c>
      <c r="Q23" s="6">
        <v>86</v>
      </c>
      <c r="R23" s="6">
        <v>301</v>
      </c>
      <c r="S23" s="6">
        <v>341</v>
      </c>
      <c r="T23" s="6">
        <v>179</v>
      </c>
      <c r="U23" s="15">
        <f t="shared" si="2"/>
        <v>954</v>
      </c>
      <c r="W23" s="6">
        <v>79</v>
      </c>
      <c r="X23" s="6">
        <v>57</v>
      </c>
      <c r="Y23" s="6">
        <v>286</v>
      </c>
      <c r="Z23" s="6">
        <v>359</v>
      </c>
      <c r="AA23" s="6">
        <v>105</v>
      </c>
      <c r="AB23" s="15">
        <f t="shared" si="3"/>
        <v>886</v>
      </c>
      <c r="AD23" s="6">
        <v>57</v>
      </c>
      <c r="AE23" s="6">
        <v>61</v>
      </c>
      <c r="AF23" s="6">
        <v>329</v>
      </c>
      <c r="AG23" s="6">
        <v>493</v>
      </c>
      <c r="AH23" s="6">
        <v>290</v>
      </c>
      <c r="AI23" s="15">
        <f t="shared" si="4"/>
        <v>1230</v>
      </c>
      <c r="AK23" s="6">
        <v>62</v>
      </c>
      <c r="AL23" s="6">
        <v>56</v>
      </c>
      <c r="AM23" s="6">
        <v>343</v>
      </c>
      <c r="AN23" s="6">
        <v>615</v>
      </c>
      <c r="AO23" s="6">
        <v>410</v>
      </c>
      <c r="AP23" s="15">
        <f t="shared" si="5"/>
        <v>1486</v>
      </c>
      <c r="AR23" s="6">
        <v>6</v>
      </c>
      <c r="AS23" s="6">
        <v>25</v>
      </c>
      <c r="AT23" s="6">
        <v>119</v>
      </c>
      <c r="AU23" s="6">
        <v>224</v>
      </c>
      <c r="AV23" s="6">
        <v>151</v>
      </c>
      <c r="AW23" s="15">
        <f t="shared" si="6"/>
        <v>525</v>
      </c>
      <c r="AY23" s="6">
        <v>9</v>
      </c>
      <c r="AZ23" s="6">
        <v>34</v>
      </c>
      <c r="BA23" s="6">
        <v>169</v>
      </c>
      <c r="BB23" s="6">
        <v>246</v>
      </c>
      <c r="BC23" s="6">
        <v>210</v>
      </c>
      <c r="BD23" s="15">
        <f t="shared" si="7"/>
        <v>668</v>
      </c>
      <c r="BF23" s="6">
        <v>9</v>
      </c>
      <c r="BG23" s="6">
        <v>35</v>
      </c>
      <c r="BH23" s="6">
        <v>148</v>
      </c>
      <c r="BI23" s="6">
        <v>360</v>
      </c>
      <c r="BJ23" s="6">
        <v>171</v>
      </c>
      <c r="BK23" s="15">
        <f t="shared" si="8"/>
        <v>723</v>
      </c>
    </row>
    <row r="24" spans="1:63" ht="15.6" x14ac:dyDescent="0.3">
      <c r="A24" s="2" t="s">
        <v>19</v>
      </c>
      <c r="B24" s="6">
        <v>26</v>
      </c>
      <c r="C24" s="6">
        <v>20</v>
      </c>
      <c r="D24" s="6">
        <v>36</v>
      </c>
      <c r="E24" s="6">
        <v>111</v>
      </c>
      <c r="F24" s="6">
        <v>70</v>
      </c>
      <c r="G24" s="15">
        <f t="shared" si="0"/>
        <v>263</v>
      </c>
      <c r="I24" s="6">
        <v>30</v>
      </c>
      <c r="J24" s="6">
        <v>12</v>
      </c>
      <c r="K24" s="6">
        <v>63</v>
      </c>
      <c r="L24" s="6">
        <v>64</v>
      </c>
      <c r="M24" s="6">
        <v>17</v>
      </c>
      <c r="N24" s="15">
        <f t="shared" si="1"/>
        <v>186</v>
      </c>
      <c r="P24" s="6">
        <v>2</v>
      </c>
      <c r="Q24" s="6">
        <v>4</v>
      </c>
      <c r="R24" s="6">
        <v>48</v>
      </c>
      <c r="S24" s="6">
        <v>93</v>
      </c>
      <c r="T24" s="6">
        <v>31</v>
      </c>
      <c r="U24" s="15">
        <f t="shared" si="2"/>
        <v>178</v>
      </c>
      <c r="W24" s="6">
        <v>10</v>
      </c>
      <c r="X24" s="6">
        <v>28</v>
      </c>
      <c r="Y24" s="6">
        <v>50</v>
      </c>
      <c r="Z24" s="6">
        <v>83</v>
      </c>
      <c r="AA24" s="6">
        <v>17</v>
      </c>
      <c r="AB24" s="15">
        <f t="shared" si="3"/>
        <v>188</v>
      </c>
      <c r="AD24" s="6">
        <v>4</v>
      </c>
      <c r="AE24" s="6">
        <v>28</v>
      </c>
      <c r="AF24" s="6">
        <v>33</v>
      </c>
      <c r="AG24" s="6">
        <v>60</v>
      </c>
      <c r="AH24" s="6">
        <v>24</v>
      </c>
      <c r="AI24" s="15">
        <f t="shared" si="4"/>
        <v>149</v>
      </c>
      <c r="AK24" s="6">
        <v>11</v>
      </c>
      <c r="AL24" s="6">
        <v>27</v>
      </c>
      <c r="AM24" s="6">
        <v>23</v>
      </c>
      <c r="AN24" s="6">
        <v>57</v>
      </c>
      <c r="AO24" s="6">
        <v>202</v>
      </c>
      <c r="AP24" s="15">
        <f t="shared" si="5"/>
        <v>320</v>
      </c>
      <c r="AR24" s="6">
        <v>3</v>
      </c>
      <c r="AS24" s="6">
        <v>18</v>
      </c>
      <c r="AT24" s="6">
        <v>48</v>
      </c>
      <c r="AU24" s="6">
        <v>57</v>
      </c>
      <c r="AV24" s="6">
        <v>46</v>
      </c>
      <c r="AW24" s="15">
        <f t="shared" si="6"/>
        <v>172</v>
      </c>
      <c r="AY24" s="6">
        <v>2</v>
      </c>
      <c r="AZ24" s="6">
        <v>9</v>
      </c>
      <c r="BA24" s="6">
        <v>19</v>
      </c>
      <c r="BB24" s="6">
        <v>33</v>
      </c>
      <c r="BC24" s="6">
        <v>73</v>
      </c>
      <c r="BD24" s="15">
        <f t="shared" si="7"/>
        <v>136</v>
      </c>
      <c r="BF24" s="6">
        <v>35</v>
      </c>
      <c r="BG24" s="6">
        <v>10</v>
      </c>
      <c r="BH24" s="6">
        <v>14</v>
      </c>
      <c r="BI24" s="6">
        <v>35</v>
      </c>
      <c r="BJ24" s="6">
        <v>51</v>
      </c>
      <c r="BK24" s="15">
        <f t="shared" si="8"/>
        <v>145</v>
      </c>
    </row>
    <row r="25" spans="1:63" ht="15.6" x14ac:dyDescent="0.3">
      <c r="A25" s="2" t="s">
        <v>171</v>
      </c>
      <c r="B25" s="6">
        <v>31</v>
      </c>
      <c r="C25" s="6">
        <v>20</v>
      </c>
      <c r="D25" s="6">
        <v>57</v>
      </c>
      <c r="E25" s="6">
        <v>64</v>
      </c>
      <c r="F25" s="6">
        <v>38</v>
      </c>
      <c r="G25" s="15">
        <f t="shared" si="0"/>
        <v>210</v>
      </c>
      <c r="I25" s="6">
        <v>6</v>
      </c>
      <c r="J25" s="6">
        <v>20</v>
      </c>
      <c r="K25" s="6">
        <v>74</v>
      </c>
      <c r="L25" s="6">
        <v>77</v>
      </c>
      <c r="M25" s="6">
        <v>26</v>
      </c>
      <c r="N25" s="15">
        <f t="shared" si="1"/>
        <v>203</v>
      </c>
      <c r="P25" s="6">
        <v>5</v>
      </c>
      <c r="Q25" s="6">
        <v>32</v>
      </c>
      <c r="R25" s="6">
        <v>66</v>
      </c>
      <c r="S25" s="6">
        <v>103</v>
      </c>
      <c r="T25" s="6">
        <v>58</v>
      </c>
      <c r="U25" s="15">
        <f t="shared" si="2"/>
        <v>264</v>
      </c>
      <c r="W25" s="6">
        <v>28</v>
      </c>
      <c r="X25" s="6">
        <v>6</v>
      </c>
      <c r="Y25" s="6">
        <v>50</v>
      </c>
      <c r="Z25" s="6">
        <v>51</v>
      </c>
      <c r="AA25" s="6">
        <v>8</v>
      </c>
      <c r="AB25" s="15">
        <f t="shared" si="3"/>
        <v>143</v>
      </c>
      <c r="AD25" s="6">
        <v>21</v>
      </c>
      <c r="AE25" s="6">
        <v>18</v>
      </c>
      <c r="AF25" s="6">
        <v>48</v>
      </c>
      <c r="AG25" s="6">
        <v>71</v>
      </c>
      <c r="AH25" s="6">
        <v>36</v>
      </c>
      <c r="AI25" s="15">
        <f t="shared" si="4"/>
        <v>194</v>
      </c>
      <c r="AK25" s="6">
        <v>9</v>
      </c>
      <c r="AL25" s="6">
        <v>10</v>
      </c>
      <c r="AM25" s="6">
        <v>29</v>
      </c>
      <c r="AN25" s="6">
        <v>41</v>
      </c>
      <c r="AO25" s="6">
        <v>10</v>
      </c>
      <c r="AP25" s="15">
        <f t="shared" si="5"/>
        <v>99</v>
      </c>
      <c r="AR25" s="6">
        <v>6</v>
      </c>
      <c r="AS25" s="6">
        <v>15</v>
      </c>
      <c r="AT25" s="6">
        <v>16</v>
      </c>
      <c r="AU25" s="6">
        <v>22</v>
      </c>
      <c r="AV25" s="6">
        <v>36</v>
      </c>
      <c r="AW25" s="15">
        <f t="shared" si="6"/>
        <v>95</v>
      </c>
      <c r="AY25" s="6">
        <v>1</v>
      </c>
      <c r="AZ25" s="6">
        <v>10</v>
      </c>
      <c r="BA25" s="6">
        <v>20</v>
      </c>
      <c r="BB25" s="6">
        <v>20</v>
      </c>
      <c r="BC25" s="6">
        <v>38</v>
      </c>
      <c r="BD25" s="15">
        <f t="shared" si="7"/>
        <v>89</v>
      </c>
      <c r="BF25" s="6">
        <v>35</v>
      </c>
      <c r="BG25" s="6">
        <v>10</v>
      </c>
      <c r="BH25" s="6">
        <v>14</v>
      </c>
      <c r="BI25" s="6">
        <v>30</v>
      </c>
      <c r="BJ25" s="6">
        <v>19</v>
      </c>
      <c r="BK25" s="15">
        <f t="shared" si="8"/>
        <v>108</v>
      </c>
    </row>
    <row r="26" spans="1:63" x14ac:dyDescent="0.3">
      <c r="A26" s="11" t="s">
        <v>27</v>
      </c>
      <c r="B26" s="12" t="s">
        <v>22</v>
      </c>
      <c r="C26" s="12" t="s">
        <v>22</v>
      </c>
      <c r="D26" s="6" t="s">
        <v>22</v>
      </c>
      <c r="E26" s="6" t="s">
        <v>22</v>
      </c>
      <c r="F26" s="6" t="s">
        <v>22</v>
      </c>
      <c r="G26" s="21" t="s">
        <v>22</v>
      </c>
      <c r="I26" s="19">
        <v>1</v>
      </c>
      <c r="J26" s="6">
        <v>3</v>
      </c>
      <c r="K26" s="19">
        <v>20</v>
      </c>
      <c r="L26" s="19">
        <v>12</v>
      </c>
      <c r="M26" s="19">
        <v>8</v>
      </c>
      <c r="N26" s="20">
        <f t="shared" si="1"/>
        <v>44</v>
      </c>
      <c r="P26" s="19">
        <v>1</v>
      </c>
      <c r="Q26" s="6">
        <v>30</v>
      </c>
      <c r="R26" s="19">
        <v>32</v>
      </c>
      <c r="S26" s="19">
        <v>0</v>
      </c>
      <c r="T26" s="19">
        <v>3</v>
      </c>
      <c r="U26" s="20">
        <f t="shared" si="2"/>
        <v>66</v>
      </c>
      <c r="W26" s="19">
        <v>8</v>
      </c>
      <c r="X26" s="6">
        <v>2</v>
      </c>
      <c r="Y26" s="19">
        <v>27</v>
      </c>
      <c r="Z26" s="19">
        <v>6</v>
      </c>
      <c r="AA26" s="19">
        <v>3</v>
      </c>
      <c r="AB26" s="20">
        <f t="shared" si="3"/>
        <v>46</v>
      </c>
      <c r="AD26" s="19">
        <v>1</v>
      </c>
      <c r="AE26" s="6">
        <v>10</v>
      </c>
      <c r="AF26" s="19">
        <v>15</v>
      </c>
      <c r="AG26" s="19">
        <v>22</v>
      </c>
      <c r="AH26" s="19">
        <v>8</v>
      </c>
      <c r="AI26" s="20">
        <f t="shared" si="4"/>
        <v>56</v>
      </c>
      <c r="AK26" s="19">
        <v>9</v>
      </c>
      <c r="AL26" s="6">
        <v>6</v>
      </c>
      <c r="AM26" s="19">
        <v>7</v>
      </c>
      <c r="AN26" s="19">
        <v>7</v>
      </c>
      <c r="AO26" s="19">
        <v>4</v>
      </c>
      <c r="AP26" s="20">
        <f t="shared" si="5"/>
        <v>33</v>
      </c>
      <c r="AR26" s="19">
        <v>1</v>
      </c>
      <c r="AS26" s="6">
        <v>7</v>
      </c>
      <c r="AT26" s="19">
        <v>5</v>
      </c>
      <c r="AU26" s="19">
        <v>6</v>
      </c>
      <c r="AV26" s="19">
        <v>8</v>
      </c>
      <c r="AW26" s="20">
        <f t="shared" si="6"/>
        <v>27</v>
      </c>
      <c r="AY26" s="19">
        <v>0</v>
      </c>
      <c r="AZ26" s="6">
        <v>0</v>
      </c>
      <c r="BA26" s="19">
        <v>10</v>
      </c>
      <c r="BB26" s="19">
        <v>5</v>
      </c>
      <c r="BC26" s="19">
        <v>5</v>
      </c>
      <c r="BD26" s="20">
        <f t="shared" si="7"/>
        <v>20</v>
      </c>
      <c r="BF26" s="19">
        <v>0</v>
      </c>
      <c r="BG26" s="6">
        <v>3</v>
      </c>
      <c r="BH26" s="19">
        <v>4</v>
      </c>
      <c r="BI26" s="19">
        <v>6</v>
      </c>
      <c r="BJ26" s="19">
        <v>5</v>
      </c>
      <c r="BK26" s="20">
        <f t="shared" si="8"/>
        <v>18</v>
      </c>
    </row>
    <row r="27" spans="1:63" x14ac:dyDescent="0.3">
      <c r="A27" s="11" t="s">
        <v>28</v>
      </c>
      <c r="B27" s="12" t="s">
        <v>22</v>
      </c>
      <c r="C27" s="12" t="s">
        <v>22</v>
      </c>
      <c r="D27" s="6" t="s">
        <v>22</v>
      </c>
      <c r="E27" s="6" t="s">
        <v>22</v>
      </c>
      <c r="F27" s="6" t="s">
        <v>22</v>
      </c>
      <c r="G27" s="21" t="s">
        <v>22</v>
      </c>
      <c r="I27" s="19">
        <v>1</v>
      </c>
      <c r="J27" s="6">
        <v>1</v>
      </c>
      <c r="K27" s="19">
        <v>1</v>
      </c>
      <c r="L27" s="19">
        <v>1</v>
      </c>
      <c r="M27" s="19">
        <v>0</v>
      </c>
      <c r="N27" s="20">
        <f t="shared" si="1"/>
        <v>4</v>
      </c>
      <c r="P27" s="19">
        <v>1</v>
      </c>
      <c r="Q27" s="6">
        <v>0</v>
      </c>
      <c r="R27" s="19">
        <v>3</v>
      </c>
      <c r="S27" s="19">
        <v>16</v>
      </c>
      <c r="T27" s="19">
        <v>0</v>
      </c>
      <c r="U27" s="20">
        <f t="shared" si="2"/>
        <v>20</v>
      </c>
      <c r="W27" s="19">
        <v>0</v>
      </c>
      <c r="X27" s="6">
        <v>0</v>
      </c>
      <c r="Y27" s="19">
        <v>2</v>
      </c>
      <c r="Z27" s="19">
        <v>2</v>
      </c>
      <c r="AA27" s="19">
        <v>0</v>
      </c>
      <c r="AB27" s="20">
        <f t="shared" si="3"/>
        <v>4</v>
      </c>
      <c r="AD27" s="19">
        <v>1</v>
      </c>
      <c r="AE27" s="6">
        <v>0</v>
      </c>
      <c r="AF27" s="19">
        <v>1</v>
      </c>
      <c r="AG27" s="19">
        <v>4</v>
      </c>
      <c r="AH27" s="19">
        <v>0</v>
      </c>
      <c r="AI27" s="20">
        <f t="shared" si="4"/>
        <v>6</v>
      </c>
      <c r="AK27" s="19">
        <v>0</v>
      </c>
      <c r="AL27" s="6">
        <v>0</v>
      </c>
      <c r="AM27" s="19">
        <v>1</v>
      </c>
      <c r="AN27" s="19">
        <v>1</v>
      </c>
      <c r="AO27" s="19">
        <v>0</v>
      </c>
      <c r="AP27" s="20">
        <f t="shared" si="5"/>
        <v>2</v>
      </c>
      <c r="AR27" s="19">
        <v>0</v>
      </c>
      <c r="AS27" s="6">
        <v>0</v>
      </c>
      <c r="AT27" s="19">
        <v>0</v>
      </c>
      <c r="AU27" s="19">
        <v>0</v>
      </c>
      <c r="AV27" s="19">
        <v>0</v>
      </c>
      <c r="AW27" s="20">
        <f t="shared" si="6"/>
        <v>0</v>
      </c>
      <c r="AY27" s="19">
        <v>0</v>
      </c>
      <c r="AZ27" s="6">
        <v>0</v>
      </c>
      <c r="BA27" s="19">
        <v>0</v>
      </c>
      <c r="BB27" s="19">
        <v>1</v>
      </c>
      <c r="BC27" s="19">
        <v>0</v>
      </c>
      <c r="BD27" s="20">
        <f t="shared" si="7"/>
        <v>1</v>
      </c>
      <c r="BF27" s="19">
        <v>0</v>
      </c>
      <c r="BG27" s="6">
        <v>0</v>
      </c>
      <c r="BH27" s="19">
        <v>0</v>
      </c>
      <c r="BI27" s="19">
        <v>1</v>
      </c>
      <c r="BJ27" s="19">
        <v>1</v>
      </c>
      <c r="BK27" s="20">
        <f t="shared" si="8"/>
        <v>2</v>
      </c>
    </row>
    <row r="28" spans="1:63" x14ac:dyDescent="0.3">
      <c r="A28" s="11" t="s">
        <v>29</v>
      </c>
      <c r="B28" s="12" t="s">
        <v>22</v>
      </c>
      <c r="C28" s="12" t="s">
        <v>22</v>
      </c>
      <c r="D28" s="6" t="s">
        <v>22</v>
      </c>
      <c r="E28" s="6" t="s">
        <v>22</v>
      </c>
      <c r="F28" s="6" t="s">
        <v>22</v>
      </c>
      <c r="G28" s="21" t="s">
        <v>22</v>
      </c>
      <c r="I28" s="19">
        <v>0</v>
      </c>
      <c r="J28" s="6">
        <v>0</v>
      </c>
      <c r="K28" s="19">
        <v>0</v>
      </c>
      <c r="L28" s="19">
        <v>3</v>
      </c>
      <c r="M28" s="19">
        <v>0</v>
      </c>
      <c r="N28" s="20">
        <f t="shared" si="1"/>
        <v>3</v>
      </c>
      <c r="P28" s="19">
        <v>0</v>
      </c>
      <c r="Q28" s="6">
        <v>0</v>
      </c>
      <c r="R28" s="19">
        <v>0</v>
      </c>
      <c r="S28" s="19">
        <v>4</v>
      </c>
      <c r="T28" s="19">
        <v>7</v>
      </c>
      <c r="U28" s="20">
        <f t="shared" si="2"/>
        <v>11</v>
      </c>
      <c r="W28" s="19">
        <v>0</v>
      </c>
      <c r="X28" s="6">
        <v>0</v>
      </c>
      <c r="Y28" s="19">
        <v>1</v>
      </c>
      <c r="Z28" s="19">
        <v>1</v>
      </c>
      <c r="AA28" s="19">
        <v>0</v>
      </c>
      <c r="AB28" s="20">
        <f t="shared" si="3"/>
        <v>2</v>
      </c>
      <c r="AD28" s="19">
        <v>0</v>
      </c>
      <c r="AE28" s="6">
        <v>0</v>
      </c>
      <c r="AF28" s="19">
        <v>1</v>
      </c>
      <c r="AG28" s="19">
        <v>2</v>
      </c>
      <c r="AH28" s="19">
        <v>15</v>
      </c>
      <c r="AI28" s="20">
        <f t="shared" si="4"/>
        <v>18</v>
      </c>
      <c r="AK28" s="19">
        <v>0</v>
      </c>
      <c r="AL28" s="6">
        <v>0</v>
      </c>
      <c r="AM28" s="19">
        <v>0</v>
      </c>
      <c r="AN28" s="19">
        <v>1</v>
      </c>
      <c r="AO28" s="19">
        <v>0</v>
      </c>
      <c r="AP28" s="20">
        <f t="shared" si="5"/>
        <v>1</v>
      </c>
      <c r="AR28" s="19">
        <v>0</v>
      </c>
      <c r="AS28" s="6">
        <v>0</v>
      </c>
      <c r="AT28" s="19">
        <v>0</v>
      </c>
      <c r="AU28" s="19">
        <v>3</v>
      </c>
      <c r="AV28" s="19">
        <v>0</v>
      </c>
      <c r="AW28" s="20">
        <f t="shared" si="6"/>
        <v>3</v>
      </c>
      <c r="AY28" s="19">
        <v>1</v>
      </c>
      <c r="AZ28" s="6">
        <v>0</v>
      </c>
      <c r="BA28" s="19">
        <v>0</v>
      </c>
      <c r="BB28" s="19">
        <v>0</v>
      </c>
      <c r="BC28" s="19">
        <v>4</v>
      </c>
      <c r="BD28" s="20">
        <f t="shared" si="7"/>
        <v>5</v>
      </c>
      <c r="BF28" s="19">
        <v>0</v>
      </c>
      <c r="BG28" s="6">
        <v>1</v>
      </c>
      <c r="BH28" s="19">
        <v>0</v>
      </c>
      <c r="BI28" s="19">
        <v>2</v>
      </c>
      <c r="BJ28" s="19">
        <v>1</v>
      </c>
      <c r="BK28" s="20">
        <f t="shared" si="8"/>
        <v>4</v>
      </c>
    </row>
    <row r="29" spans="1:63" x14ac:dyDescent="0.3">
      <c r="A29" s="11" t="s">
        <v>30</v>
      </c>
      <c r="B29" s="12" t="s">
        <v>22</v>
      </c>
      <c r="C29" s="12" t="s">
        <v>22</v>
      </c>
      <c r="D29" s="6" t="s">
        <v>22</v>
      </c>
      <c r="E29" s="6" t="s">
        <v>22</v>
      </c>
      <c r="F29" s="6" t="s">
        <v>22</v>
      </c>
      <c r="G29" s="21" t="s">
        <v>22</v>
      </c>
      <c r="I29" s="19">
        <v>2</v>
      </c>
      <c r="J29" s="6">
        <v>4</v>
      </c>
      <c r="K29" s="19">
        <v>10</v>
      </c>
      <c r="L29" s="19">
        <v>1</v>
      </c>
      <c r="M29" s="19">
        <v>1</v>
      </c>
      <c r="N29" s="20">
        <f t="shared" si="1"/>
        <v>18</v>
      </c>
      <c r="P29" s="19">
        <v>2</v>
      </c>
      <c r="Q29" s="6">
        <v>0</v>
      </c>
      <c r="R29" s="19">
        <v>7</v>
      </c>
      <c r="S29" s="19">
        <v>3</v>
      </c>
      <c r="T29" s="19">
        <v>1</v>
      </c>
      <c r="U29" s="20">
        <f t="shared" si="2"/>
        <v>13</v>
      </c>
      <c r="W29" s="19">
        <v>1</v>
      </c>
      <c r="X29" s="6">
        <v>0</v>
      </c>
      <c r="Y29" s="19">
        <v>7</v>
      </c>
      <c r="Z29" s="19">
        <v>2</v>
      </c>
      <c r="AA29" s="19">
        <v>1</v>
      </c>
      <c r="AB29" s="20">
        <f t="shared" si="3"/>
        <v>11</v>
      </c>
      <c r="AD29" s="19">
        <v>0</v>
      </c>
      <c r="AE29" s="6">
        <v>1</v>
      </c>
      <c r="AF29" s="19">
        <v>7</v>
      </c>
      <c r="AG29" s="19">
        <v>4</v>
      </c>
      <c r="AH29" s="19">
        <v>1</v>
      </c>
      <c r="AI29" s="20">
        <f t="shared" si="4"/>
        <v>13</v>
      </c>
      <c r="AK29" s="19">
        <v>0</v>
      </c>
      <c r="AL29" s="6">
        <v>0</v>
      </c>
      <c r="AM29" s="19">
        <v>1</v>
      </c>
      <c r="AN29" s="19">
        <v>6</v>
      </c>
      <c r="AO29" s="19">
        <v>1</v>
      </c>
      <c r="AP29" s="20">
        <f t="shared" si="5"/>
        <v>8</v>
      </c>
      <c r="AR29" s="19">
        <v>0</v>
      </c>
      <c r="AS29" s="6">
        <v>0</v>
      </c>
      <c r="AT29" s="19">
        <v>1</v>
      </c>
      <c r="AU29" s="19">
        <v>0</v>
      </c>
      <c r="AV29" s="19">
        <v>6</v>
      </c>
      <c r="AW29" s="20">
        <f t="shared" si="6"/>
        <v>7</v>
      </c>
      <c r="AY29" s="19">
        <v>0</v>
      </c>
      <c r="AZ29" s="6">
        <v>0</v>
      </c>
      <c r="BA29" s="19">
        <v>1</v>
      </c>
      <c r="BB29" s="19">
        <v>3</v>
      </c>
      <c r="BC29" s="19">
        <v>9</v>
      </c>
      <c r="BD29" s="20">
        <f t="shared" si="7"/>
        <v>13</v>
      </c>
      <c r="BF29" s="19">
        <v>0</v>
      </c>
      <c r="BG29" s="6">
        <v>3</v>
      </c>
      <c r="BH29" s="19">
        <v>2</v>
      </c>
      <c r="BI29" s="19">
        <v>6</v>
      </c>
      <c r="BJ29" s="19">
        <v>4</v>
      </c>
      <c r="BK29" s="20">
        <f t="shared" si="8"/>
        <v>15</v>
      </c>
    </row>
    <row r="30" spans="1:63" x14ac:dyDescent="0.3">
      <c r="A30" s="11" t="s">
        <v>31</v>
      </c>
      <c r="B30" s="12" t="s">
        <v>22</v>
      </c>
      <c r="C30" s="12" t="s">
        <v>22</v>
      </c>
      <c r="D30" s="6" t="s">
        <v>22</v>
      </c>
      <c r="E30" s="6" t="s">
        <v>22</v>
      </c>
      <c r="F30" s="6" t="s">
        <v>22</v>
      </c>
      <c r="G30" s="21" t="s">
        <v>22</v>
      </c>
      <c r="I30" s="19">
        <v>0</v>
      </c>
      <c r="J30" s="6">
        <v>0</v>
      </c>
      <c r="K30" s="19">
        <v>0</v>
      </c>
      <c r="L30" s="19">
        <v>0</v>
      </c>
      <c r="M30" s="19">
        <v>0</v>
      </c>
      <c r="N30" s="20">
        <f t="shared" si="1"/>
        <v>0</v>
      </c>
      <c r="P30" s="19">
        <v>0</v>
      </c>
      <c r="Q30" s="6">
        <v>0</v>
      </c>
      <c r="R30" s="19">
        <v>0</v>
      </c>
      <c r="S30" s="19">
        <v>0</v>
      </c>
      <c r="T30" s="19">
        <v>0</v>
      </c>
      <c r="U30" s="20">
        <f t="shared" si="2"/>
        <v>0</v>
      </c>
      <c r="W30" s="19">
        <v>0</v>
      </c>
      <c r="X30" s="6">
        <v>1</v>
      </c>
      <c r="Y30" s="19">
        <v>0</v>
      </c>
      <c r="Z30" s="19">
        <v>0</v>
      </c>
      <c r="AA30" s="19">
        <v>0</v>
      </c>
      <c r="AB30" s="20">
        <f t="shared" si="3"/>
        <v>1</v>
      </c>
      <c r="AD30" s="19">
        <v>0</v>
      </c>
      <c r="AE30" s="6">
        <v>0</v>
      </c>
      <c r="AF30" s="19">
        <v>0</v>
      </c>
      <c r="AG30" s="19">
        <v>0</v>
      </c>
      <c r="AH30" s="19">
        <v>0</v>
      </c>
      <c r="AI30" s="20">
        <f t="shared" si="4"/>
        <v>0</v>
      </c>
      <c r="AK30" s="19">
        <v>0</v>
      </c>
      <c r="AL30" s="6">
        <v>0</v>
      </c>
      <c r="AM30" s="19">
        <v>0</v>
      </c>
      <c r="AN30" s="19">
        <v>0</v>
      </c>
      <c r="AO30" s="19">
        <v>0</v>
      </c>
      <c r="AP30" s="20">
        <f t="shared" si="5"/>
        <v>0</v>
      </c>
      <c r="AR30" s="19">
        <v>0</v>
      </c>
      <c r="AS30" s="6">
        <v>0</v>
      </c>
      <c r="AT30" s="19">
        <v>0</v>
      </c>
      <c r="AU30" s="19">
        <v>0</v>
      </c>
      <c r="AV30" s="19">
        <v>0</v>
      </c>
      <c r="AW30" s="20">
        <f t="shared" si="6"/>
        <v>0</v>
      </c>
      <c r="AY30" s="19">
        <v>0</v>
      </c>
      <c r="AZ30" s="6">
        <v>0</v>
      </c>
      <c r="BA30" s="19">
        <v>0</v>
      </c>
      <c r="BB30" s="19">
        <v>0</v>
      </c>
      <c r="BC30" s="19">
        <v>0</v>
      </c>
      <c r="BD30" s="20">
        <f t="shared" si="7"/>
        <v>0</v>
      </c>
      <c r="BF30" s="19">
        <v>0</v>
      </c>
      <c r="BG30" s="6">
        <v>0</v>
      </c>
      <c r="BH30" s="19">
        <v>0</v>
      </c>
      <c r="BI30" s="19">
        <v>0</v>
      </c>
      <c r="BJ30" s="19">
        <v>0</v>
      </c>
      <c r="BK30" s="20">
        <f t="shared" si="8"/>
        <v>0</v>
      </c>
    </row>
    <row r="31" spans="1:63" x14ac:dyDescent="0.3">
      <c r="A31" s="11" t="s">
        <v>32</v>
      </c>
      <c r="B31" s="12" t="s">
        <v>22</v>
      </c>
      <c r="C31" s="12" t="s">
        <v>22</v>
      </c>
      <c r="D31" s="6" t="s">
        <v>22</v>
      </c>
      <c r="E31" s="6" t="s">
        <v>22</v>
      </c>
      <c r="F31" s="6" t="s">
        <v>22</v>
      </c>
      <c r="G31" s="21" t="s">
        <v>22</v>
      </c>
      <c r="I31" s="19">
        <v>0</v>
      </c>
      <c r="J31" s="6">
        <v>1</v>
      </c>
      <c r="K31" s="19">
        <v>1</v>
      </c>
      <c r="L31" s="19">
        <v>3</v>
      </c>
      <c r="M31" s="19">
        <v>1</v>
      </c>
      <c r="N31" s="20">
        <f t="shared" si="1"/>
        <v>6</v>
      </c>
      <c r="P31" s="19">
        <v>0</v>
      </c>
      <c r="Q31" s="6">
        <v>0</v>
      </c>
      <c r="R31" s="19">
        <v>0</v>
      </c>
      <c r="S31" s="19">
        <v>5</v>
      </c>
      <c r="T31" s="19">
        <v>0</v>
      </c>
      <c r="U31" s="20">
        <f t="shared" si="2"/>
        <v>5</v>
      </c>
      <c r="W31" s="19">
        <v>0</v>
      </c>
      <c r="X31" s="6">
        <v>0</v>
      </c>
      <c r="Y31" s="19">
        <v>1</v>
      </c>
      <c r="Z31" s="19">
        <v>0</v>
      </c>
      <c r="AA31" s="19">
        <v>0</v>
      </c>
      <c r="AB31" s="20">
        <f t="shared" si="3"/>
        <v>1</v>
      </c>
      <c r="AD31" s="19">
        <v>0</v>
      </c>
      <c r="AE31" s="6">
        <v>0</v>
      </c>
      <c r="AF31" s="19">
        <v>2</v>
      </c>
      <c r="AG31" s="19">
        <v>1</v>
      </c>
      <c r="AH31" s="19">
        <v>0</v>
      </c>
      <c r="AI31" s="20">
        <f t="shared" si="4"/>
        <v>3</v>
      </c>
      <c r="AK31" s="19">
        <v>0</v>
      </c>
      <c r="AL31" s="6">
        <v>0</v>
      </c>
      <c r="AM31" s="19">
        <v>1</v>
      </c>
      <c r="AN31" s="19">
        <v>3</v>
      </c>
      <c r="AO31" s="19">
        <v>0</v>
      </c>
      <c r="AP31" s="20">
        <f t="shared" si="5"/>
        <v>4</v>
      </c>
      <c r="AR31" s="19">
        <v>0</v>
      </c>
      <c r="AS31" s="6">
        <v>1</v>
      </c>
      <c r="AT31" s="19">
        <v>0</v>
      </c>
      <c r="AU31" s="19">
        <v>0</v>
      </c>
      <c r="AV31" s="19">
        <v>0</v>
      </c>
      <c r="AW31" s="20">
        <f t="shared" si="6"/>
        <v>1</v>
      </c>
      <c r="AY31" s="19">
        <v>0</v>
      </c>
      <c r="AZ31" s="6">
        <v>0</v>
      </c>
      <c r="BA31" s="19">
        <v>0</v>
      </c>
      <c r="BB31" s="19">
        <v>0</v>
      </c>
      <c r="BC31" s="19">
        <v>0</v>
      </c>
      <c r="BD31" s="20">
        <f t="shared" si="7"/>
        <v>0</v>
      </c>
      <c r="BF31" s="19">
        <v>0</v>
      </c>
      <c r="BG31" s="6">
        <v>1</v>
      </c>
      <c r="BH31" s="19">
        <v>0</v>
      </c>
      <c r="BI31" s="19">
        <v>1</v>
      </c>
      <c r="BJ31" s="19">
        <v>0</v>
      </c>
      <c r="BK31" s="20">
        <f t="shared" si="8"/>
        <v>2</v>
      </c>
    </row>
    <row r="32" spans="1:63" x14ac:dyDescent="0.3">
      <c r="A32" s="11" t="s">
        <v>33</v>
      </c>
      <c r="B32" s="12" t="s">
        <v>22</v>
      </c>
      <c r="C32" s="12" t="s">
        <v>22</v>
      </c>
      <c r="D32" s="6" t="s">
        <v>22</v>
      </c>
      <c r="E32" s="6" t="s">
        <v>22</v>
      </c>
      <c r="F32" s="6" t="s">
        <v>22</v>
      </c>
      <c r="G32" s="21" t="s">
        <v>22</v>
      </c>
      <c r="I32" s="19">
        <v>0</v>
      </c>
      <c r="J32" s="6">
        <v>0</v>
      </c>
      <c r="K32" s="19">
        <v>1</v>
      </c>
      <c r="L32" s="19">
        <v>2</v>
      </c>
      <c r="M32" s="19">
        <v>0</v>
      </c>
      <c r="N32" s="20">
        <f t="shared" si="1"/>
        <v>3</v>
      </c>
      <c r="P32" s="19">
        <v>0</v>
      </c>
      <c r="Q32" s="6">
        <v>0</v>
      </c>
      <c r="R32" s="19">
        <v>0</v>
      </c>
      <c r="S32" s="19">
        <v>4</v>
      </c>
      <c r="T32" s="19">
        <v>1</v>
      </c>
      <c r="U32" s="20">
        <f t="shared" si="2"/>
        <v>5</v>
      </c>
      <c r="W32" s="19">
        <v>0</v>
      </c>
      <c r="X32" s="6">
        <v>0</v>
      </c>
      <c r="Y32" s="19">
        <v>0</v>
      </c>
      <c r="Z32" s="19">
        <v>0</v>
      </c>
      <c r="AA32" s="19">
        <v>0</v>
      </c>
      <c r="AB32" s="20">
        <f t="shared" si="3"/>
        <v>0</v>
      </c>
      <c r="AD32" s="19">
        <v>0</v>
      </c>
      <c r="AE32" s="6">
        <v>0</v>
      </c>
      <c r="AF32" s="19">
        <v>0</v>
      </c>
      <c r="AG32" s="19">
        <v>2</v>
      </c>
      <c r="AH32" s="19">
        <v>0</v>
      </c>
      <c r="AI32" s="20">
        <f t="shared" si="4"/>
        <v>2</v>
      </c>
      <c r="AK32" s="19">
        <v>0</v>
      </c>
      <c r="AL32" s="6">
        <v>0</v>
      </c>
      <c r="AM32" s="19">
        <v>2</v>
      </c>
      <c r="AN32" s="19">
        <v>3</v>
      </c>
      <c r="AO32" s="19">
        <v>0</v>
      </c>
      <c r="AP32" s="20">
        <f t="shared" si="5"/>
        <v>5</v>
      </c>
      <c r="AR32" s="19">
        <v>0</v>
      </c>
      <c r="AS32" s="6">
        <v>0</v>
      </c>
      <c r="AT32" s="19">
        <v>0</v>
      </c>
      <c r="AU32" s="19">
        <v>0</v>
      </c>
      <c r="AV32" s="19">
        <v>0</v>
      </c>
      <c r="AW32" s="20">
        <f t="shared" si="6"/>
        <v>0</v>
      </c>
      <c r="AY32" s="19">
        <v>0</v>
      </c>
      <c r="AZ32" s="6">
        <v>0</v>
      </c>
      <c r="BA32" s="19">
        <v>0</v>
      </c>
      <c r="BB32" s="19">
        <v>0</v>
      </c>
      <c r="BC32" s="19">
        <v>7</v>
      </c>
      <c r="BD32" s="20">
        <f t="shared" si="7"/>
        <v>7</v>
      </c>
      <c r="BF32" s="19">
        <v>0</v>
      </c>
      <c r="BG32" s="6">
        <v>0</v>
      </c>
      <c r="BH32" s="19">
        <v>0</v>
      </c>
      <c r="BI32" s="19">
        <v>0</v>
      </c>
      <c r="BJ32" s="19">
        <v>0</v>
      </c>
      <c r="BK32" s="20">
        <f t="shared" si="8"/>
        <v>0</v>
      </c>
    </row>
    <row r="33" spans="1:63" x14ac:dyDescent="0.3">
      <c r="A33" s="11" t="s">
        <v>34</v>
      </c>
      <c r="B33" s="12" t="s">
        <v>22</v>
      </c>
      <c r="C33" s="12" t="s">
        <v>22</v>
      </c>
      <c r="D33" s="6" t="s">
        <v>22</v>
      </c>
      <c r="E33" s="6" t="s">
        <v>22</v>
      </c>
      <c r="F33" s="6" t="s">
        <v>22</v>
      </c>
      <c r="G33" s="21" t="s">
        <v>22</v>
      </c>
      <c r="I33" s="19">
        <v>0</v>
      </c>
      <c r="J33" s="6">
        <v>0</v>
      </c>
      <c r="K33" s="19">
        <v>2</v>
      </c>
      <c r="L33" s="19">
        <v>0</v>
      </c>
      <c r="M33" s="19">
        <v>0</v>
      </c>
      <c r="N33" s="20">
        <f t="shared" si="1"/>
        <v>2</v>
      </c>
      <c r="P33" s="19">
        <v>0</v>
      </c>
      <c r="Q33" s="6">
        <v>0</v>
      </c>
      <c r="R33" s="19">
        <v>0</v>
      </c>
      <c r="S33" s="19">
        <v>0</v>
      </c>
      <c r="T33" s="19">
        <v>0</v>
      </c>
      <c r="U33" s="20">
        <f t="shared" si="2"/>
        <v>0</v>
      </c>
      <c r="W33" s="19">
        <v>0</v>
      </c>
      <c r="X33" s="6">
        <v>0</v>
      </c>
      <c r="Y33" s="19">
        <v>0</v>
      </c>
      <c r="Z33" s="19">
        <v>0</v>
      </c>
      <c r="AA33" s="19">
        <v>0</v>
      </c>
      <c r="AB33" s="20">
        <f t="shared" si="3"/>
        <v>0</v>
      </c>
      <c r="AD33" s="19">
        <v>0</v>
      </c>
      <c r="AE33" s="6">
        <v>0</v>
      </c>
      <c r="AF33" s="19">
        <v>1</v>
      </c>
      <c r="AG33" s="19">
        <v>0</v>
      </c>
      <c r="AH33" s="19">
        <v>0</v>
      </c>
      <c r="AI33" s="20">
        <f t="shared" si="4"/>
        <v>1</v>
      </c>
      <c r="AK33" s="19">
        <v>0</v>
      </c>
      <c r="AL33" s="6">
        <v>0</v>
      </c>
      <c r="AM33" s="19">
        <v>1</v>
      </c>
      <c r="AN33" s="19">
        <v>0</v>
      </c>
      <c r="AO33" s="19">
        <v>0</v>
      </c>
      <c r="AP33" s="20">
        <f t="shared" si="5"/>
        <v>1</v>
      </c>
      <c r="AR33" s="19">
        <v>0</v>
      </c>
      <c r="AS33" s="6">
        <v>0</v>
      </c>
      <c r="AT33" s="19">
        <v>0</v>
      </c>
      <c r="AU33" s="19">
        <v>0</v>
      </c>
      <c r="AV33" s="19">
        <v>0</v>
      </c>
      <c r="AW33" s="20">
        <f t="shared" si="6"/>
        <v>0</v>
      </c>
      <c r="AY33" s="19">
        <v>0</v>
      </c>
      <c r="AZ33" s="6">
        <v>0</v>
      </c>
      <c r="BA33" s="19">
        <v>0</v>
      </c>
      <c r="BB33" s="19">
        <v>0</v>
      </c>
      <c r="BC33" s="19">
        <v>0</v>
      </c>
      <c r="BD33" s="20">
        <f t="shared" si="7"/>
        <v>0</v>
      </c>
      <c r="BF33" s="19">
        <v>0</v>
      </c>
      <c r="BG33" s="6">
        <v>0</v>
      </c>
      <c r="BH33" s="19">
        <v>0</v>
      </c>
      <c r="BI33" s="19">
        <v>0</v>
      </c>
      <c r="BJ33" s="19">
        <v>0</v>
      </c>
      <c r="BK33" s="20">
        <f t="shared" si="8"/>
        <v>0</v>
      </c>
    </row>
    <row r="34" spans="1:63" x14ac:dyDescent="0.3">
      <c r="A34" s="11" t="s">
        <v>149</v>
      </c>
      <c r="B34" s="12"/>
      <c r="C34" s="12"/>
      <c r="D34" s="6"/>
      <c r="E34" s="6"/>
      <c r="F34" s="6"/>
      <c r="G34" s="21"/>
      <c r="I34" s="19"/>
      <c r="J34" s="6"/>
      <c r="K34" s="19"/>
      <c r="L34" s="19"/>
      <c r="M34" s="19"/>
      <c r="N34" s="20"/>
      <c r="P34" s="19"/>
      <c r="Q34" s="6"/>
      <c r="R34" s="19"/>
      <c r="S34" s="19"/>
      <c r="T34" s="19"/>
      <c r="U34" s="20"/>
      <c r="W34" s="19"/>
      <c r="X34" s="6"/>
      <c r="Y34" s="19"/>
      <c r="Z34" s="19"/>
      <c r="AA34" s="19"/>
      <c r="AB34" s="20"/>
      <c r="AD34" s="19"/>
      <c r="AE34" s="6"/>
      <c r="AF34" s="19"/>
      <c r="AG34" s="19"/>
      <c r="AH34" s="19"/>
      <c r="AI34" s="20"/>
      <c r="AK34" s="19">
        <v>0</v>
      </c>
      <c r="AL34" s="6">
        <v>0</v>
      </c>
      <c r="AM34" s="19">
        <v>2</v>
      </c>
      <c r="AN34" s="19">
        <v>0</v>
      </c>
      <c r="AO34" s="19">
        <v>0</v>
      </c>
      <c r="AP34" s="20">
        <f t="shared" si="5"/>
        <v>2</v>
      </c>
      <c r="AR34" s="19">
        <v>0</v>
      </c>
      <c r="AS34" s="6">
        <v>0</v>
      </c>
      <c r="AT34" s="19">
        <v>0</v>
      </c>
      <c r="AU34" s="19">
        <v>0</v>
      </c>
      <c r="AV34" s="19">
        <v>0</v>
      </c>
      <c r="AW34" s="20">
        <f t="shared" si="6"/>
        <v>0</v>
      </c>
      <c r="AY34" s="19">
        <v>0</v>
      </c>
      <c r="AZ34" s="6">
        <v>0</v>
      </c>
      <c r="BA34" s="19">
        <v>0</v>
      </c>
      <c r="BB34" s="19">
        <v>0</v>
      </c>
      <c r="BC34" s="19">
        <v>0</v>
      </c>
      <c r="BD34" s="20">
        <f t="shared" si="7"/>
        <v>0</v>
      </c>
      <c r="BF34" s="19">
        <v>0</v>
      </c>
      <c r="BG34" s="6">
        <v>0</v>
      </c>
      <c r="BH34" s="19">
        <v>0</v>
      </c>
      <c r="BI34" s="19">
        <v>0</v>
      </c>
      <c r="BJ34" s="19">
        <v>0</v>
      </c>
      <c r="BK34" s="20">
        <f t="shared" si="8"/>
        <v>0</v>
      </c>
    </row>
    <row r="35" spans="1:63" x14ac:dyDescent="0.3">
      <c r="A35" s="11" t="s">
        <v>150</v>
      </c>
      <c r="B35" s="12"/>
      <c r="C35" s="12"/>
      <c r="D35" s="6"/>
      <c r="E35" s="6"/>
      <c r="F35" s="6"/>
      <c r="G35" s="21"/>
      <c r="I35" s="19"/>
      <c r="J35" s="6"/>
      <c r="K35" s="19"/>
      <c r="L35" s="19"/>
      <c r="M35" s="19"/>
      <c r="N35" s="20"/>
      <c r="P35" s="19"/>
      <c r="Q35" s="6"/>
      <c r="R35" s="19"/>
      <c r="S35" s="19"/>
      <c r="T35" s="19"/>
      <c r="U35" s="20"/>
      <c r="W35" s="19"/>
      <c r="X35" s="6"/>
      <c r="Y35" s="19"/>
      <c r="Z35" s="19"/>
      <c r="AA35" s="19"/>
      <c r="AB35" s="20"/>
      <c r="AD35" s="19"/>
      <c r="AE35" s="6"/>
      <c r="AF35" s="19"/>
      <c r="AG35" s="19"/>
      <c r="AH35" s="19"/>
      <c r="AI35" s="20"/>
      <c r="AK35" s="19">
        <v>0</v>
      </c>
      <c r="AL35" s="6">
        <v>1</v>
      </c>
      <c r="AM35" s="19">
        <v>4</v>
      </c>
      <c r="AN35" s="19">
        <v>0</v>
      </c>
      <c r="AO35" s="19">
        <v>0</v>
      </c>
      <c r="AP35" s="20">
        <f t="shared" si="5"/>
        <v>5</v>
      </c>
      <c r="AR35" s="19">
        <v>0</v>
      </c>
      <c r="AS35" s="6">
        <v>0</v>
      </c>
      <c r="AT35" s="19">
        <v>0</v>
      </c>
      <c r="AU35" s="19">
        <v>0</v>
      </c>
      <c r="AV35" s="19">
        <v>3</v>
      </c>
      <c r="AW35" s="20">
        <f t="shared" si="6"/>
        <v>3</v>
      </c>
      <c r="AY35" s="19">
        <v>0</v>
      </c>
      <c r="AZ35" s="6">
        <v>0</v>
      </c>
      <c r="BA35" s="19">
        <v>0</v>
      </c>
      <c r="BB35" s="19">
        <v>2</v>
      </c>
      <c r="BC35" s="19">
        <v>1</v>
      </c>
      <c r="BD35" s="20">
        <f t="shared" si="7"/>
        <v>3</v>
      </c>
      <c r="BF35" s="19">
        <v>0</v>
      </c>
      <c r="BG35" s="6">
        <v>1</v>
      </c>
      <c r="BH35" s="19">
        <v>2</v>
      </c>
      <c r="BI35" s="19">
        <v>1</v>
      </c>
      <c r="BJ35" s="19">
        <v>0</v>
      </c>
      <c r="BK35" s="20">
        <f t="shared" si="8"/>
        <v>4</v>
      </c>
    </row>
    <row r="36" spans="1:63" x14ac:dyDescent="0.3">
      <c r="A36" s="11" t="s">
        <v>151</v>
      </c>
      <c r="B36" s="12"/>
      <c r="C36" s="12"/>
      <c r="D36" s="6"/>
      <c r="E36" s="6"/>
      <c r="F36" s="6"/>
      <c r="G36" s="21"/>
      <c r="I36" s="19"/>
      <c r="J36" s="6"/>
      <c r="K36" s="19"/>
      <c r="L36" s="19"/>
      <c r="M36" s="19"/>
      <c r="N36" s="20"/>
      <c r="P36" s="19"/>
      <c r="Q36" s="6"/>
      <c r="R36" s="19"/>
      <c r="S36" s="19"/>
      <c r="T36" s="19"/>
      <c r="U36" s="20"/>
      <c r="W36" s="19"/>
      <c r="X36" s="6"/>
      <c r="Y36" s="19"/>
      <c r="Z36" s="19"/>
      <c r="AA36" s="19"/>
      <c r="AB36" s="20"/>
      <c r="AD36" s="19"/>
      <c r="AE36" s="6"/>
      <c r="AF36" s="19"/>
      <c r="AG36" s="19"/>
      <c r="AH36" s="19"/>
      <c r="AI36" s="20"/>
      <c r="AK36" s="19">
        <v>0</v>
      </c>
      <c r="AL36" s="6">
        <v>1</v>
      </c>
      <c r="AM36" s="19">
        <v>0</v>
      </c>
      <c r="AN36" s="19">
        <v>0</v>
      </c>
      <c r="AO36" s="19">
        <v>1</v>
      </c>
      <c r="AP36" s="20">
        <f t="shared" si="5"/>
        <v>2</v>
      </c>
      <c r="AR36" s="19">
        <v>0</v>
      </c>
      <c r="AS36" s="6">
        <v>0</v>
      </c>
      <c r="AT36" s="19">
        <v>0</v>
      </c>
      <c r="AU36" s="19">
        <v>2</v>
      </c>
      <c r="AV36" s="19">
        <v>4</v>
      </c>
      <c r="AW36" s="20">
        <f t="shared" si="6"/>
        <v>6</v>
      </c>
      <c r="AY36" s="19">
        <v>0</v>
      </c>
      <c r="AZ36" s="6">
        <v>0</v>
      </c>
      <c r="BA36" s="19">
        <v>0</v>
      </c>
      <c r="BB36" s="19">
        <v>0</v>
      </c>
      <c r="BC36" s="19">
        <v>0</v>
      </c>
      <c r="BD36" s="20">
        <f t="shared" si="7"/>
        <v>0</v>
      </c>
      <c r="BF36" s="19">
        <v>0</v>
      </c>
      <c r="BG36" s="6">
        <v>0</v>
      </c>
      <c r="BH36" s="19">
        <v>0</v>
      </c>
      <c r="BI36" s="19">
        <v>0</v>
      </c>
      <c r="BJ36" s="19">
        <v>0</v>
      </c>
      <c r="BK36" s="20">
        <f t="shared" si="8"/>
        <v>0</v>
      </c>
    </row>
    <row r="37" spans="1:63" x14ac:dyDescent="0.3">
      <c r="A37" s="11" t="s">
        <v>35</v>
      </c>
      <c r="B37" s="12" t="s">
        <v>22</v>
      </c>
      <c r="C37" s="12" t="s">
        <v>22</v>
      </c>
      <c r="D37" s="6" t="s">
        <v>22</v>
      </c>
      <c r="E37" s="6" t="s">
        <v>22</v>
      </c>
      <c r="F37" s="6" t="s">
        <v>22</v>
      </c>
      <c r="G37" s="21" t="s">
        <v>22</v>
      </c>
      <c r="I37" s="19">
        <v>2</v>
      </c>
      <c r="J37" s="6">
        <v>11</v>
      </c>
      <c r="K37" s="19">
        <v>39</v>
      </c>
      <c r="L37" s="19">
        <v>55</v>
      </c>
      <c r="M37" s="19">
        <v>16</v>
      </c>
      <c r="N37" s="20">
        <f t="shared" si="1"/>
        <v>123</v>
      </c>
      <c r="P37" s="19">
        <v>1</v>
      </c>
      <c r="Q37" s="6">
        <v>2</v>
      </c>
      <c r="R37" s="19">
        <v>24</v>
      </c>
      <c r="S37" s="19">
        <v>50</v>
      </c>
      <c r="T37" s="19">
        <v>46</v>
      </c>
      <c r="U37" s="20">
        <f t="shared" si="2"/>
        <v>123</v>
      </c>
      <c r="W37" s="19">
        <v>19</v>
      </c>
      <c r="X37" s="6">
        <v>3</v>
      </c>
      <c r="Y37" s="19">
        <v>12</v>
      </c>
      <c r="Z37" s="19">
        <v>40</v>
      </c>
      <c r="AA37" s="19">
        <v>4</v>
      </c>
      <c r="AB37" s="20">
        <f t="shared" si="3"/>
        <v>78</v>
      </c>
      <c r="AD37" s="19">
        <v>19</v>
      </c>
      <c r="AE37" s="6">
        <v>7</v>
      </c>
      <c r="AF37" s="19">
        <v>21</v>
      </c>
      <c r="AG37" s="19">
        <v>36</v>
      </c>
      <c r="AH37" s="19">
        <v>12</v>
      </c>
      <c r="AI37" s="20">
        <f t="shared" si="4"/>
        <v>95</v>
      </c>
      <c r="AK37" s="19">
        <v>0</v>
      </c>
      <c r="AL37" s="6">
        <v>2</v>
      </c>
      <c r="AM37" s="19">
        <v>10</v>
      </c>
      <c r="AN37" s="19">
        <v>20</v>
      </c>
      <c r="AO37" s="19">
        <v>4</v>
      </c>
      <c r="AP37" s="20">
        <f t="shared" si="5"/>
        <v>36</v>
      </c>
      <c r="AR37" s="19">
        <v>5</v>
      </c>
      <c r="AS37" s="6">
        <v>7</v>
      </c>
      <c r="AT37" s="19">
        <v>10</v>
      </c>
      <c r="AU37" s="19">
        <v>11</v>
      </c>
      <c r="AV37" s="19">
        <v>15</v>
      </c>
      <c r="AW37" s="20">
        <f t="shared" si="6"/>
        <v>48</v>
      </c>
      <c r="AY37" s="19">
        <v>0</v>
      </c>
      <c r="AZ37" s="6">
        <v>6</v>
      </c>
      <c r="BA37" s="19">
        <v>2</v>
      </c>
      <c r="BB37" s="19">
        <v>6</v>
      </c>
      <c r="BC37" s="19">
        <v>12</v>
      </c>
      <c r="BD37" s="20">
        <f t="shared" si="7"/>
        <v>26</v>
      </c>
      <c r="BF37" s="19">
        <v>0</v>
      </c>
      <c r="BG37" s="6">
        <v>1</v>
      </c>
      <c r="BH37" s="19">
        <v>4</v>
      </c>
      <c r="BI37" s="19">
        <v>7</v>
      </c>
      <c r="BJ37" s="19">
        <v>8</v>
      </c>
      <c r="BK37" s="20">
        <f t="shared" si="8"/>
        <v>20</v>
      </c>
    </row>
    <row r="38" spans="1:63" ht="15.6" x14ac:dyDescent="0.3">
      <c r="A38" s="7" t="s">
        <v>161</v>
      </c>
      <c r="B38" s="12"/>
      <c r="C38" s="12"/>
      <c r="D38" s="6"/>
      <c r="E38" s="6"/>
      <c r="F38" s="6"/>
      <c r="G38" s="21"/>
      <c r="I38" s="19"/>
      <c r="J38" s="6"/>
      <c r="K38" s="19"/>
      <c r="L38" s="19"/>
      <c r="M38" s="19"/>
      <c r="N38" s="20"/>
      <c r="P38" s="19"/>
      <c r="Q38" s="6"/>
      <c r="R38" s="19"/>
      <c r="S38" s="19"/>
      <c r="T38" s="19"/>
      <c r="U38" s="20"/>
      <c r="W38" s="19"/>
      <c r="X38" s="6"/>
      <c r="Y38" s="19"/>
      <c r="Z38" s="19"/>
      <c r="AA38" s="19"/>
      <c r="AB38" s="20"/>
      <c r="AD38" s="19"/>
      <c r="AE38" s="6"/>
      <c r="AF38" s="19"/>
      <c r="AG38" s="19"/>
      <c r="AH38" s="19"/>
      <c r="AI38" s="20"/>
      <c r="AK38" s="19">
        <v>65</v>
      </c>
      <c r="AL38" s="6">
        <v>84</v>
      </c>
      <c r="AM38" s="19">
        <v>429</v>
      </c>
      <c r="AN38" s="19">
        <v>704</v>
      </c>
      <c r="AO38" s="19">
        <v>496</v>
      </c>
      <c r="AP38" s="20">
        <f t="shared" si="5"/>
        <v>1778</v>
      </c>
      <c r="AR38" s="19">
        <v>15</v>
      </c>
      <c r="AS38" s="6">
        <v>68</v>
      </c>
      <c r="AT38" s="19">
        <v>227</v>
      </c>
      <c r="AU38" s="19">
        <v>525</v>
      </c>
      <c r="AV38" s="19">
        <v>405</v>
      </c>
      <c r="AW38" s="20">
        <f t="shared" si="6"/>
        <v>1240</v>
      </c>
      <c r="AY38" s="19">
        <v>49</v>
      </c>
      <c r="AZ38" s="6">
        <v>100</v>
      </c>
      <c r="BA38" s="19">
        <v>380</v>
      </c>
      <c r="BB38" s="19">
        <v>625</v>
      </c>
      <c r="BC38" s="19">
        <v>570</v>
      </c>
      <c r="BD38" s="20">
        <f t="shared" si="7"/>
        <v>1724</v>
      </c>
      <c r="BF38" s="19">
        <v>31</v>
      </c>
      <c r="BG38" s="6">
        <v>71</v>
      </c>
      <c r="BH38" s="19">
        <v>335</v>
      </c>
      <c r="BI38" s="19">
        <v>965</v>
      </c>
      <c r="BJ38" s="19">
        <v>574</v>
      </c>
      <c r="BK38" s="20">
        <f t="shared" si="8"/>
        <v>1976</v>
      </c>
    </row>
    <row r="39" spans="1:63" ht="15.6" x14ac:dyDescent="0.3">
      <c r="A39" s="7" t="s">
        <v>36</v>
      </c>
      <c r="B39" s="6">
        <v>0</v>
      </c>
      <c r="C39" s="6">
        <v>5</v>
      </c>
      <c r="D39" s="6">
        <v>8</v>
      </c>
      <c r="E39" s="6">
        <v>4</v>
      </c>
      <c r="F39" s="6">
        <v>4</v>
      </c>
      <c r="G39" s="148">
        <f t="shared" si="0"/>
        <v>21</v>
      </c>
      <c r="H39" s="149"/>
      <c r="I39" s="6">
        <v>0</v>
      </c>
      <c r="J39" s="6">
        <v>0</v>
      </c>
      <c r="K39" s="6">
        <v>0</v>
      </c>
      <c r="L39" s="6">
        <v>3</v>
      </c>
      <c r="M39" s="6">
        <v>1</v>
      </c>
      <c r="N39" s="106">
        <f t="shared" si="1"/>
        <v>4</v>
      </c>
      <c r="O39" s="149"/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106">
        <f t="shared" si="2"/>
        <v>0</v>
      </c>
      <c r="V39" s="149"/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06">
        <f t="shared" si="3"/>
        <v>0</v>
      </c>
      <c r="AC39" s="149"/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106">
        <f t="shared" si="4"/>
        <v>0</v>
      </c>
      <c r="AJ39" s="149"/>
      <c r="AK39" s="6">
        <v>0</v>
      </c>
      <c r="AL39" s="6">
        <v>0</v>
      </c>
      <c r="AM39" s="6">
        <v>1</v>
      </c>
      <c r="AN39" s="6">
        <v>0</v>
      </c>
      <c r="AO39" s="6">
        <v>1</v>
      </c>
      <c r="AP39" s="106">
        <f>SUM(AK39:AO39)</f>
        <v>2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06">
        <f t="shared" si="6"/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106">
        <f t="shared" si="7"/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106">
        <f t="shared" si="8"/>
        <v>0</v>
      </c>
    </row>
    <row r="40" spans="1:63" ht="15.6" x14ac:dyDescent="0.3">
      <c r="A40" s="7" t="s">
        <v>142</v>
      </c>
      <c r="B40" s="6"/>
      <c r="C40" s="6"/>
      <c r="D40" s="6"/>
      <c r="E40" s="6"/>
      <c r="F40" s="6"/>
      <c r="G40" s="148"/>
      <c r="H40" s="149"/>
      <c r="I40" s="6"/>
      <c r="J40" s="6"/>
      <c r="K40" s="6"/>
      <c r="L40" s="6"/>
      <c r="M40" s="6"/>
      <c r="N40" s="106"/>
      <c r="O40" s="149"/>
      <c r="P40" s="6"/>
      <c r="Q40" s="6"/>
      <c r="R40" s="6"/>
      <c r="S40" s="6"/>
      <c r="T40" s="6"/>
      <c r="U40" s="106"/>
      <c r="V40" s="149"/>
      <c r="W40" s="6"/>
      <c r="X40" s="6"/>
      <c r="Y40" s="6"/>
      <c r="Z40" s="6"/>
      <c r="AA40" s="6"/>
      <c r="AB40" s="106"/>
      <c r="AC40" s="149"/>
      <c r="AD40" s="6">
        <v>0</v>
      </c>
      <c r="AE40" s="6">
        <v>2</v>
      </c>
      <c r="AF40" s="6">
        <v>0</v>
      </c>
      <c r="AG40" s="6">
        <v>1</v>
      </c>
      <c r="AH40" s="6">
        <v>1</v>
      </c>
      <c r="AI40" s="106">
        <f>SUM(AD40:AH40)</f>
        <v>4</v>
      </c>
      <c r="AJ40" s="149"/>
      <c r="AK40" s="6">
        <v>0</v>
      </c>
      <c r="AL40" s="6">
        <v>1</v>
      </c>
      <c r="AM40" s="6">
        <v>2</v>
      </c>
      <c r="AN40" s="6">
        <v>0</v>
      </c>
      <c r="AO40" s="6">
        <v>0</v>
      </c>
      <c r="AP40" s="106">
        <f>SUM(AK40:AO40)</f>
        <v>3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06">
        <f t="shared" si="6"/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106">
        <f t="shared" si="7"/>
        <v>0</v>
      </c>
      <c r="BF40" s="6">
        <v>1</v>
      </c>
      <c r="BG40" s="6">
        <v>0</v>
      </c>
      <c r="BH40" s="6">
        <v>1</v>
      </c>
      <c r="BI40" s="6">
        <v>0</v>
      </c>
      <c r="BJ40" s="6">
        <v>1</v>
      </c>
      <c r="BK40" s="106">
        <f t="shared" si="8"/>
        <v>3</v>
      </c>
    </row>
    <row r="41" spans="1:63" ht="15.6" x14ac:dyDescent="0.3">
      <c r="A41" s="7" t="s">
        <v>152</v>
      </c>
      <c r="B41" s="6"/>
      <c r="C41" s="6"/>
      <c r="D41" s="6"/>
      <c r="E41" s="6"/>
      <c r="F41" s="6"/>
      <c r="G41" s="6"/>
      <c r="H41" s="6"/>
      <c r="I41" s="6"/>
      <c r="J41" s="6"/>
      <c r="K41" s="106"/>
      <c r="L41" s="146"/>
      <c r="M41" s="107"/>
      <c r="N41" s="107"/>
      <c r="O41" s="107"/>
      <c r="P41" s="107"/>
      <c r="AK41" s="52">
        <v>0</v>
      </c>
      <c r="AL41" s="52">
        <v>6</v>
      </c>
      <c r="AM41" s="52">
        <v>13</v>
      </c>
      <c r="AN41" s="52">
        <v>10</v>
      </c>
      <c r="AO41" s="52">
        <v>2</v>
      </c>
      <c r="AP41" s="150">
        <f>SUM(AK41:AO41)</f>
        <v>31</v>
      </c>
      <c r="AR41" s="52">
        <v>1</v>
      </c>
      <c r="AS41" s="52">
        <v>1</v>
      </c>
      <c r="AT41" s="52">
        <v>7</v>
      </c>
      <c r="AU41" s="52">
        <v>0</v>
      </c>
      <c r="AV41" s="52">
        <v>2</v>
      </c>
      <c r="AW41" s="175">
        <f t="shared" si="6"/>
        <v>11</v>
      </c>
      <c r="AY41" s="52">
        <v>1</v>
      </c>
      <c r="AZ41" s="52">
        <v>1</v>
      </c>
      <c r="BA41" s="52">
        <v>4</v>
      </c>
      <c r="BB41" s="52">
        <v>0</v>
      </c>
      <c r="BC41" s="52">
        <v>3</v>
      </c>
      <c r="BD41" s="175">
        <f t="shared" si="7"/>
        <v>9</v>
      </c>
      <c r="BF41" s="52">
        <v>3</v>
      </c>
      <c r="BG41" s="52">
        <v>4</v>
      </c>
      <c r="BH41" s="52">
        <v>6</v>
      </c>
      <c r="BI41" s="52">
        <v>3</v>
      </c>
      <c r="BJ41" s="52">
        <v>2</v>
      </c>
      <c r="BK41" s="175">
        <f t="shared" si="8"/>
        <v>18</v>
      </c>
    </row>
    <row r="42" spans="1:63" ht="15.6" x14ac:dyDescent="0.3">
      <c r="A42" s="147" t="s">
        <v>153</v>
      </c>
      <c r="B42" s="17"/>
      <c r="C42" s="17"/>
      <c r="D42" s="17"/>
      <c r="E42" s="17"/>
      <c r="F42" s="17"/>
      <c r="G42" s="17"/>
      <c r="H42" s="17"/>
      <c r="I42" s="17"/>
      <c r="J42" s="17"/>
      <c r="K42" s="22"/>
      <c r="L42" s="145"/>
      <c r="M42" s="27"/>
      <c r="N42" s="27"/>
      <c r="O42" s="27"/>
      <c r="P42" s="27"/>
      <c r="AD42" s="141"/>
      <c r="AE42" s="141"/>
      <c r="AF42" s="141"/>
      <c r="AG42" s="141"/>
      <c r="AH42" s="141"/>
      <c r="AI42" s="141"/>
      <c r="AK42" s="18">
        <v>0</v>
      </c>
      <c r="AL42" s="18">
        <v>0</v>
      </c>
      <c r="AM42" s="18">
        <v>0</v>
      </c>
      <c r="AN42" s="18">
        <v>1</v>
      </c>
      <c r="AO42" s="18">
        <v>0</v>
      </c>
      <c r="AP42" s="167">
        <f>SUM(AK42:AO42)</f>
        <v>1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67">
        <f t="shared" si="6"/>
        <v>0</v>
      </c>
      <c r="AY42" s="18">
        <v>0</v>
      </c>
      <c r="AZ42" s="18">
        <v>0</v>
      </c>
      <c r="BA42" s="18">
        <v>0</v>
      </c>
      <c r="BB42" s="18">
        <v>2</v>
      </c>
      <c r="BC42" s="18">
        <v>0</v>
      </c>
      <c r="BD42" s="167">
        <f t="shared" si="7"/>
        <v>2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67">
        <f t="shared" si="8"/>
        <v>0</v>
      </c>
    </row>
    <row r="43" spans="1:63" ht="15.6" x14ac:dyDescent="0.3">
      <c r="A43" s="108" t="s">
        <v>125</v>
      </c>
      <c r="C43" s="12"/>
    </row>
    <row r="44" spans="1:63" x14ac:dyDescent="0.3">
      <c r="A44" s="93" t="s">
        <v>109</v>
      </c>
      <c r="C44" s="12"/>
      <c r="P44" s="52">
        <v>0</v>
      </c>
      <c r="Q44" s="52">
        <v>0</v>
      </c>
      <c r="R44" s="52">
        <v>1</v>
      </c>
      <c r="S44" s="52">
        <v>2</v>
      </c>
      <c r="T44" s="52">
        <v>1</v>
      </c>
      <c r="U44" s="20">
        <f t="shared" si="2"/>
        <v>4</v>
      </c>
      <c r="W44" s="52">
        <v>0</v>
      </c>
      <c r="X44" s="52">
        <v>1</v>
      </c>
      <c r="Y44" s="52">
        <v>0</v>
      </c>
      <c r="Z44" s="52">
        <v>3</v>
      </c>
      <c r="AA44" s="52">
        <v>0</v>
      </c>
      <c r="AB44" s="20">
        <f t="shared" si="3"/>
        <v>4</v>
      </c>
      <c r="AD44" s="52">
        <v>0</v>
      </c>
      <c r="AE44" s="52">
        <v>0</v>
      </c>
      <c r="AF44" s="52">
        <v>3</v>
      </c>
      <c r="AG44" s="52">
        <v>0</v>
      </c>
      <c r="AH44" s="52">
        <v>1</v>
      </c>
      <c r="AI44" s="20">
        <f t="shared" ref="AI44:AI52" si="9">SUM(AD44:AH44)</f>
        <v>4</v>
      </c>
      <c r="AK44" s="52">
        <v>2</v>
      </c>
      <c r="AL44" s="52">
        <v>0</v>
      </c>
      <c r="AM44" s="52">
        <v>0</v>
      </c>
      <c r="AN44" s="52">
        <v>1</v>
      </c>
      <c r="AO44" s="52">
        <v>0</v>
      </c>
      <c r="AP44" s="20">
        <f t="shared" ref="AP44:AP50" si="10">SUM(AK44:AO44)</f>
        <v>3</v>
      </c>
      <c r="AR44" s="52">
        <v>1</v>
      </c>
      <c r="AS44" s="52">
        <v>0</v>
      </c>
      <c r="AT44" s="52">
        <v>2</v>
      </c>
      <c r="AU44" s="52">
        <v>0</v>
      </c>
      <c r="AV44" s="52">
        <v>0</v>
      </c>
      <c r="AW44" s="20">
        <f t="shared" ref="AW44:AW52" si="11">SUM(AR44:AV44)</f>
        <v>3</v>
      </c>
      <c r="AY44" s="52">
        <v>0</v>
      </c>
      <c r="AZ44" s="52">
        <v>1</v>
      </c>
      <c r="BA44" s="52">
        <v>3</v>
      </c>
      <c r="BB44" s="52">
        <v>2</v>
      </c>
      <c r="BC44" s="52">
        <v>1</v>
      </c>
      <c r="BD44" s="20">
        <f t="shared" ref="BD44:BD52" si="12">SUM(AY44:BC44)</f>
        <v>7</v>
      </c>
      <c r="BF44" s="52">
        <v>1</v>
      </c>
      <c r="BG44" s="52">
        <v>2</v>
      </c>
      <c r="BH44" s="52">
        <v>3</v>
      </c>
      <c r="BI44" s="52">
        <v>1</v>
      </c>
      <c r="BJ44" s="52">
        <v>2</v>
      </c>
      <c r="BK44" s="20">
        <f t="shared" ref="BK44:BK52" si="13">SUM(BF44:BJ44)</f>
        <v>9</v>
      </c>
    </row>
    <row r="45" spans="1:63" x14ac:dyDescent="0.3">
      <c r="A45" s="95" t="s">
        <v>110</v>
      </c>
      <c r="C45" s="6"/>
      <c r="P45" s="52">
        <v>1</v>
      </c>
      <c r="Q45" s="52">
        <v>0</v>
      </c>
      <c r="R45" s="52">
        <v>2</v>
      </c>
      <c r="S45" s="52">
        <v>1</v>
      </c>
      <c r="T45" s="52">
        <v>2</v>
      </c>
      <c r="U45" s="20">
        <f t="shared" si="2"/>
        <v>6</v>
      </c>
      <c r="W45" s="52">
        <v>0</v>
      </c>
      <c r="X45" s="52">
        <v>0</v>
      </c>
      <c r="Y45" s="52">
        <v>2</v>
      </c>
      <c r="Z45" s="52">
        <v>1</v>
      </c>
      <c r="AA45" s="52">
        <v>2</v>
      </c>
      <c r="AB45" s="20">
        <f t="shared" si="3"/>
        <v>5</v>
      </c>
      <c r="AD45" s="52">
        <v>0</v>
      </c>
      <c r="AE45" s="52">
        <v>0</v>
      </c>
      <c r="AF45" s="52">
        <v>4</v>
      </c>
      <c r="AG45" s="52">
        <v>3</v>
      </c>
      <c r="AH45" s="52">
        <v>3</v>
      </c>
      <c r="AI45" s="20">
        <f t="shared" si="9"/>
        <v>10</v>
      </c>
      <c r="AK45" s="52">
        <v>1</v>
      </c>
      <c r="AL45" s="52">
        <v>1</v>
      </c>
      <c r="AM45" s="52">
        <v>1</v>
      </c>
      <c r="AN45" s="52">
        <v>0</v>
      </c>
      <c r="AO45" s="52">
        <v>2</v>
      </c>
      <c r="AP45" s="20">
        <f t="shared" si="10"/>
        <v>5</v>
      </c>
      <c r="AR45" s="52">
        <v>0</v>
      </c>
      <c r="AS45" s="52">
        <v>3</v>
      </c>
      <c r="AT45" s="52">
        <v>3</v>
      </c>
      <c r="AU45" s="52">
        <v>2</v>
      </c>
      <c r="AV45" s="52">
        <v>5</v>
      </c>
      <c r="AW45" s="20">
        <f t="shared" si="11"/>
        <v>13</v>
      </c>
      <c r="AY45" s="52">
        <v>0</v>
      </c>
      <c r="AZ45" s="52">
        <v>2</v>
      </c>
      <c r="BA45" s="52">
        <v>2</v>
      </c>
      <c r="BB45" s="52">
        <v>2</v>
      </c>
      <c r="BC45" s="52">
        <v>3</v>
      </c>
      <c r="BD45" s="20">
        <f t="shared" si="12"/>
        <v>9</v>
      </c>
      <c r="BF45" s="52">
        <v>0</v>
      </c>
      <c r="BG45" s="52">
        <v>2</v>
      </c>
      <c r="BH45" s="52">
        <v>2</v>
      </c>
      <c r="BI45" s="52">
        <v>0</v>
      </c>
      <c r="BJ45" s="52">
        <v>2</v>
      </c>
      <c r="BK45" s="20">
        <f t="shared" si="13"/>
        <v>6</v>
      </c>
    </row>
    <row r="46" spans="1:63" x14ac:dyDescent="0.3">
      <c r="A46" s="195" t="s">
        <v>111</v>
      </c>
      <c r="P46" s="52">
        <v>0</v>
      </c>
      <c r="Q46" s="52">
        <v>0</v>
      </c>
      <c r="R46" s="52">
        <v>0</v>
      </c>
      <c r="S46" s="52">
        <v>2</v>
      </c>
      <c r="T46" s="52">
        <v>0</v>
      </c>
      <c r="U46" s="20">
        <f t="shared" si="2"/>
        <v>2</v>
      </c>
      <c r="W46" s="52">
        <v>0</v>
      </c>
      <c r="X46" s="52">
        <v>0</v>
      </c>
      <c r="Y46" s="52">
        <v>0</v>
      </c>
      <c r="Z46" s="52">
        <v>2</v>
      </c>
      <c r="AA46" s="52">
        <v>0</v>
      </c>
      <c r="AB46" s="20">
        <f t="shared" si="3"/>
        <v>2</v>
      </c>
      <c r="AD46" s="52">
        <v>0</v>
      </c>
      <c r="AE46" s="52">
        <v>0</v>
      </c>
      <c r="AF46" s="52">
        <v>2</v>
      </c>
      <c r="AG46" s="52">
        <v>4</v>
      </c>
      <c r="AH46" s="52">
        <v>0</v>
      </c>
      <c r="AI46" s="20">
        <f t="shared" si="9"/>
        <v>6</v>
      </c>
      <c r="AK46" s="52">
        <v>1</v>
      </c>
      <c r="AL46" s="52">
        <v>0</v>
      </c>
      <c r="AM46" s="52">
        <v>3</v>
      </c>
      <c r="AN46" s="52">
        <v>0</v>
      </c>
      <c r="AO46" s="52">
        <v>0</v>
      </c>
      <c r="AP46" s="20">
        <f t="shared" si="10"/>
        <v>4</v>
      </c>
      <c r="AR46" s="52">
        <v>0</v>
      </c>
      <c r="AS46" s="52">
        <v>2</v>
      </c>
      <c r="AT46" s="52">
        <v>1</v>
      </c>
      <c r="AU46" s="52">
        <v>0</v>
      </c>
      <c r="AV46" s="52">
        <v>0</v>
      </c>
      <c r="AW46" s="20">
        <f t="shared" si="11"/>
        <v>3</v>
      </c>
      <c r="AY46" s="52">
        <v>0</v>
      </c>
      <c r="AZ46" s="52">
        <v>1</v>
      </c>
      <c r="BA46" s="52">
        <v>0</v>
      </c>
      <c r="BB46" s="52">
        <v>1</v>
      </c>
      <c r="BC46" s="52">
        <v>0</v>
      </c>
      <c r="BD46" s="20">
        <f t="shared" si="12"/>
        <v>2</v>
      </c>
      <c r="BF46" s="52">
        <v>0</v>
      </c>
      <c r="BG46" s="52">
        <v>0</v>
      </c>
      <c r="BH46" s="52">
        <v>1</v>
      </c>
      <c r="BI46" s="52">
        <v>0</v>
      </c>
      <c r="BJ46" s="52">
        <v>2</v>
      </c>
      <c r="BK46" s="20">
        <f t="shared" si="13"/>
        <v>3</v>
      </c>
    </row>
    <row r="47" spans="1:63" x14ac:dyDescent="0.3">
      <c r="A47" s="196" t="s">
        <v>112</v>
      </c>
      <c r="P47" s="52">
        <v>0</v>
      </c>
      <c r="Q47" s="52">
        <v>0</v>
      </c>
      <c r="R47" s="52">
        <v>1</v>
      </c>
      <c r="S47" s="52">
        <v>2</v>
      </c>
      <c r="T47" s="52">
        <v>0</v>
      </c>
      <c r="U47" s="20">
        <f t="shared" si="2"/>
        <v>3</v>
      </c>
      <c r="W47" s="52">
        <v>1</v>
      </c>
      <c r="X47" s="52">
        <v>0</v>
      </c>
      <c r="Y47" s="52">
        <v>2</v>
      </c>
      <c r="Z47" s="52">
        <v>1</v>
      </c>
      <c r="AA47" s="52">
        <v>0</v>
      </c>
      <c r="AB47" s="20">
        <f t="shared" si="3"/>
        <v>4</v>
      </c>
      <c r="AD47" s="52">
        <v>0</v>
      </c>
      <c r="AE47" s="52">
        <v>1</v>
      </c>
      <c r="AF47" s="52">
        <v>2</v>
      </c>
      <c r="AG47" s="52">
        <v>3</v>
      </c>
      <c r="AH47" s="52">
        <v>1</v>
      </c>
      <c r="AI47" s="20">
        <f t="shared" si="9"/>
        <v>7</v>
      </c>
      <c r="AK47" s="52">
        <v>2</v>
      </c>
      <c r="AL47" s="52">
        <v>0</v>
      </c>
      <c r="AM47" s="52">
        <v>2</v>
      </c>
      <c r="AN47" s="52">
        <v>4</v>
      </c>
      <c r="AO47" s="52">
        <v>1</v>
      </c>
      <c r="AP47" s="20">
        <f t="shared" si="10"/>
        <v>9</v>
      </c>
      <c r="AR47" s="52">
        <v>0</v>
      </c>
      <c r="AS47" s="52">
        <v>1</v>
      </c>
      <c r="AT47" s="52">
        <v>1</v>
      </c>
      <c r="AU47" s="52">
        <v>0</v>
      </c>
      <c r="AV47" s="52">
        <v>1</v>
      </c>
      <c r="AW47" s="20">
        <f t="shared" si="11"/>
        <v>3</v>
      </c>
      <c r="AY47" s="52">
        <v>0</v>
      </c>
      <c r="AZ47" s="52">
        <v>0</v>
      </c>
      <c r="BA47" s="52">
        <v>0</v>
      </c>
      <c r="BB47" s="52">
        <v>0</v>
      </c>
      <c r="BC47" s="52">
        <v>1</v>
      </c>
      <c r="BD47" s="20">
        <f t="shared" si="12"/>
        <v>1</v>
      </c>
      <c r="BF47" s="52">
        <v>0</v>
      </c>
      <c r="BG47" s="52">
        <v>1</v>
      </c>
      <c r="BH47" s="52">
        <v>0</v>
      </c>
      <c r="BI47" s="52">
        <v>0</v>
      </c>
      <c r="BJ47" s="52">
        <v>2</v>
      </c>
      <c r="BK47" s="20">
        <f t="shared" si="13"/>
        <v>3</v>
      </c>
    </row>
    <row r="48" spans="1:63" x14ac:dyDescent="0.3">
      <c r="A48" s="93" t="s">
        <v>154</v>
      </c>
      <c r="B48" s="52"/>
      <c r="C48" s="52"/>
      <c r="D48" s="52"/>
      <c r="E48" s="52"/>
      <c r="F48" s="52"/>
      <c r="G48" s="52"/>
      <c r="H48" s="52"/>
      <c r="I48" s="52"/>
      <c r="J48" s="52"/>
      <c r="K48" s="20"/>
      <c r="L48" s="131"/>
      <c r="M48" s="26"/>
      <c r="N48" s="26"/>
      <c r="O48" s="26"/>
      <c r="P48" s="23"/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20">
        <f t="shared" si="10"/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1</v>
      </c>
      <c r="AW48" s="20">
        <f t="shared" si="11"/>
        <v>1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20">
        <f t="shared" si="12"/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20">
        <f t="shared" si="13"/>
        <v>0</v>
      </c>
    </row>
    <row r="49" spans="1:63" x14ac:dyDescent="0.3">
      <c r="A49" s="99" t="s">
        <v>155</v>
      </c>
      <c r="B49" s="52"/>
      <c r="C49" s="52"/>
      <c r="D49" s="52"/>
      <c r="E49" s="52"/>
      <c r="F49" s="52"/>
      <c r="G49" s="52"/>
      <c r="H49" s="52"/>
      <c r="I49" s="52"/>
      <c r="J49" s="52"/>
      <c r="K49" s="20"/>
      <c r="L49" s="131"/>
      <c r="M49" s="26"/>
      <c r="N49" s="26"/>
      <c r="O49" s="26"/>
      <c r="P49" s="23"/>
      <c r="AK49" s="52">
        <v>0</v>
      </c>
      <c r="AL49" s="52">
        <v>0</v>
      </c>
      <c r="AM49" s="52">
        <v>0</v>
      </c>
      <c r="AN49" s="52">
        <v>1</v>
      </c>
      <c r="AO49" s="52">
        <v>0</v>
      </c>
      <c r="AP49" s="20">
        <f t="shared" si="10"/>
        <v>1</v>
      </c>
      <c r="AR49" s="52">
        <v>0</v>
      </c>
      <c r="AS49" s="52">
        <v>1</v>
      </c>
      <c r="AT49" s="52">
        <v>0</v>
      </c>
      <c r="AU49" s="52">
        <v>1</v>
      </c>
      <c r="AV49" s="52">
        <v>1</v>
      </c>
      <c r="AW49" s="20">
        <f t="shared" si="11"/>
        <v>3</v>
      </c>
      <c r="AY49" s="52">
        <v>0</v>
      </c>
      <c r="AZ49" s="52">
        <v>0</v>
      </c>
      <c r="BA49" s="52">
        <v>1</v>
      </c>
      <c r="BB49" s="52">
        <v>1</v>
      </c>
      <c r="BC49" s="52">
        <v>0</v>
      </c>
      <c r="BD49" s="20">
        <f t="shared" si="12"/>
        <v>2</v>
      </c>
      <c r="BF49" s="52">
        <v>0</v>
      </c>
      <c r="BG49" s="52">
        <v>0</v>
      </c>
      <c r="BH49" s="52">
        <v>0</v>
      </c>
      <c r="BI49" s="52">
        <v>0</v>
      </c>
      <c r="BJ49" s="52">
        <v>1</v>
      </c>
      <c r="BK49" s="20">
        <f t="shared" si="13"/>
        <v>1</v>
      </c>
    </row>
    <row r="50" spans="1:63" x14ac:dyDescent="0.3">
      <c r="A50" s="93" t="s">
        <v>156</v>
      </c>
      <c r="B50" s="52"/>
      <c r="C50" s="52"/>
      <c r="D50" s="52"/>
      <c r="E50" s="52"/>
      <c r="F50" s="52"/>
      <c r="G50" s="52"/>
      <c r="H50" s="52"/>
      <c r="I50" s="52"/>
      <c r="J50" s="52"/>
      <c r="K50" s="20"/>
      <c r="L50" s="131"/>
      <c r="M50" s="26"/>
      <c r="N50" s="26"/>
      <c r="O50" s="26"/>
      <c r="P50" s="23"/>
      <c r="AK50" s="52">
        <v>0</v>
      </c>
      <c r="AL50" s="52">
        <v>0</v>
      </c>
      <c r="AM50" s="52">
        <v>3</v>
      </c>
      <c r="AN50" s="52">
        <v>0</v>
      </c>
      <c r="AO50" s="52">
        <v>1</v>
      </c>
      <c r="AP50" s="20">
        <f t="shared" si="10"/>
        <v>4</v>
      </c>
      <c r="AR50" s="52">
        <v>0</v>
      </c>
      <c r="AS50" s="52">
        <v>0</v>
      </c>
      <c r="AT50" s="52">
        <v>1</v>
      </c>
      <c r="AU50" s="52">
        <v>1</v>
      </c>
      <c r="AV50" s="52">
        <v>0</v>
      </c>
      <c r="AW50" s="20">
        <f t="shared" si="11"/>
        <v>2</v>
      </c>
      <c r="AY50" s="52">
        <v>0</v>
      </c>
      <c r="AZ50" s="52">
        <v>0</v>
      </c>
      <c r="BA50" s="52">
        <v>2</v>
      </c>
      <c r="BB50" s="52">
        <v>0</v>
      </c>
      <c r="BC50" s="52">
        <v>0</v>
      </c>
      <c r="BD50" s="20">
        <f t="shared" si="12"/>
        <v>2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20">
        <f t="shared" si="13"/>
        <v>0</v>
      </c>
    </row>
    <row r="51" spans="1:63" x14ac:dyDescent="0.3">
      <c r="A51" s="99" t="s">
        <v>115</v>
      </c>
      <c r="P51" s="52">
        <v>1</v>
      </c>
      <c r="Q51" s="52">
        <v>2</v>
      </c>
      <c r="R51" s="52">
        <v>5</v>
      </c>
      <c r="S51" s="52">
        <v>10</v>
      </c>
      <c r="T51" s="52">
        <v>4</v>
      </c>
      <c r="U51" s="20">
        <f t="shared" si="2"/>
        <v>22</v>
      </c>
      <c r="W51" s="52">
        <v>1</v>
      </c>
      <c r="X51" s="52">
        <v>1</v>
      </c>
      <c r="Y51" s="52">
        <v>4</v>
      </c>
      <c r="Z51" s="52">
        <v>8</v>
      </c>
      <c r="AA51" s="52">
        <v>2</v>
      </c>
      <c r="AB51" s="20">
        <f t="shared" si="3"/>
        <v>16</v>
      </c>
      <c r="AD51" s="52">
        <v>1</v>
      </c>
      <c r="AE51" s="52">
        <v>0</v>
      </c>
      <c r="AF51" s="52">
        <v>6</v>
      </c>
      <c r="AG51" s="52">
        <v>8</v>
      </c>
      <c r="AH51" s="52">
        <v>5</v>
      </c>
      <c r="AI51" s="20">
        <f t="shared" si="9"/>
        <v>20</v>
      </c>
      <c r="AK51" s="52">
        <v>0</v>
      </c>
      <c r="AL51" s="52">
        <v>0</v>
      </c>
      <c r="AM51" s="52">
        <v>2</v>
      </c>
      <c r="AN51" s="52">
        <v>8</v>
      </c>
      <c r="AO51" s="52">
        <v>1</v>
      </c>
      <c r="AP51" s="20">
        <f>SUM(AK51:AO51)</f>
        <v>11</v>
      </c>
      <c r="AR51" s="52">
        <v>0</v>
      </c>
      <c r="AS51" s="52">
        <v>2</v>
      </c>
      <c r="AT51" s="52">
        <v>2</v>
      </c>
      <c r="AU51" s="52">
        <v>0</v>
      </c>
      <c r="AV51" s="52">
        <v>7</v>
      </c>
      <c r="AW51" s="20">
        <f t="shared" si="11"/>
        <v>11</v>
      </c>
      <c r="AY51" s="52">
        <v>0</v>
      </c>
      <c r="AZ51" s="52">
        <v>2</v>
      </c>
      <c r="BA51" s="52">
        <v>2</v>
      </c>
      <c r="BB51" s="52">
        <v>3</v>
      </c>
      <c r="BC51" s="52">
        <v>4</v>
      </c>
      <c r="BD51" s="20">
        <f t="shared" si="12"/>
        <v>11</v>
      </c>
      <c r="BF51" s="52">
        <v>0</v>
      </c>
      <c r="BG51" s="52">
        <v>2</v>
      </c>
      <c r="BH51" s="52">
        <v>2</v>
      </c>
      <c r="BI51" s="52">
        <v>3</v>
      </c>
      <c r="BJ51" s="52">
        <v>1</v>
      </c>
      <c r="BK51" s="20">
        <f t="shared" si="13"/>
        <v>8</v>
      </c>
    </row>
    <row r="52" spans="1:63" x14ac:dyDescent="0.3">
      <c r="A52" s="168" t="s">
        <v>113</v>
      </c>
      <c r="P52" s="52">
        <v>7</v>
      </c>
      <c r="Q52" s="52">
        <v>41</v>
      </c>
      <c r="R52" s="52">
        <v>40</v>
      </c>
      <c r="S52" s="52">
        <v>50</v>
      </c>
      <c r="T52" s="52">
        <v>34</v>
      </c>
      <c r="U52" s="20">
        <f t="shared" si="2"/>
        <v>172</v>
      </c>
      <c r="W52" s="52">
        <v>6</v>
      </c>
      <c r="X52" s="52">
        <v>40</v>
      </c>
      <c r="Y52" s="52">
        <v>41</v>
      </c>
      <c r="Z52" s="52">
        <v>39</v>
      </c>
      <c r="AA52" s="52">
        <v>39</v>
      </c>
      <c r="AB52" s="20">
        <f t="shared" si="3"/>
        <v>165</v>
      </c>
      <c r="AD52" s="52">
        <v>7</v>
      </c>
      <c r="AE52" s="52">
        <v>41</v>
      </c>
      <c r="AF52" s="52">
        <v>35</v>
      </c>
      <c r="AG52" s="52">
        <v>39</v>
      </c>
      <c r="AH52" s="52">
        <v>35</v>
      </c>
      <c r="AI52" s="20">
        <f t="shared" si="9"/>
        <v>157</v>
      </c>
      <c r="AK52" s="52">
        <v>5</v>
      </c>
      <c r="AL52" s="52">
        <v>41</v>
      </c>
      <c r="AM52" s="52">
        <v>37</v>
      </c>
      <c r="AN52" s="52">
        <v>40</v>
      </c>
      <c r="AO52" s="52">
        <v>40</v>
      </c>
      <c r="AP52" s="20">
        <f>SUM(AK52:AO52)</f>
        <v>163</v>
      </c>
      <c r="AR52" s="52">
        <v>7</v>
      </c>
      <c r="AS52" s="52">
        <v>35</v>
      </c>
      <c r="AT52" s="52">
        <v>40</v>
      </c>
      <c r="AU52" s="52">
        <v>44</v>
      </c>
      <c r="AV52" s="52">
        <v>30</v>
      </c>
      <c r="AW52" s="20">
        <f t="shared" si="11"/>
        <v>156</v>
      </c>
      <c r="AY52" s="52">
        <v>7</v>
      </c>
      <c r="AZ52" s="52">
        <v>38</v>
      </c>
      <c r="BA52" s="52">
        <v>40</v>
      </c>
      <c r="BB52" s="52">
        <v>41</v>
      </c>
      <c r="BC52" s="52">
        <v>36</v>
      </c>
      <c r="BD52" s="20">
        <f t="shared" si="12"/>
        <v>162</v>
      </c>
      <c r="BF52" s="52">
        <v>7</v>
      </c>
      <c r="BG52" s="52">
        <v>37</v>
      </c>
      <c r="BH52" s="52">
        <v>42</v>
      </c>
      <c r="BI52" s="52">
        <v>44</v>
      </c>
      <c r="BJ52" s="52">
        <v>38</v>
      </c>
      <c r="BK52" s="20">
        <f t="shared" si="13"/>
        <v>168</v>
      </c>
    </row>
    <row r="53" spans="1:63" ht="15.6" x14ac:dyDescent="0.3">
      <c r="A53" s="158" t="s">
        <v>126</v>
      </c>
      <c r="Q53" s="52"/>
      <c r="T53" s="52"/>
      <c r="W53" s="52"/>
      <c r="X53" s="52"/>
      <c r="Y53" s="52"/>
      <c r="Z53" s="52"/>
      <c r="AA53" s="52"/>
      <c r="AB53" s="20"/>
      <c r="AD53" s="52"/>
      <c r="AE53" s="52"/>
      <c r="AF53" s="52"/>
      <c r="AG53" s="52"/>
      <c r="AH53" s="52"/>
      <c r="AI53" s="20"/>
      <c r="AK53" s="52"/>
      <c r="AL53" s="52"/>
      <c r="AM53" s="52"/>
      <c r="AN53" s="52"/>
      <c r="AO53" s="52"/>
      <c r="AP53" s="20"/>
      <c r="AR53" s="52"/>
      <c r="AS53" s="52"/>
      <c r="AT53" s="52"/>
      <c r="AU53" s="52"/>
      <c r="AV53" s="52"/>
      <c r="AW53" s="20"/>
      <c r="AY53" s="52"/>
      <c r="AZ53" s="52"/>
      <c r="BA53" s="52"/>
      <c r="BB53" s="52"/>
      <c r="BC53" s="52"/>
      <c r="BD53" s="20"/>
      <c r="BF53" s="52"/>
      <c r="BG53" s="52"/>
      <c r="BH53" s="52"/>
      <c r="BI53" s="52"/>
      <c r="BJ53" s="52"/>
      <c r="BK53" s="20"/>
    </row>
    <row r="54" spans="1:63" ht="15.6" x14ac:dyDescent="0.3">
      <c r="A54" s="105" t="s">
        <v>119</v>
      </c>
      <c r="Q54" s="52">
        <v>1</v>
      </c>
      <c r="T54" s="52">
        <v>0</v>
      </c>
      <c r="W54" s="52">
        <v>1</v>
      </c>
      <c r="X54" s="52">
        <v>0</v>
      </c>
      <c r="Y54" s="52">
        <v>1</v>
      </c>
      <c r="Z54" s="52">
        <v>0</v>
      </c>
      <c r="AA54" s="52">
        <v>4</v>
      </c>
      <c r="AB54" s="20">
        <f t="shared" si="3"/>
        <v>6</v>
      </c>
      <c r="AD54" s="52">
        <v>1</v>
      </c>
      <c r="AE54" s="52">
        <v>0</v>
      </c>
      <c r="AF54" s="52">
        <v>0</v>
      </c>
      <c r="AG54" s="52">
        <v>0</v>
      </c>
      <c r="AH54" s="52">
        <v>3</v>
      </c>
      <c r="AI54" s="20">
        <f t="shared" ref="AI54:AI59" si="14">SUM(AD54:AH54)</f>
        <v>4</v>
      </c>
      <c r="AK54" s="52">
        <v>3</v>
      </c>
      <c r="AL54" s="52">
        <v>0</v>
      </c>
      <c r="AM54" s="52">
        <v>1</v>
      </c>
      <c r="AN54" s="52">
        <v>1</v>
      </c>
      <c r="AO54" s="52">
        <v>2</v>
      </c>
      <c r="AP54" s="20">
        <f t="shared" ref="AP54:AP59" si="15">SUM(AK54:AO54)</f>
        <v>7</v>
      </c>
      <c r="AR54" s="52">
        <v>1</v>
      </c>
      <c r="AS54" s="52">
        <v>2</v>
      </c>
      <c r="AT54" s="52">
        <v>0</v>
      </c>
      <c r="AU54" s="52">
        <v>0</v>
      </c>
      <c r="AV54" s="52">
        <v>1</v>
      </c>
      <c r="AW54" s="20">
        <f t="shared" ref="AW54:AW65" si="16">SUM(AR54:AV54)</f>
        <v>4</v>
      </c>
      <c r="AY54" s="52">
        <v>0</v>
      </c>
      <c r="AZ54" s="52">
        <v>1</v>
      </c>
      <c r="BA54" s="52">
        <v>1</v>
      </c>
      <c r="BB54" s="52">
        <v>2</v>
      </c>
      <c r="BC54" s="52">
        <v>1</v>
      </c>
      <c r="BD54" s="20">
        <f t="shared" ref="BD54:BD59" si="17">SUM(AY54:BC54)</f>
        <v>5</v>
      </c>
      <c r="BF54" s="52">
        <v>2</v>
      </c>
      <c r="BG54" s="52">
        <v>4</v>
      </c>
      <c r="BH54" s="52">
        <v>4</v>
      </c>
      <c r="BI54" s="52">
        <v>2</v>
      </c>
      <c r="BJ54" s="52">
        <v>2</v>
      </c>
      <c r="BK54" s="20">
        <f t="shared" ref="BK54:BK59" si="18">SUM(BF54:BJ54)</f>
        <v>14</v>
      </c>
    </row>
    <row r="55" spans="1:63" ht="15.6" x14ac:dyDescent="0.3">
      <c r="A55" s="105" t="s">
        <v>120</v>
      </c>
      <c r="Q55" s="52">
        <v>7</v>
      </c>
      <c r="T55" s="52">
        <v>6</v>
      </c>
      <c r="W55" s="52">
        <v>1</v>
      </c>
      <c r="X55" s="52">
        <v>9</v>
      </c>
      <c r="Y55" s="52">
        <v>8</v>
      </c>
      <c r="Z55" s="52">
        <v>10</v>
      </c>
      <c r="AA55" s="52">
        <v>5</v>
      </c>
      <c r="AB55" s="20">
        <f t="shared" si="3"/>
        <v>33</v>
      </c>
      <c r="AD55" s="52">
        <v>2</v>
      </c>
      <c r="AE55" s="52">
        <v>6</v>
      </c>
      <c r="AF55" s="52">
        <v>5</v>
      </c>
      <c r="AG55" s="52">
        <v>14</v>
      </c>
      <c r="AH55" s="52">
        <v>3</v>
      </c>
      <c r="AI55" s="20">
        <f t="shared" si="14"/>
        <v>30</v>
      </c>
      <c r="AK55" s="52">
        <v>1</v>
      </c>
      <c r="AL55" s="52">
        <v>4</v>
      </c>
      <c r="AM55" s="52">
        <v>6</v>
      </c>
      <c r="AN55" s="52">
        <v>7</v>
      </c>
      <c r="AO55" s="52">
        <v>3</v>
      </c>
      <c r="AP55" s="20">
        <f t="shared" si="15"/>
        <v>21</v>
      </c>
      <c r="AR55" s="52">
        <v>3</v>
      </c>
      <c r="AS55" s="52">
        <v>9</v>
      </c>
      <c r="AT55" s="52">
        <v>4</v>
      </c>
      <c r="AU55" s="52">
        <v>5</v>
      </c>
      <c r="AV55" s="52">
        <v>1</v>
      </c>
      <c r="AW55" s="20">
        <f t="shared" si="16"/>
        <v>22</v>
      </c>
      <c r="AY55" s="52">
        <v>2</v>
      </c>
      <c r="AZ55" s="52">
        <v>7</v>
      </c>
      <c r="BA55" s="52">
        <v>3</v>
      </c>
      <c r="BB55" s="52">
        <v>5</v>
      </c>
      <c r="BC55" s="52">
        <v>2</v>
      </c>
      <c r="BD55" s="20">
        <f t="shared" si="17"/>
        <v>19</v>
      </c>
      <c r="BF55" s="52">
        <v>2</v>
      </c>
      <c r="BG55" s="52">
        <v>6</v>
      </c>
      <c r="BH55" s="52">
        <v>9</v>
      </c>
      <c r="BI55" s="52">
        <v>6</v>
      </c>
      <c r="BJ55" s="52">
        <v>2</v>
      </c>
      <c r="BK55" s="20">
        <f t="shared" si="18"/>
        <v>25</v>
      </c>
    </row>
    <row r="56" spans="1:63" ht="15.6" x14ac:dyDescent="0.3">
      <c r="A56" s="105" t="s">
        <v>121</v>
      </c>
      <c r="Q56" s="52">
        <v>16</v>
      </c>
      <c r="T56" s="52">
        <v>13</v>
      </c>
      <c r="W56" s="52">
        <v>2</v>
      </c>
      <c r="X56" s="52">
        <v>12</v>
      </c>
      <c r="Y56" s="52">
        <v>12</v>
      </c>
      <c r="Z56" s="52">
        <v>17</v>
      </c>
      <c r="AA56" s="52">
        <v>15</v>
      </c>
      <c r="AB56" s="20">
        <f t="shared" si="3"/>
        <v>58</v>
      </c>
      <c r="AD56" s="52">
        <v>1</v>
      </c>
      <c r="AE56" s="52">
        <v>15</v>
      </c>
      <c r="AF56" s="52">
        <v>23</v>
      </c>
      <c r="AG56" s="52">
        <v>19</v>
      </c>
      <c r="AH56" s="52">
        <v>16</v>
      </c>
      <c r="AI56" s="20">
        <f t="shared" si="14"/>
        <v>74</v>
      </c>
      <c r="AK56" s="52">
        <v>3</v>
      </c>
      <c r="AL56" s="52">
        <v>15</v>
      </c>
      <c r="AM56" s="52">
        <v>18</v>
      </c>
      <c r="AN56" s="52">
        <v>14</v>
      </c>
      <c r="AO56" s="52">
        <v>12</v>
      </c>
      <c r="AP56" s="20">
        <f t="shared" si="15"/>
        <v>62</v>
      </c>
      <c r="AR56" s="52">
        <v>2</v>
      </c>
      <c r="AS56" s="52">
        <v>12</v>
      </c>
      <c r="AT56" s="52">
        <v>10</v>
      </c>
      <c r="AU56" s="52">
        <v>13</v>
      </c>
      <c r="AV56" s="52">
        <v>9</v>
      </c>
      <c r="AW56" s="20">
        <f t="shared" si="16"/>
        <v>46</v>
      </c>
      <c r="AY56" s="52">
        <v>3</v>
      </c>
      <c r="AZ56" s="52">
        <v>16</v>
      </c>
      <c r="BA56" s="52">
        <v>16</v>
      </c>
      <c r="BB56" s="52">
        <v>13</v>
      </c>
      <c r="BC56" s="52">
        <v>13</v>
      </c>
      <c r="BD56" s="20">
        <f t="shared" si="17"/>
        <v>61</v>
      </c>
      <c r="BF56" s="52">
        <v>3</v>
      </c>
      <c r="BG56" s="52">
        <v>15</v>
      </c>
      <c r="BH56" s="52">
        <v>17</v>
      </c>
      <c r="BI56" s="52">
        <v>11</v>
      </c>
      <c r="BJ56" s="52">
        <v>11</v>
      </c>
      <c r="BK56" s="20">
        <f t="shared" si="18"/>
        <v>57</v>
      </c>
    </row>
    <row r="57" spans="1:63" ht="15.6" x14ac:dyDescent="0.3">
      <c r="A57" s="105" t="s">
        <v>122</v>
      </c>
      <c r="Q57" s="52">
        <v>20</v>
      </c>
      <c r="T57" s="52">
        <v>25</v>
      </c>
      <c r="W57" s="52">
        <v>5</v>
      </c>
      <c r="X57" s="52">
        <v>21</v>
      </c>
      <c r="Y57" s="52">
        <v>27</v>
      </c>
      <c r="Z57" s="52">
        <v>19</v>
      </c>
      <c r="AA57" s="52">
        <v>21</v>
      </c>
      <c r="AB57" s="20">
        <f t="shared" si="3"/>
        <v>93</v>
      </c>
      <c r="AD57" s="52">
        <v>5</v>
      </c>
      <c r="AE57" s="52">
        <v>24</v>
      </c>
      <c r="AF57" s="52">
        <v>26</v>
      </c>
      <c r="AG57" s="52">
        <v>22</v>
      </c>
      <c r="AH57" s="52">
        <v>16</v>
      </c>
      <c r="AI57" s="20">
        <f t="shared" si="14"/>
        <v>93</v>
      </c>
      <c r="AK57" s="52">
        <v>5</v>
      </c>
      <c r="AL57" s="52">
        <v>21</v>
      </c>
      <c r="AM57" s="52">
        <v>26</v>
      </c>
      <c r="AN57" s="52">
        <v>23</v>
      </c>
      <c r="AO57" s="52">
        <v>13</v>
      </c>
      <c r="AP57" s="20">
        <f t="shared" si="15"/>
        <v>88</v>
      </c>
      <c r="AR57" s="52">
        <v>7</v>
      </c>
      <c r="AS57" s="52">
        <v>21</v>
      </c>
      <c r="AT57" s="52">
        <v>28</v>
      </c>
      <c r="AU57" s="52">
        <v>14</v>
      </c>
      <c r="AV57" s="52">
        <v>15</v>
      </c>
      <c r="AW57" s="20">
        <f t="shared" si="16"/>
        <v>85</v>
      </c>
      <c r="AY57" s="52">
        <v>4</v>
      </c>
      <c r="AZ57" s="52">
        <v>26</v>
      </c>
      <c r="BA57" s="52">
        <v>29</v>
      </c>
      <c r="BB57" s="52">
        <v>18</v>
      </c>
      <c r="BC57" s="52">
        <v>18</v>
      </c>
      <c r="BD57" s="20">
        <f t="shared" si="17"/>
        <v>95</v>
      </c>
      <c r="BF57" s="52">
        <v>5</v>
      </c>
      <c r="BG57" s="52">
        <v>25</v>
      </c>
      <c r="BH57" s="52">
        <v>22</v>
      </c>
      <c r="BI57" s="52">
        <v>25</v>
      </c>
      <c r="BJ57" s="52">
        <v>25</v>
      </c>
      <c r="BK57" s="20">
        <f t="shared" si="18"/>
        <v>102</v>
      </c>
    </row>
    <row r="58" spans="1:63" ht="15.6" x14ac:dyDescent="0.3">
      <c r="A58" s="105" t="s">
        <v>123</v>
      </c>
      <c r="Q58" s="52">
        <v>16</v>
      </c>
      <c r="T58" s="52">
        <v>13</v>
      </c>
      <c r="W58" s="52">
        <v>3</v>
      </c>
      <c r="X58" s="52">
        <v>22</v>
      </c>
      <c r="Y58" s="52">
        <v>25</v>
      </c>
      <c r="Z58" s="52">
        <v>34</v>
      </c>
      <c r="AA58" s="52">
        <v>21</v>
      </c>
      <c r="AB58" s="20">
        <f t="shared" si="3"/>
        <v>105</v>
      </c>
      <c r="AD58" s="52">
        <v>5</v>
      </c>
      <c r="AE58" s="52">
        <v>15</v>
      </c>
      <c r="AF58" s="52">
        <v>26</v>
      </c>
      <c r="AG58" s="52">
        <v>33</v>
      </c>
      <c r="AH58" s="52">
        <v>24</v>
      </c>
      <c r="AI58" s="20">
        <f t="shared" si="14"/>
        <v>103</v>
      </c>
      <c r="AK58" s="52">
        <v>5</v>
      </c>
      <c r="AL58" s="52">
        <v>19</v>
      </c>
      <c r="AM58" s="52">
        <v>24</v>
      </c>
      <c r="AN58" s="52">
        <v>34</v>
      </c>
      <c r="AO58" s="52">
        <v>23</v>
      </c>
      <c r="AP58" s="20">
        <f t="shared" si="15"/>
        <v>105</v>
      </c>
      <c r="AR58" s="52">
        <v>5</v>
      </c>
      <c r="AS58" s="52">
        <v>11</v>
      </c>
      <c r="AT58" s="52">
        <v>23</v>
      </c>
      <c r="AU58" s="52">
        <v>20</v>
      </c>
      <c r="AV58" s="52">
        <v>13</v>
      </c>
      <c r="AW58" s="20">
        <f t="shared" si="16"/>
        <v>72</v>
      </c>
      <c r="AY58" s="52">
        <v>5</v>
      </c>
      <c r="AZ58" s="52">
        <v>14</v>
      </c>
      <c r="BA58" s="52">
        <v>21</v>
      </c>
      <c r="BB58" s="52">
        <v>25</v>
      </c>
      <c r="BC58" s="52">
        <v>17</v>
      </c>
      <c r="BD58" s="20">
        <f t="shared" si="17"/>
        <v>82</v>
      </c>
      <c r="BF58" s="52">
        <v>6</v>
      </c>
      <c r="BG58" s="52">
        <v>16</v>
      </c>
      <c r="BH58" s="52">
        <v>24</v>
      </c>
      <c r="BI58" s="52">
        <v>25</v>
      </c>
      <c r="BJ58" s="52">
        <v>18</v>
      </c>
      <c r="BK58" s="20">
        <f t="shared" si="18"/>
        <v>89</v>
      </c>
    </row>
    <row r="59" spans="1:63" ht="15.6" x14ac:dyDescent="0.3">
      <c r="A59" s="105" t="s">
        <v>124</v>
      </c>
      <c r="Q59" s="52">
        <v>8</v>
      </c>
      <c r="T59" s="52">
        <v>13</v>
      </c>
      <c r="W59" s="52">
        <v>3</v>
      </c>
      <c r="X59" s="52">
        <v>7</v>
      </c>
      <c r="Y59" s="52">
        <v>15</v>
      </c>
      <c r="Z59" s="52">
        <v>15</v>
      </c>
      <c r="AA59" s="52">
        <v>10</v>
      </c>
      <c r="AB59" s="20">
        <f t="shared" si="3"/>
        <v>50</v>
      </c>
      <c r="AD59" s="52">
        <v>2</v>
      </c>
      <c r="AE59" s="52">
        <v>3</v>
      </c>
      <c r="AF59" s="52">
        <v>13</v>
      </c>
      <c r="AG59" s="52">
        <v>13</v>
      </c>
      <c r="AH59" s="52">
        <v>9</v>
      </c>
      <c r="AI59" s="20">
        <f t="shared" si="14"/>
        <v>40</v>
      </c>
      <c r="AK59" s="52">
        <v>1</v>
      </c>
      <c r="AL59" s="52">
        <v>7</v>
      </c>
      <c r="AM59" s="52">
        <v>12</v>
      </c>
      <c r="AN59" s="52">
        <v>13</v>
      </c>
      <c r="AO59" s="52">
        <v>13</v>
      </c>
      <c r="AP59" s="20">
        <f t="shared" si="15"/>
        <v>46</v>
      </c>
      <c r="AR59" s="52">
        <v>2</v>
      </c>
      <c r="AS59" s="52">
        <v>5</v>
      </c>
      <c r="AT59" s="52">
        <v>7</v>
      </c>
      <c r="AU59" s="52">
        <v>8</v>
      </c>
      <c r="AV59" s="52">
        <v>8</v>
      </c>
      <c r="AW59" s="20">
        <f t="shared" si="16"/>
        <v>30</v>
      </c>
      <c r="AY59" s="52">
        <v>1</v>
      </c>
      <c r="AZ59" s="52">
        <v>3</v>
      </c>
      <c r="BA59" s="52">
        <v>6</v>
      </c>
      <c r="BB59" s="52">
        <v>10</v>
      </c>
      <c r="BC59" s="52">
        <v>8</v>
      </c>
      <c r="BD59" s="20">
        <f t="shared" si="17"/>
        <v>28</v>
      </c>
      <c r="BF59" s="52">
        <v>2</v>
      </c>
      <c r="BG59" s="52">
        <v>5</v>
      </c>
      <c r="BH59" s="52">
        <v>8</v>
      </c>
      <c r="BI59" s="52">
        <v>13</v>
      </c>
      <c r="BJ59" s="52">
        <v>9</v>
      </c>
      <c r="BK59" s="20">
        <f t="shared" si="18"/>
        <v>37</v>
      </c>
    </row>
    <row r="60" spans="1:63" x14ac:dyDescent="0.3">
      <c r="A60" s="175" t="s">
        <v>172</v>
      </c>
      <c r="X60" s="52"/>
      <c r="AE60" s="52"/>
      <c r="AL60" s="52"/>
      <c r="AS60" s="52"/>
      <c r="AZ60" s="52"/>
      <c r="BG60" s="52"/>
    </row>
    <row r="61" spans="1:63" x14ac:dyDescent="0.3">
      <c r="A61" s="131" t="s">
        <v>173</v>
      </c>
      <c r="AR61" s="52">
        <v>1</v>
      </c>
      <c r="AS61" s="52">
        <v>2</v>
      </c>
      <c r="AT61" s="52">
        <v>1</v>
      </c>
      <c r="AU61" s="52">
        <v>1</v>
      </c>
      <c r="AV61" s="52">
        <v>5</v>
      </c>
      <c r="AW61" s="20">
        <f t="shared" si="16"/>
        <v>10</v>
      </c>
      <c r="AY61" s="52">
        <v>0</v>
      </c>
      <c r="AZ61" s="52">
        <v>0</v>
      </c>
      <c r="BA61" s="52">
        <v>0</v>
      </c>
      <c r="BB61" s="52">
        <v>4</v>
      </c>
      <c r="BC61" s="52">
        <v>4</v>
      </c>
      <c r="BD61" s="20">
        <f t="shared" ref="BD61:BD65" si="19">SUM(AY61:BC61)</f>
        <v>8</v>
      </c>
      <c r="BF61" s="52">
        <v>0</v>
      </c>
      <c r="BG61" s="52">
        <v>3</v>
      </c>
      <c r="BH61" s="52">
        <v>2</v>
      </c>
      <c r="BI61" s="52">
        <v>1</v>
      </c>
      <c r="BJ61" s="52">
        <v>0</v>
      </c>
      <c r="BK61" s="20">
        <f t="shared" ref="BK61:BK65" si="20">SUM(BF61:BJ61)</f>
        <v>6</v>
      </c>
    </row>
    <row r="62" spans="1:63" x14ac:dyDescent="0.3">
      <c r="A62" s="131" t="s">
        <v>155</v>
      </c>
      <c r="AR62" s="52">
        <v>0</v>
      </c>
      <c r="AS62" s="52">
        <v>0</v>
      </c>
      <c r="AT62" s="52">
        <v>1</v>
      </c>
      <c r="AU62" s="52">
        <v>0</v>
      </c>
      <c r="AV62" s="52">
        <v>1</v>
      </c>
      <c r="AW62" s="20">
        <f t="shared" si="16"/>
        <v>2</v>
      </c>
      <c r="AY62" s="52">
        <v>0</v>
      </c>
      <c r="AZ62" s="52">
        <v>0</v>
      </c>
      <c r="BA62" s="52">
        <v>0</v>
      </c>
      <c r="BB62" s="52">
        <v>0</v>
      </c>
      <c r="BC62" s="52">
        <v>0</v>
      </c>
      <c r="BD62" s="20">
        <f t="shared" si="19"/>
        <v>0</v>
      </c>
      <c r="BF62" s="52">
        <v>0</v>
      </c>
      <c r="BG62" s="52">
        <v>0</v>
      </c>
      <c r="BH62" s="52">
        <v>0</v>
      </c>
      <c r="BI62" s="52">
        <v>0</v>
      </c>
      <c r="BJ62" s="52">
        <v>1</v>
      </c>
      <c r="BK62" s="20">
        <f t="shared" si="20"/>
        <v>1</v>
      </c>
    </row>
    <row r="63" spans="1:63" x14ac:dyDescent="0.3">
      <c r="A63" s="131" t="s">
        <v>111</v>
      </c>
      <c r="AR63" s="52">
        <v>1</v>
      </c>
      <c r="AS63" s="52">
        <v>3</v>
      </c>
      <c r="AT63" s="52">
        <v>1</v>
      </c>
      <c r="AU63" s="52">
        <v>1</v>
      </c>
      <c r="AV63" s="52">
        <v>0</v>
      </c>
      <c r="AW63" s="20">
        <f t="shared" si="16"/>
        <v>6</v>
      </c>
      <c r="AY63" s="52">
        <v>0</v>
      </c>
      <c r="AZ63" s="52">
        <v>1</v>
      </c>
      <c r="BA63" s="52">
        <v>0</v>
      </c>
      <c r="BB63" s="52">
        <v>0</v>
      </c>
      <c r="BC63" s="52">
        <v>0</v>
      </c>
      <c r="BD63" s="20">
        <f t="shared" si="19"/>
        <v>1</v>
      </c>
      <c r="BF63" s="52">
        <v>0</v>
      </c>
      <c r="BG63" s="52">
        <v>4</v>
      </c>
      <c r="BH63" s="52">
        <v>1</v>
      </c>
      <c r="BI63" s="52">
        <v>1</v>
      </c>
      <c r="BJ63" s="52">
        <v>2</v>
      </c>
      <c r="BK63" s="20">
        <f t="shared" si="20"/>
        <v>8</v>
      </c>
    </row>
    <row r="64" spans="1:63" x14ac:dyDescent="0.3">
      <c r="A64" s="131" t="s">
        <v>112</v>
      </c>
      <c r="AR64" s="52">
        <v>0</v>
      </c>
      <c r="AS64" s="52">
        <v>1</v>
      </c>
      <c r="AT64" s="52">
        <v>4</v>
      </c>
      <c r="AU64" s="52">
        <v>1</v>
      </c>
      <c r="AV64" s="52">
        <v>1</v>
      </c>
      <c r="AW64" s="20">
        <f t="shared" si="16"/>
        <v>7</v>
      </c>
      <c r="AY64" s="52">
        <v>0</v>
      </c>
      <c r="AZ64" s="52">
        <v>0</v>
      </c>
      <c r="BA64" s="52">
        <v>1</v>
      </c>
      <c r="BB64" s="52">
        <v>2</v>
      </c>
      <c r="BC64" s="52">
        <v>5</v>
      </c>
      <c r="BD64" s="20">
        <f t="shared" si="19"/>
        <v>8</v>
      </c>
      <c r="BF64" s="52">
        <v>0</v>
      </c>
      <c r="BG64" s="52">
        <v>0</v>
      </c>
      <c r="BH64" s="52">
        <v>0</v>
      </c>
      <c r="BI64" s="52">
        <v>0</v>
      </c>
      <c r="BJ64" s="52">
        <v>4</v>
      </c>
      <c r="BK64" s="20">
        <f t="shared" si="20"/>
        <v>4</v>
      </c>
    </row>
    <row r="65" spans="1:63" x14ac:dyDescent="0.3">
      <c r="A65" s="142" t="s">
        <v>174</v>
      </c>
      <c r="AR65" s="52">
        <v>2</v>
      </c>
      <c r="AS65" s="52">
        <v>0</v>
      </c>
      <c r="AT65" s="52">
        <v>0</v>
      </c>
      <c r="AU65" s="52">
        <v>0</v>
      </c>
      <c r="AV65" s="52">
        <v>0</v>
      </c>
      <c r="AW65" s="20">
        <f t="shared" si="16"/>
        <v>2</v>
      </c>
      <c r="AY65" s="52">
        <v>0</v>
      </c>
      <c r="AZ65" s="52">
        <v>1</v>
      </c>
      <c r="BA65" s="52">
        <v>1</v>
      </c>
      <c r="BB65" s="52">
        <v>13</v>
      </c>
      <c r="BC65" s="52">
        <v>0</v>
      </c>
      <c r="BD65" s="20">
        <f t="shared" si="19"/>
        <v>15</v>
      </c>
      <c r="BF65" s="52">
        <v>0</v>
      </c>
      <c r="BG65" s="52">
        <v>0</v>
      </c>
      <c r="BH65" s="52">
        <v>0</v>
      </c>
      <c r="BI65" s="52">
        <v>4</v>
      </c>
      <c r="BJ65" s="52">
        <v>0</v>
      </c>
      <c r="BK65" s="20">
        <f t="shared" si="20"/>
        <v>4</v>
      </c>
    </row>
    <row r="67" spans="1:63" ht="15.6" x14ac:dyDescent="0.3">
      <c r="A67" s="2" t="s">
        <v>12</v>
      </c>
      <c r="B67" s="6">
        <v>5</v>
      </c>
      <c r="C67" s="6">
        <v>27</v>
      </c>
      <c r="D67" s="6">
        <v>29</v>
      </c>
      <c r="E67" s="6">
        <v>32</v>
      </c>
      <c r="F67" s="6">
        <v>29</v>
      </c>
      <c r="G67" s="15">
        <f>SUM(B67:F67)</f>
        <v>122</v>
      </c>
      <c r="I67" s="6">
        <v>7</v>
      </c>
      <c r="J67" s="6">
        <v>34</v>
      </c>
      <c r="K67" s="6">
        <v>40</v>
      </c>
      <c r="L67" s="6">
        <v>54</v>
      </c>
      <c r="M67" s="6">
        <v>30</v>
      </c>
      <c r="N67" s="15">
        <f>SUM(I67:M67)</f>
        <v>165</v>
      </c>
      <c r="P67" s="6">
        <v>8</v>
      </c>
      <c r="Q67" s="6">
        <v>38</v>
      </c>
      <c r="R67" s="6">
        <v>41</v>
      </c>
      <c r="S67" s="6">
        <v>59</v>
      </c>
      <c r="T67" s="6">
        <v>39</v>
      </c>
      <c r="U67" s="15">
        <f>SUM(P67:T67)</f>
        <v>185</v>
      </c>
      <c r="W67" s="6">
        <v>8</v>
      </c>
      <c r="X67" s="6">
        <v>38</v>
      </c>
      <c r="Y67" s="6">
        <v>44</v>
      </c>
      <c r="Z67" s="6">
        <v>48</v>
      </c>
      <c r="AA67" s="6">
        <v>41</v>
      </c>
      <c r="AB67" s="15">
        <f t="shared" ref="AB67:AB73" si="21">SUM(W67:AA67)</f>
        <v>179</v>
      </c>
      <c r="AD67" s="6">
        <v>8</v>
      </c>
      <c r="AE67" s="6">
        <v>40</v>
      </c>
      <c r="AF67" s="6">
        <v>46</v>
      </c>
      <c r="AG67" s="6">
        <v>50</v>
      </c>
      <c r="AH67" s="6">
        <v>42</v>
      </c>
      <c r="AI67" s="15">
        <f t="shared" ref="AI67:AI73" si="22">SUM(AD67:AH67)</f>
        <v>186</v>
      </c>
      <c r="AK67" s="6">
        <v>8</v>
      </c>
      <c r="AL67" s="6">
        <v>41</v>
      </c>
      <c r="AM67" s="6">
        <v>45</v>
      </c>
      <c r="AN67" s="6">
        <v>50</v>
      </c>
      <c r="AO67" s="6">
        <v>43</v>
      </c>
      <c r="AP67" s="15">
        <f t="shared" ref="AP67:AP73" si="23">SUM(AK67:AO67)</f>
        <v>187</v>
      </c>
      <c r="AR67" s="6"/>
      <c r="AS67" s="6"/>
      <c r="AT67" s="6"/>
      <c r="AU67" s="6"/>
      <c r="AV67" s="6"/>
      <c r="AW67" s="15"/>
      <c r="AY67" s="6"/>
      <c r="AZ67" s="6"/>
      <c r="BA67" s="6"/>
      <c r="BB67" s="6"/>
      <c r="BC67" s="6"/>
      <c r="BD67" s="15"/>
      <c r="BF67" s="6"/>
      <c r="BG67" s="6"/>
      <c r="BH67" s="6"/>
      <c r="BI67" s="6"/>
      <c r="BJ67" s="6"/>
      <c r="BK67" s="15"/>
    </row>
    <row r="68" spans="1:63" ht="15.6" x14ac:dyDescent="0.3">
      <c r="A68" s="2" t="s">
        <v>19</v>
      </c>
      <c r="B68" s="6">
        <v>43</v>
      </c>
      <c r="C68" s="6">
        <v>26</v>
      </c>
      <c r="D68" s="6">
        <v>207</v>
      </c>
      <c r="E68" s="6">
        <v>208</v>
      </c>
      <c r="F68" s="6">
        <v>76</v>
      </c>
      <c r="G68" s="15">
        <f>SUM(B68:F68)</f>
        <v>560</v>
      </c>
      <c r="I68" s="6">
        <v>39</v>
      </c>
      <c r="J68" s="6">
        <v>27</v>
      </c>
      <c r="K68" s="6">
        <v>116</v>
      </c>
      <c r="L68" s="6">
        <v>133</v>
      </c>
      <c r="M68" s="6">
        <v>37</v>
      </c>
      <c r="N68" s="15">
        <f>SUM(I68:M68)</f>
        <v>352</v>
      </c>
      <c r="P68" s="6">
        <v>27</v>
      </c>
      <c r="Q68" s="6">
        <v>45</v>
      </c>
      <c r="R68" s="6">
        <v>123</v>
      </c>
      <c r="S68" s="6">
        <v>130</v>
      </c>
      <c r="T68" s="6">
        <v>97</v>
      </c>
      <c r="U68" s="15">
        <f>SUM(P68:T68)</f>
        <v>422</v>
      </c>
      <c r="W68" s="6">
        <v>52</v>
      </c>
      <c r="X68" s="6">
        <v>12</v>
      </c>
      <c r="Y68" s="6">
        <v>135</v>
      </c>
      <c r="Z68" s="6">
        <v>113</v>
      </c>
      <c r="AA68" s="6">
        <v>54</v>
      </c>
      <c r="AB68" s="15">
        <f t="shared" si="21"/>
        <v>366</v>
      </c>
      <c r="AD68" s="6">
        <v>36</v>
      </c>
      <c r="AE68" s="6">
        <v>26</v>
      </c>
      <c r="AF68" s="6">
        <v>92</v>
      </c>
      <c r="AG68" s="6">
        <v>135</v>
      </c>
      <c r="AH68" s="6">
        <v>75</v>
      </c>
      <c r="AI68" s="15">
        <f t="shared" si="22"/>
        <v>364</v>
      </c>
      <c r="AK68" s="6">
        <v>23</v>
      </c>
      <c r="AL68" s="6">
        <v>21</v>
      </c>
      <c r="AM68" s="6">
        <v>94</v>
      </c>
      <c r="AN68" s="6">
        <v>119</v>
      </c>
      <c r="AO68" s="6">
        <v>59</v>
      </c>
      <c r="AP68" s="15">
        <f t="shared" si="23"/>
        <v>316</v>
      </c>
      <c r="AR68" s="6"/>
      <c r="AS68" s="6"/>
      <c r="AT68" s="6"/>
      <c r="AU68" s="6"/>
      <c r="AV68" s="6"/>
      <c r="AW68" s="15"/>
      <c r="AY68" s="6"/>
      <c r="AZ68" s="6"/>
      <c r="BA68" s="6"/>
      <c r="BB68" s="6"/>
      <c r="BC68" s="6"/>
      <c r="BD68" s="15"/>
      <c r="BF68" s="6"/>
      <c r="BG68" s="6"/>
      <c r="BH68" s="6"/>
      <c r="BI68" s="6"/>
      <c r="BJ68" s="6"/>
      <c r="BK68" s="15"/>
    </row>
    <row r="69" spans="1:63" ht="15.6" x14ac:dyDescent="0.3">
      <c r="A69" s="8" t="s">
        <v>20</v>
      </c>
      <c r="B69" s="6">
        <v>15</v>
      </c>
      <c r="C69" s="6">
        <v>11</v>
      </c>
      <c r="D69" s="6">
        <v>90</v>
      </c>
      <c r="E69" s="6">
        <v>106</v>
      </c>
      <c r="F69" s="6">
        <v>27</v>
      </c>
      <c r="G69" s="15">
        <f>SUM(B69:F69)</f>
        <v>249</v>
      </c>
      <c r="I69" s="6">
        <v>8</v>
      </c>
      <c r="J69" s="6">
        <v>6</v>
      </c>
      <c r="K69" s="6">
        <v>68</v>
      </c>
      <c r="L69" s="6">
        <v>52</v>
      </c>
      <c r="M69" s="6">
        <v>18</v>
      </c>
      <c r="N69" s="15">
        <f>SUM(I69:M69)</f>
        <v>152</v>
      </c>
      <c r="P69" s="6">
        <v>8</v>
      </c>
      <c r="Q69" s="6">
        <v>7</v>
      </c>
      <c r="R69" s="6">
        <v>43</v>
      </c>
      <c r="S69" s="6">
        <v>60</v>
      </c>
      <c r="T69" s="6">
        <v>31</v>
      </c>
      <c r="U69" s="15">
        <f>SUM(P69:T69)</f>
        <v>149</v>
      </c>
      <c r="W69" s="6">
        <v>20</v>
      </c>
      <c r="X69" s="6">
        <v>2</v>
      </c>
      <c r="Y69" s="6">
        <v>63</v>
      </c>
      <c r="Z69" s="6">
        <v>62</v>
      </c>
      <c r="AA69" s="6">
        <v>69</v>
      </c>
      <c r="AB69" s="15">
        <f t="shared" si="21"/>
        <v>216</v>
      </c>
      <c r="AD69" s="6">
        <v>12</v>
      </c>
      <c r="AE69" s="6">
        <v>15</v>
      </c>
      <c r="AF69" s="6">
        <v>21</v>
      </c>
      <c r="AG69" s="6">
        <v>53</v>
      </c>
      <c r="AH69" s="6">
        <v>25</v>
      </c>
      <c r="AI69" s="15">
        <f t="shared" si="22"/>
        <v>126</v>
      </c>
      <c r="AK69" s="6">
        <v>9</v>
      </c>
      <c r="AL69" s="6">
        <v>3</v>
      </c>
      <c r="AM69" s="6">
        <v>38</v>
      </c>
      <c r="AN69" s="6">
        <v>34</v>
      </c>
      <c r="AO69" s="6">
        <v>21</v>
      </c>
      <c r="AP69" s="15">
        <f t="shared" si="23"/>
        <v>105</v>
      </c>
      <c r="AR69" s="6"/>
      <c r="AS69" s="6"/>
      <c r="AT69" s="6"/>
      <c r="AU69" s="6"/>
      <c r="AV69" s="6"/>
      <c r="AW69" s="15"/>
      <c r="AY69" s="6"/>
      <c r="AZ69" s="6"/>
      <c r="BA69" s="6"/>
      <c r="BB69" s="6"/>
      <c r="BC69" s="6"/>
      <c r="BD69" s="15"/>
      <c r="BF69" s="6"/>
      <c r="BG69" s="6"/>
      <c r="BH69" s="6"/>
      <c r="BI69" s="6"/>
      <c r="BJ69" s="6"/>
      <c r="BK69" s="15"/>
    </row>
    <row r="70" spans="1:63" x14ac:dyDescent="0.3">
      <c r="A70" s="11" t="s">
        <v>21</v>
      </c>
      <c r="B70" s="6" t="s">
        <v>22</v>
      </c>
      <c r="C70" s="6" t="s">
        <v>22</v>
      </c>
      <c r="D70" s="6" t="s">
        <v>22</v>
      </c>
      <c r="E70" s="6" t="s">
        <v>22</v>
      </c>
      <c r="F70" s="6" t="s">
        <v>22</v>
      </c>
      <c r="G70" s="21" t="s">
        <v>22</v>
      </c>
      <c r="I70" s="19">
        <v>2</v>
      </c>
      <c r="J70" s="6">
        <v>0</v>
      </c>
      <c r="K70" s="19">
        <v>5</v>
      </c>
      <c r="L70" s="19">
        <v>3</v>
      </c>
      <c r="M70" s="19">
        <v>3</v>
      </c>
      <c r="N70" s="20">
        <f>SUM(I70:L70)</f>
        <v>10</v>
      </c>
      <c r="P70" s="19">
        <v>0</v>
      </c>
      <c r="Q70" s="6">
        <v>0</v>
      </c>
      <c r="R70" s="19">
        <v>3</v>
      </c>
      <c r="S70" s="19">
        <v>9</v>
      </c>
      <c r="T70" s="19">
        <v>3</v>
      </c>
      <c r="U70" s="20">
        <f>SUM(P70:S70)</f>
        <v>12</v>
      </c>
      <c r="W70" s="19">
        <v>1</v>
      </c>
      <c r="X70" s="6">
        <v>0</v>
      </c>
      <c r="Y70" s="19">
        <v>0</v>
      </c>
      <c r="Z70" s="19">
        <v>4</v>
      </c>
      <c r="AA70" s="19">
        <v>10</v>
      </c>
      <c r="AB70" s="20">
        <f t="shared" si="21"/>
        <v>15</v>
      </c>
      <c r="AD70" s="19">
        <v>0</v>
      </c>
      <c r="AE70" s="6">
        <v>5</v>
      </c>
      <c r="AF70" s="19">
        <v>0</v>
      </c>
      <c r="AG70" s="19">
        <v>3</v>
      </c>
      <c r="AH70" s="19">
        <v>2</v>
      </c>
      <c r="AI70" s="20">
        <f t="shared" si="22"/>
        <v>10</v>
      </c>
      <c r="AK70" s="19">
        <v>4</v>
      </c>
      <c r="AL70" s="6">
        <v>0</v>
      </c>
      <c r="AM70" s="19">
        <v>2</v>
      </c>
      <c r="AN70" s="19">
        <v>3</v>
      </c>
      <c r="AO70" s="19">
        <v>2</v>
      </c>
      <c r="AP70" s="20">
        <f t="shared" si="23"/>
        <v>11</v>
      </c>
      <c r="AR70" s="19"/>
      <c r="AS70" s="6"/>
      <c r="AT70" s="19"/>
      <c r="AU70" s="19"/>
      <c r="AV70" s="19"/>
      <c r="AW70" s="20"/>
      <c r="AY70" s="19"/>
      <c r="AZ70" s="6"/>
      <c r="BA70" s="19"/>
      <c r="BB70" s="19"/>
      <c r="BC70" s="19"/>
      <c r="BD70" s="20"/>
      <c r="BF70" s="19"/>
      <c r="BG70" s="6"/>
      <c r="BH70" s="19"/>
      <c r="BI70" s="19"/>
      <c r="BJ70" s="19"/>
      <c r="BK70" s="20"/>
    </row>
    <row r="71" spans="1:63" x14ac:dyDescent="0.3">
      <c r="A71" s="11" t="s">
        <v>23</v>
      </c>
      <c r="B71" s="6" t="s">
        <v>22</v>
      </c>
      <c r="C71" s="6" t="s">
        <v>22</v>
      </c>
      <c r="D71" s="6" t="s">
        <v>22</v>
      </c>
      <c r="E71" s="6" t="s">
        <v>22</v>
      </c>
      <c r="F71" s="6" t="s">
        <v>22</v>
      </c>
      <c r="G71" s="21" t="s">
        <v>22</v>
      </c>
      <c r="I71" s="19">
        <v>0</v>
      </c>
      <c r="J71" s="6">
        <v>3</v>
      </c>
      <c r="K71" s="19">
        <v>32</v>
      </c>
      <c r="L71" s="19">
        <v>33</v>
      </c>
      <c r="M71" s="19">
        <v>7</v>
      </c>
      <c r="N71" s="20">
        <f>SUM(I71:M71)</f>
        <v>75</v>
      </c>
      <c r="P71" s="19">
        <v>6</v>
      </c>
      <c r="Q71" s="6">
        <v>2</v>
      </c>
      <c r="R71" s="19">
        <v>28</v>
      </c>
      <c r="S71" s="19">
        <v>23</v>
      </c>
      <c r="T71" s="19">
        <v>12</v>
      </c>
      <c r="U71" s="20">
        <f>SUM(P71:T71)</f>
        <v>71</v>
      </c>
      <c r="W71" s="19">
        <v>8</v>
      </c>
      <c r="X71" s="6">
        <v>1</v>
      </c>
      <c r="Y71" s="19">
        <v>47</v>
      </c>
      <c r="Z71" s="19">
        <v>39</v>
      </c>
      <c r="AA71" s="19">
        <v>24</v>
      </c>
      <c r="AB71" s="20">
        <f t="shared" si="21"/>
        <v>119</v>
      </c>
      <c r="AD71" s="19">
        <v>8</v>
      </c>
      <c r="AE71" s="6">
        <v>6</v>
      </c>
      <c r="AF71" s="19">
        <v>6</v>
      </c>
      <c r="AG71" s="19">
        <v>22</v>
      </c>
      <c r="AH71" s="19">
        <v>8</v>
      </c>
      <c r="AI71" s="20">
        <f t="shared" si="22"/>
        <v>50</v>
      </c>
      <c r="AK71" s="19">
        <v>4</v>
      </c>
      <c r="AL71" s="6">
        <v>0</v>
      </c>
      <c r="AM71" s="19">
        <v>19</v>
      </c>
      <c r="AN71" s="19">
        <v>15</v>
      </c>
      <c r="AO71" s="19">
        <v>9</v>
      </c>
      <c r="AP71" s="20">
        <f t="shared" si="23"/>
        <v>47</v>
      </c>
      <c r="AR71" s="19"/>
      <c r="AS71" s="6"/>
      <c r="AT71" s="19"/>
      <c r="AU71" s="19"/>
      <c r="AV71" s="19"/>
      <c r="AW71" s="20"/>
      <c r="AY71" s="19"/>
      <c r="AZ71" s="6"/>
      <c r="BA71" s="19"/>
      <c r="BB71" s="19"/>
      <c r="BC71" s="19"/>
      <c r="BD71" s="20"/>
      <c r="BF71" s="19"/>
      <c r="BG71" s="6"/>
      <c r="BH71" s="19"/>
      <c r="BI71" s="19"/>
      <c r="BJ71" s="19"/>
      <c r="BK71" s="20"/>
    </row>
    <row r="72" spans="1:63" x14ac:dyDescent="0.3">
      <c r="A72" s="11" t="s">
        <v>24</v>
      </c>
      <c r="B72" s="6" t="s">
        <v>22</v>
      </c>
      <c r="C72" s="6" t="s">
        <v>22</v>
      </c>
      <c r="D72" s="6" t="s">
        <v>22</v>
      </c>
      <c r="E72" s="6" t="s">
        <v>22</v>
      </c>
      <c r="F72" s="6" t="s">
        <v>22</v>
      </c>
      <c r="G72" s="21" t="s">
        <v>22</v>
      </c>
      <c r="I72" s="19">
        <v>3</v>
      </c>
      <c r="J72" s="6">
        <v>1</v>
      </c>
      <c r="K72" s="19">
        <v>15</v>
      </c>
      <c r="L72" s="19">
        <v>8</v>
      </c>
      <c r="M72" s="19">
        <v>8</v>
      </c>
      <c r="N72" s="20">
        <f>SUM(I72:M72)</f>
        <v>35</v>
      </c>
      <c r="P72" s="19">
        <v>2</v>
      </c>
      <c r="Q72" s="6">
        <v>2</v>
      </c>
      <c r="R72" s="19">
        <v>11</v>
      </c>
      <c r="S72" s="19">
        <v>17</v>
      </c>
      <c r="T72" s="19">
        <v>13</v>
      </c>
      <c r="U72" s="20">
        <f>SUM(P72:T72)</f>
        <v>45</v>
      </c>
      <c r="W72" s="19">
        <v>9</v>
      </c>
      <c r="X72" s="6">
        <v>1</v>
      </c>
      <c r="Y72" s="19">
        <v>13</v>
      </c>
      <c r="Z72" s="19">
        <v>13</v>
      </c>
      <c r="AA72" s="19">
        <v>9</v>
      </c>
      <c r="AB72" s="20">
        <f t="shared" si="21"/>
        <v>45</v>
      </c>
      <c r="AD72" s="19">
        <v>4</v>
      </c>
      <c r="AE72" s="6">
        <v>2</v>
      </c>
      <c r="AF72" s="19">
        <v>15</v>
      </c>
      <c r="AG72" s="19">
        <v>20</v>
      </c>
      <c r="AH72" s="19">
        <v>13</v>
      </c>
      <c r="AI72" s="20">
        <f t="shared" si="22"/>
        <v>54</v>
      </c>
      <c r="AK72" s="19">
        <v>1</v>
      </c>
      <c r="AL72" s="6">
        <v>2</v>
      </c>
      <c r="AM72" s="19">
        <v>17</v>
      </c>
      <c r="AN72" s="19">
        <v>15</v>
      </c>
      <c r="AO72" s="19">
        <v>9</v>
      </c>
      <c r="AP72" s="20">
        <f t="shared" si="23"/>
        <v>44</v>
      </c>
      <c r="AR72" s="19"/>
      <c r="AS72" s="6"/>
      <c r="AT72" s="19"/>
      <c r="AU72" s="19"/>
      <c r="AV72" s="19"/>
      <c r="AW72" s="20"/>
      <c r="AY72" s="19"/>
      <c r="AZ72" s="6"/>
      <c r="BA72" s="19"/>
      <c r="BB72" s="19"/>
      <c r="BC72" s="19"/>
      <c r="BD72" s="20"/>
      <c r="BF72" s="19"/>
      <c r="BG72" s="6"/>
      <c r="BH72" s="19"/>
      <c r="BI72" s="19"/>
      <c r="BJ72" s="19"/>
      <c r="BK72" s="20"/>
    </row>
    <row r="73" spans="1:63" x14ac:dyDescent="0.3">
      <c r="A73" s="11" t="s">
        <v>25</v>
      </c>
      <c r="B73" s="6" t="s">
        <v>22</v>
      </c>
      <c r="C73" s="6" t="s">
        <v>22</v>
      </c>
      <c r="D73" s="6" t="s">
        <v>22</v>
      </c>
      <c r="E73" s="6" t="s">
        <v>22</v>
      </c>
      <c r="F73" s="6" t="s">
        <v>22</v>
      </c>
      <c r="G73" s="21" t="s">
        <v>22</v>
      </c>
      <c r="I73" s="19">
        <v>3</v>
      </c>
      <c r="J73" s="6">
        <v>2</v>
      </c>
      <c r="K73" s="19">
        <v>16</v>
      </c>
      <c r="L73" s="19">
        <v>8</v>
      </c>
      <c r="M73" s="19">
        <v>0</v>
      </c>
      <c r="N73" s="20">
        <f>SUM(I73:M73)</f>
        <v>29</v>
      </c>
      <c r="P73" s="19">
        <v>0</v>
      </c>
      <c r="Q73" s="6">
        <v>3</v>
      </c>
      <c r="R73" s="19">
        <v>1</v>
      </c>
      <c r="S73" s="19">
        <v>11</v>
      </c>
      <c r="T73" s="19">
        <v>3</v>
      </c>
      <c r="U73" s="20">
        <f>SUM(P73:T73)</f>
        <v>18</v>
      </c>
      <c r="W73" s="19">
        <v>2</v>
      </c>
      <c r="X73" s="6">
        <v>0</v>
      </c>
      <c r="Y73" s="19">
        <v>3</v>
      </c>
      <c r="Z73" s="19">
        <v>6</v>
      </c>
      <c r="AA73" s="19">
        <v>26</v>
      </c>
      <c r="AB73" s="20">
        <f t="shared" si="21"/>
        <v>37</v>
      </c>
      <c r="AD73" s="19">
        <v>0</v>
      </c>
      <c r="AE73" s="6">
        <v>2</v>
      </c>
      <c r="AF73" s="19">
        <v>0</v>
      </c>
      <c r="AG73" s="19">
        <v>8</v>
      </c>
      <c r="AH73" s="19">
        <v>2</v>
      </c>
      <c r="AI73" s="20">
        <f t="shared" si="22"/>
        <v>12</v>
      </c>
      <c r="AK73" s="19">
        <v>0</v>
      </c>
      <c r="AL73" s="6">
        <v>1</v>
      </c>
      <c r="AM73" s="19">
        <v>0</v>
      </c>
      <c r="AN73" s="19">
        <v>1</v>
      </c>
      <c r="AO73" s="19">
        <v>1</v>
      </c>
      <c r="AP73" s="20">
        <f t="shared" si="23"/>
        <v>3</v>
      </c>
      <c r="AR73" s="19"/>
      <c r="AS73" s="6"/>
      <c r="AT73" s="19"/>
      <c r="AU73" s="19"/>
      <c r="AV73" s="19"/>
      <c r="AW73" s="20"/>
      <c r="AY73" s="19"/>
      <c r="AZ73" s="6"/>
      <c r="BA73" s="19"/>
      <c r="BB73" s="19"/>
      <c r="BC73" s="19"/>
      <c r="BD73" s="20"/>
      <c r="BF73" s="19"/>
      <c r="BG73" s="6"/>
      <c r="BH73" s="19"/>
      <c r="BI73" s="19"/>
      <c r="BJ73" s="19"/>
      <c r="BK73" s="20"/>
    </row>
    <row r="74" spans="1:63" ht="15.6" x14ac:dyDescent="0.3">
      <c r="A74" s="155" t="s">
        <v>157</v>
      </c>
      <c r="P74" s="52"/>
      <c r="Q74" s="52"/>
      <c r="R74" s="52"/>
      <c r="S74" s="52"/>
      <c r="T74" s="52"/>
      <c r="U74" s="20"/>
      <c r="W74" s="52"/>
      <c r="X74" s="52"/>
      <c r="Y74" s="52"/>
      <c r="Z74" s="52"/>
      <c r="AA74" s="52"/>
      <c r="AB74" s="20"/>
      <c r="AD74" s="52"/>
      <c r="AE74" s="52"/>
      <c r="AF74" s="52"/>
      <c r="AG74" s="52"/>
      <c r="AH74" s="52"/>
      <c r="AI74" s="20"/>
      <c r="AK74" s="52"/>
      <c r="AL74" s="52"/>
      <c r="AM74" s="52"/>
      <c r="AN74" s="52"/>
      <c r="AO74" s="52"/>
      <c r="AP74" s="20"/>
      <c r="AR74" s="52"/>
      <c r="AS74" s="52"/>
      <c r="AT74" s="52"/>
      <c r="AU74" s="52"/>
      <c r="AV74" s="52"/>
      <c r="AW74" s="20"/>
      <c r="AY74" s="52"/>
      <c r="AZ74" s="52"/>
      <c r="BA74" s="52"/>
      <c r="BB74" s="52"/>
      <c r="BC74" s="52"/>
      <c r="BD74" s="20"/>
      <c r="BF74" s="52"/>
      <c r="BG74" s="52"/>
      <c r="BH74" s="52"/>
      <c r="BI74" s="52"/>
      <c r="BJ74" s="52"/>
      <c r="BK74" s="20"/>
    </row>
    <row r="75" spans="1:63" ht="15.6" x14ac:dyDescent="0.3">
      <c r="A75" s="156" t="s">
        <v>158</v>
      </c>
      <c r="P75" s="52"/>
      <c r="Q75" s="52"/>
      <c r="R75" s="52"/>
      <c r="S75" s="52"/>
      <c r="T75" s="52"/>
      <c r="U75" s="20"/>
      <c r="W75" s="52"/>
      <c r="X75" s="52"/>
      <c r="Y75" s="52"/>
      <c r="Z75" s="52"/>
      <c r="AA75" s="52"/>
      <c r="AB75" s="20"/>
      <c r="AD75" s="52"/>
      <c r="AE75" s="52"/>
      <c r="AF75" s="52"/>
      <c r="AG75" s="52"/>
      <c r="AH75" s="52"/>
      <c r="AI75" s="20"/>
      <c r="AK75" s="52">
        <v>4</v>
      </c>
      <c r="AL75" s="52">
        <v>13</v>
      </c>
      <c r="AM75" s="52">
        <v>18</v>
      </c>
      <c r="AN75" s="52">
        <v>27</v>
      </c>
      <c r="AO75" s="52">
        <v>21</v>
      </c>
      <c r="AP75" s="20">
        <f>SUM(AK75:AO75)</f>
        <v>83</v>
      </c>
      <c r="AR75" s="52"/>
      <c r="AS75" s="52"/>
      <c r="AT75" s="52"/>
      <c r="AU75" s="52"/>
      <c r="AV75" s="52"/>
      <c r="AW75" s="20"/>
      <c r="AY75" s="52"/>
      <c r="AZ75" s="52"/>
      <c r="BA75" s="52"/>
      <c r="BB75" s="52"/>
      <c r="BC75" s="52"/>
      <c r="BD75" s="20"/>
      <c r="BF75" s="52"/>
      <c r="BG75" s="52"/>
      <c r="BH75" s="52"/>
      <c r="BI75" s="52"/>
      <c r="BJ75" s="52"/>
      <c r="BK75" s="20"/>
    </row>
    <row r="76" spans="1:63" ht="15.6" x14ac:dyDescent="0.3">
      <c r="A76" s="156" t="s">
        <v>159</v>
      </c>
      <c r="P76" s="52"/>
      <c r="Q76" s="52"/>
      <c r="R76" s="52"/>
      <c r="S76" s="52"/>
      <c r="T76" s="52"/>
      <c r="U76" s="20"/>
      <c r="W76" s="52"/>
      <c r="X76" s="52"/>
      <c r="Y76" s="52"/>
      <c r="Z76" s="52"/>
      <c r="AA76" s="52"/>
      <c r="AB76" s="20"/>
      <c r="AD76" s="52"/>
      <c r="AE76" s="52"/>
      <c r="AF76" s="52"/>
      <c r="AG76" s="52"/>
      <c r="AH76" s="52"/>
      <c r="AI76" s="20"/>
      <c r="AK76" s="52">
        <v>1</v>
      </c>
      <c r="AL76" s="52">
        <v>20</v>
      </c>
      <c r="AM76" s="52">
        <v>33</v>
      </c>
      <c r="AN76" s="52">
        <v>37</v>
      </c>
      <c r="AO76" s="52">
        <v>26</v>
      </c>
      <c r="AP76" s="20">
        <f>SUM(AK76:AO76)</f>
        <v>117</v>
      </c>
      <c r="AR76" s="52"/>
      <c r="AS76" s="52"/>
      <c r="AT76" s="52"/>
      <c r="AU76" s="52"/>
      <c r="AV76" s="52"/>
      <c r="AW76" s="20"/>
      <c r="AY76" s="52"/>
      <c r="AZ76" s="52"/>
      <c r="BA76" s="52"/>
      <c r="BB76" s="52"/>
      <c r="BC76" s="52"/>
      <c r="BD76" s="20"/>
      <c r="BF76" s="52"/>
      <c r="BG76" s="52"/>
      <c r="BH76" s="52"/>
      <c r="BI76" s="52"/>
      <c r="BJ76" s="52"/>
      <c r="BK76" s="20"/>
    </row>
    <row r="77" spans="1:63" s="149" customFormat="1" ht="15.6" x14ac:dyDescent="0.3">
      <c r="A77" s="157" t="s">
        <v>160</v>
      </c>
      <c r="P77" s="104"/>
      <c r="Q77" s="104"/>
      <c r="R77" s="104"/>
      <c r="S77" s="104"/>
      <c r="T77" s="104"/>
      <c r="U77" s="183"/>
      <c r="W77" s="104"/>
      <c r="X77" s="104"/>
      <c r="Y77" s="104"/>
      <c r="Z77" s="104"/>
      <c r="AA77" s="104"/>
      <c r="AB77" s="183"/>
      <c r="AD77" s="104"/>
      <c r="AE77" s="104"/>
      <c r="AF77" s="104"/>
      <c r="AG77" s="104"/>
      <c r="AH77" s="104"/>
      <c r="AI77" s="183"/>
      <c r="AK77" s="104">
        <v>6</v>
      </c>
      <c r="AL77" s="104">
        <v>20</v>
      </c>
      <c r="AM77" s="104">
        <v>31</v>
      </c>
      <c r="AN77" s="104">
        <v>10</v>
      </c>
      <c r="AO77" s="104">
        <v>5</v>
      </c>
      <c r="AP77" s="183">
        <f>SUM(AK77:AO77)</f>
        <v>72</v>
      </c>
      <c r="AR77" s="104"/>
      <c r="AS77" s="104"/>
      <c r="AT77" s="104"/>
      <c r="AU77" s="104"/>
      <c r="AV77" s="104"/>
      <c r="AW77" s="183"/>
      <c r="AY77" s="104"/>
      <c r="AZ77" s="104"/>
      <c r="BA77" s="104"/>
      <c r="BB77" s="104"/>
      <c r="BC77" s="104"/>
      <c r="BD77" s="183"/>
      <c r="BF77" s="104"/>
      <c r="BG77" s="104"/>
      <c r="BH77" s="104"/>
      <c r="BI77" s="104"/>
      <c r="BJ77" s="104"/>
      <c r="BK77" s="183"/>
    </row>
    <row r="78" spans="1:63" s="174" customFormat="1" ht="15.6" x14ac:dyDescent="0.3">
      <c r="A78" s="159" t="s">
        <v>166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8"/>
      <c r="Q78" s="18"/>
      <c r="R78" s="18"/>
      <c r="S78" s="18"/>
      <c r="T78" s="18"/>
      <c r="U78" s="143"/>
      <c r="V78" s="141"/>
      <c r="W78" s="18"/>
      <c r="X78" s="18"/>
      <c r="Y78" s="18"/>
      <c r="Z78" s="18"/>
      <c r="AA78" s="18"/>
      <c r="AB78" s="143"/>
      <c r="AC78" s="141"/>
      <c r="AD78" s="18"/>
      <c r="AE78" s="18"/>
      <c r="AF78" s="18"/>
      <c r="AG78" s="18"/>
      <c r="AH78" s="18"/>
      <c r="AI78" s="143"/>
      <c r="AJ78" s="141"/>
      <c r="AK78" s="18">
        <v>1</v>
      </c>
      <c r="AL78" s="18">
        <v>15</v>
      </c>
      <c r="AM78" s="18">
        <v>7</v>
      </c>
      <c r="AN78" s="18">
        <v>10</v>
      </c>
      <c r="AO78" s="18">
        <v>14</v>
      </c>
      <c r="AP78" s="143">
        <f>SUM(AK78:AO78)</f>
        <v>47</v>
      </c>
      <c r="AR78" s="18"/>
      <c r="AS78" s="18"/>
      <c r="AT78" s="18"/>
      <c r="AU78" s="18"/>
      <c r="AV78" s="18"/>
      <c r="AW78" s="143"/>
      <c r="AY78" s="18"/>
      <c r="AZ78" s="18"/>
      <c r="BA78" s="18"/>
      <c r="BB78" s="18"/>
      <c r="BC78" s="18"/>
      <c r="BD78" s="143"/>
      <c r="BF78" s="18"/>
      <c r="BG78" s="18"/>
      <c r="BH78" s="18"/>
      <c r="BI78" s="18"/>
      <c r="BJ78" s="18"/>
      <c r="BK78" s="14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pane xSplit="1" ySplit="1" topLeftCell="G12" activePane="bottomRight" state="frozen"/>
      <selection pane="topRight" activeCell="B1" sqref="B1"/>
      <selection pane="bottomLeft" activeCell="A2" sqref="A2"/>
      <selection pane="bottomRight" activeCell="K26" sqref="K26:K37"/>
    </sheetView>
  </sheetViews>
  <sheetFormatPr defaultColWidth="9.109375" defaultRowHeight="14.4" x14ac:dyDescent="0.3"/>
  <cols>
    <col min="1" max="1" width="107" style="174" customWidth="1"/>
    <col min="2" max="2" width="12.6640625" style="174" customWidth="1"/>
    <col min="3" max="3" width="7.5546875" style="174" bestFit="1" customWidth="1"/>
    <col min="4" max="4" width="10.88671875" style="174" bestFit="1" customWidth="1"/>
    <col min="5" max="6" width="9.109375" style="174" bestFit="1" customWidth="1"/>
    <col min="7" max="7" width="9.5546875" style="174" bestFit="1" customWidth="1"/>
    <col min="8" max="8" width="9.109375" style="174" bestFit="1" customWidth="1"/>
    <col min="9" max="9" width="10.109375" style="174" bestFit="1" customWidth="1"/>
    <col min="10" max="10" width="9.109375" style="174" bestFit="1" customWidth="1"/>
    <col min="11" max="11" width="12.6640625" style="174" customWidth="1"/>
    <col min="12" max="12" width="3.6640625" style="174" customWidth="1"/>
    <col min="13" max="14" width="10.109375" style="174" bestFit="1" customWidth="1"/>
    <col min="15" max="15" width="9.109375" style="174"/>
    <col min="16" max="16" width="10.109375" style="174" bestFit="1" customWidth="1"/>
    <col min="17" max="16384" width="9.109375" style="174"/>
  </cols>
  <sheetData>
    <row r="1" spans="1:19" ht="31.2" x14ac:dyDescent="0.3">
      <c r="A1" s="1" t="s">
        <v>0</v>
      </c>
      <c r="B1" s="130" t="s">
        <v>38</v>
      </c>
      <c r="C1" s="130" t="s">
        <v>85</v>
      </c>
      <c r="D1" s="173" t="s">
        <v>37</v>
      </c>
      <c r="E1" s="130" t="s">
        <v>39</v>
      </c>
      <c r="F1" s="130" t="s">
        <v>40</v>
      </c>
      <c r="G1" s="14" t="s">
        <v>117</v>
      </c>
      <c r="H1" s="130" t="s">
        <v>41</v>
      </c>
      <c r="I1" s="130" t="s">
        <v>42</v>
      </c>
      <c r="J1" s="130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27</v>
      </c>
      <c r="C2" s="3">
        <v>16</v>
      </c>
      <c r="D2" s="3">
        <v>65</v>
      </c>
      <c r="E2" s="3">
        <v>20</v>
      </c>
      <c r="F2" s="3">
        <v>20</v>
      </c>
      <c r="G2" s="3">
        <v>102</v>
      </c>
      <c r="H2" s="163">
        <v>107</v>
      </c>
      <c r="I2" s="3">
        <v>98</v>
      </c>
      <c r="J2" s="3">
        <v>74</v>
      </c>
      <c r="K2" s="15">
        <f>SUM(B2:J2)</f>
        <v>529</v>
      </c>
      <c r="L2" s="131"/>
      <c r="M2" s="176">
        <f>Nord!AW2</f>
        <v>188</v>
      </c>
      <c r="N2" s="176">
        <f>Centro!AW2</f>
        <v>71</v>
      </c>
      <c r="O2" s="176">
        <f>Sud!AW2</f>
        <v>142</v>
      </c>
      <c r="P2" s="176">
        <f>SUM(M2:O2)</f>
        <v>401</v>
      </c>
    </row>
    <row r="3" spans="1:19" ht="15.6" x14ac:dyDescent="0.3">
      <c r="A3" s="2" t="s">
        <v>148</v>
      </c>
      <c r="B3" s="3">
        <v>2</v>
      </c>
      <c r="C3" s="3">
        <v>0</v>
      </c>
      <c r="D3" s="3">
        <v>6</v>
      </c>
      <c r="E3" s="3">
        <v>2</v>
      </c>
      <c r="F3" s="3">
        <v>3</v>
      </c>
      <c r="G3" s="3">
        <v>14</v>
      </c>
      <c r="H3" s="163">
        <v>15</v>
      </c>
      <c r="I3" s="3">
        <v>6</v>
      </c>
      <c r="J3" s="3">
        <v>3</v>
      </c>
      <c r="K3" s="15">
        <f>SUM(B3:J3)</f>
        <v>51</v>
      </c>
      <c r="L3" s="131">
        <f>K3/K2*100</f>
        <v>9.640831758034027</v>
      </c>
      <c r="M3" s="176">
        <f>Nord!AW3</f>
        <v>23</v>
      </c>
      <c r="N3" s="176">
        <f>Centro!AW3</f>
        <v>6</v>
      </c>
      <c r="O3" s="176">
        <f>Sud!AW3</f>
        <v>12</v>
      </c>
      <c r="P3" s="176">
        <f>SUM(M3:O3)</f>
        <v>41</v>
      </c>
    </row>
    <row r="4" spans="1:19" ht="15.6" x14ac:dyDescent="0.3">
      <c r="A4" s="4" t="s">
        <v>2</v>
      </c>
      <c r="B4" s="5">
        <v>27</v>
      </c>
      <c r="C4" s="5">
        <v>20</v>
      </c>
      <c r="D4" s="5">
        <v>66</v>
      </c>
      <c r="E4" s="18">
        <v>20</v>
      </c>
      <c r="F4" s="18">
        <v>20</v>
      </c>
      <c r="G4" s="18">
        <v>102</v>
      </c>
      <c r="H4" s="164">
        <v>108</v>
      </c>
      <c r="I4" s="18">
        <v>99</v>
      </c>
      <c r="J4" s="18">
        <v>76</v>
      </c>
      <c r="K4" s="16">
        <f t="shared" ref="K4:K65" si="0">SUM(B4:J4)</f>
        <v>538</v>
      </c>
      <c r="L4" s="131"/>
      <c r="M4" s="24">
        <f>Nord!AW4</f>
        <v>188</v>
      </c>
      <c r="N4" s="24">
        <f>Centro!AW4</f>
        <v>74</v>
      </c>
      <c r="O4" s="24">
        <f>Sud!AW4</f>
        <v>143</v>
      </c>
      <c r="P4" s="24">
        <f>SUM(M4:O4)</f>
        <v>405</v>
      </c>
    </row>
    <row r="5" spans="1:19" ht="15.6" x14ac:dyDescent="0.3">
      <c r="A5" s="2" t="s">
        <v>3</v>
      </c>
      <c r="B5" s="6">
        <v>23027</v>
      </c>
      <c r="C5" s="6">
        <v>6233</v>
      </c>
      <c r="D5" s="6">
        <v>369</v>
      </c>
      <c r="E5" s="6">
        <v>232</v>
      </c>
      <c r="F5" s="6">
        <v>2847</v>
      </c>
      <c r="G5" s="6">
        <v>1017</v>
      </c>
      <c r="H5" s="52">
        <v>1848</v>
      </c>
      <c r="I5" s="21">
        <v>84954</v>
      </c>
      <c r="J5" s="6">
        <v>35636</v>
      </c>
      <c r="K5" s="15">
        <f>SUM(B5:J5)</f>
        <v>156163</v>
      </c>
      <c r="L5" s="133"/>
      <c r="M5" s="176">
        <f>Nord!AW5</f>
        <v>57603</v>
      </c>
      <c r="N5" s="176">
        <f>Centro!AW5</f>
        <v>24189</v>
      </c>
      <c r="O5" s="176">
        <f>Sud!AW5</f>
        <v>44510</v>
      </c>
      <c r="P5" s="176">
        <f t="shared" ref="P5:P39" si="1">SUM(M5:O5)</f>
        <v>126302</v>
      </c>
      <c r="Q5" s="176"/>
      <c r="R5" s="176"/>
    </row>
    <row r="6" spans="1:19" ht="15.6" x14ac:dyDescent="0.3">
      <c r="A6" s="2" t="s">
        <v>4</v>
      </c>
      <c r="B6" s="6">
        <v>639984</v>
      </c>
      <c r="C6" s="6">
        <v>790753</v>
      </c>
      <c r="D6" s="6">
        <v>49059</v>
      </c>
      <c r="E6" s="6">
        <v>23387</v>
      </c>
      <c r="F6" s="6">
        <v>55048</v>
      </c>
      <c r="G6" s="6">
        <v>40968</v>
      </c>
      <c r="H6" s="6">
        <v>132100</v>
      </c>
      <c r="I6" s="21">
        <v>348727</v>
      </c>
      <c r="J6" s="6">
        <v>140301</v>
      </c>
      <c r="K6" s="15">
        <f>SUM(B6:J6)</f>
        <v>2220327</v>
      </c>
      <c r="L6" s="134"/>
      <c r="M6" s="176">
        <f>Nord!AW6</f>
        <v>370596</v>
      </c>
      <c r="N6" s="176">
        <f>Centro!AW6</f>
        <v>142197</v>
      </c>
      <c r="O6" s="176">
        <f>Sud!AW6</f>
        <v>204351</v>
      </c>
      <c r="P6" s="176">
        <f t="shared" si="1"/>
        <v>717144</v>
      </c>
      <c r="Q6" s="44">
        <f>(M5+M6)/($P5+$P6)*100</f>
        <v>50.767802562345423</v>
      </c>
      <c r="R6" s="44">
        <f>(N5+N6)/($P5+$P6)*100</f>
        <v>19.726929761952753</v>
      </c>
      <c r="S6" s="44">
        <f>(O5+O6)/($P5+$P6)*100</f>
        <v>29.505267675701823</v>
      </c>
    </row>
    <row r="7" spans="1:19" ht="15.6" x14ac:dyDescent="0.3">
      <c r="A7" s="7" t="s">
        <v>5</v>
      </c>
      <c r="B7" s="6">
        <v>24</v>
      </c>
      <c r="C7" s="6">
        <v>12</v>
      </c>
      <c r="D7" s="6">
        <v>59</v>
      </c>
      <c r="E7" s="6">
        <v>15</v>
      </c>
      <c r="F7" s="6">
        <v>20</v>
      </c>
      <c r="G7" s="6">
        <v>86</v>
      </c>
      <c r="H7" s="52">
        <v>99</v>
      </c>
      <c r="I7" s="21">
        <v>86</v>
      </c>
      <c r="J7" s="6">
        <v>62</v>
      </c>
      <c r="K7" s="15">
        <f t="shared" si="0"/>
        <v>463</v>
      </c>
      <c r="L7" s="134"/>
      <c r="M7" s="176">
        <f>Nord!AW7</f>
        <v>171</v>
      </c>
      <c r="N7" s="176">
        <f>Centro!AW7</f>
        <v>60</v>
      </c>
      <c r="O7" s="176">
        <f>Sud!AW7</f>
        <v>122</v>
      </c>
      <c r="P7" s="176">
        <f t="shared" si="1"/>
        <v>353</v>
      </c>
    </row>
    <row r="8" spans="1:19" ht="15.6" x14ac:dyDescent="0.3">
      <c r="A8" s="2" t="s">
        <v>6</v>
      </c>
      <c r="B8" s="6">
        <v>23</v>
      </c>
      <c r="C8" s="6">
        <v>13</v>
      </c>
      <c r="D8" s="6">
        <v>52</v>
      </c>
      <c r="E8" s="6">
        <v>14</v>
      </c>
      <c r="F8" s="6">
        <v>18</v>
      </c>
      <c r="G8" s="6">
        <v>71</v>
      </c>
      <c r="H8" s="52">
        <v>92</v>
      </c>
      <c r="I8" s="21">
        <v>81</v>
      </c>
      <c r="J8" s="6">
        <v>54</v>
      </c>
      <c r="K8" s="15">
        <f t="shared" si="0"/>
        <v>418</v>
      </c>
      <c r="L8" s="131"/>
      <c r="M8" s="176">
        <f>Nord!AW8</f>
        <v>157</v>
      </c>
      <c r="N8" s="176">
        <f>Centro!AW8</f>
        <v>56</v>
      </c>
      <c r="O8" s="176">
        <f>Sud!AW8</f>
        <v>103</v>
      </c>
      <c r="P8" s="176">
        <f t="shared" si="1"/>
        <v>316</v>
      </c>
    </row>
    <row r="9" spans="1:19" ht="15.6" x14ac:dyDescent="0.3">
      <c r="A9" s="2" t="s">
        <v>7</v>
      </c>
      <c r="B9" s="6">
        <v>19</v>
      </c>
      <c r="C9" s="6">
        <v>6</v>
      </c>
      <c r="D9" s="6">
        <v>49</v>
      </c>
      <c r="E9" s="6">
        <v>8</v>
      </c>
      <c r="F9" s="6">
        <v>18</v>
      </c>
      <c r="G9" s="6">
        <v>78</v>
      </c>
      <c r="H9" s="52">
        <v>87</v>
      </c>
      <c r="I9" s="21">
        <v>72</v>
      </c>
      <c r="J9" s="6">
        <v>45</v>
      </c>
      <c r="K9" s="15">
        <f t="shared" si="0"/>
        <v>382</v>
      </c>
      <c r="L9" s="131"/>
      <c r="M9" s="176">
        <f>Nord!AW9</f>
        <v>146</v>
      </c>
      <c r="N9" s="176">
        <f>Centro!AW9</f>
        <v>58</v>
      </c>
      <c r="O9" s="176">
        <f>Sud!AW9</f>
        <v>96</v>
      </c>
      <c r="P9" s="176">
        <f t="shared" si="1"/>
        <v>300</v>
      </c>
    </row>
    <row r="10" spans="1:19" ht="15.6" x14ac:dyDescent="0.3">
      <c r="A10" s="2" t="s">
        <v>127</v>
      </c>
      <c r="B10" s="6">
        <v>95560423</v>
      </c>
      <c r="C10" s="6">
        <v>0</v>
      </c>
      <c r="D10" s="6">
        <v>1783568</v>
      </c>
      <c r="E10" s="6">
        <v>1677112</v>
      </c>
      <c r="F10" s="6">
        <v>1986940</v>
      </c>
      <c r="G10" s="6">
        <v>4031028</v>
      </c>
      <c r="H10" s="6">
        <v>7684576</v>
      </c>
      <c r="I10" s="21">
        <v>19261896</v>
      </c>
      <c r="J10" s="6">
        <v>8881079</v>
      </c>
      <c r="K10" s="15">
        <f t="shared" si="0"/>
        <v>140866622</v>
      </c>
      <c r="L10" s="131"/>
      <c r="M10" s="176">
        <f>Nord!AW10</f>
        <v>11476626</v>
      </c>
      <c r="N10" s="176">
        <f>Centro!AW10</f>
        <v>20673802</v>
      </c>
      <c r="O10" s="176">
        <f>Sud!AW10</f>
        <v>9695091</v>
      </c>
      <c r="P10" s="176">
        <f>SUM(M10:O10)</f>
        <v>41845519</v>
      </c>
    </row>
    <row r="11" spans="1:19" ht="15.6" x14ac:dyDescent="0.3">
      <c r="A11" s="2" t="s">
        <v>128</v>
      </c>
      <c r="B11" s="6">
        <v>89</v>
      </c>
      <c r="C11" s="6">
        <v>466</v>
      </c>
      <c r="D11" s="6">
        <v>33</v>
      </c>
      <c r="E11" s="6">
        <v>26</v>
      </c>
      <c r="F11" s="6">
        <v>114</v>
      </c>
      <c r="G11" s="6">
        <v>74</v>
      </c>
      <c r="H11" s="52">
        <v>183</v>
      </c>
      <c r="I11" s="21">
        <v>57</v>
      </c>
      <c r="J11" s="6">
        <v>43</v>
      </c>
      <c r="K11" s="15">
        <f t="shared" si="0"/>
        <v>1085</v>
      </c>
      <c r="L11" s="131"/>
      <c r="M11" s="176">
        <f>Nord!AW11</f>
        <v>191</v>
      </c>
      <c r="N11" s="176">
        <f>Centro!AW11</f>
        <v>148</v>
      </c>
      <c r="O11" s="176">
        <f>Sud!AW11</f>
        <v>132</v>
      </c>
      <c r="P11" s="176">
        <f>SUM(M11:O11)</f>
        <v>471</v>
      </c>
    </row>
    <row r="12" spans="1:19" ht="15.6" x14ac:dyDescent="0.3">
      <c r="A12" s="2" t="s">
        <v>129</v>
      </c>
      <c r="B12" s="6">
        <v>1361</v>
      </c>
      <c r="C12" s="6">
        <v>252</v>
      </c>
      <c r="D12" s="6">
        <v>195</v>
      </c>
      <c r="E12" s="6">
        <v>233</v>
      </c>
      <c r="F12" s="6">
        <v>1215</v>
      </c>
      <c r="G12" s="6">
        <v>583</v>
      </c>
      <c r="H12" s="6">
        <v>2571</v>
      </c>
      <c r="I12" s="21">
        <v>573</v>
      </c>
      <c r="J12" s="6">
        <v>273</v>
      </c>
      <c r="K12" s="15">
        <f t="shared" si="0"/>
        <v>7256</v>
      </c>
      <c r="L12" s="131"/>
      <c r="M12" s="176">
        <f>Nord!AW12</f>
        <v>2311</v>
      </c>
      <c r="N12" s="176">
        <f>Centro!AW12</f>
        <v>1461</v>
      </c>
      <c r="O12" s="176">
        <f>Sud!AW12</f>
        <v>1443</v>
      </c>
      <c r="P12" s="176">
        <f>SUM(M12:O12)</f>
        <v>5215</v>
      </c>
    </row>
    <row r="13" spans="1:19" ht="15.6" x14ac:dyDescent="0.3">
      <c r="A13" s="2" t="s">
        <v>130</v>
      </c>
      <c r="B13" s="6">
        <v>23</v>
      </c>
      <c r="C13" s="6">
        <v>10</v>
      </c>
      <c r="D13" s="6">
        <v>59</v>
      </c>
      <c r="E13" s="6">
        <v>16</v>
      </c>
      <c r="F13" s="6">
        <v>19</v>
      </c>
      <c r="G13" s="6">
        <v>90</v>
      </c>
      <c r="H13" s="6">
        <v>94</v>
      </c>
      <c r="I13" s="21">
        <v>88</v>
      </c>
      <c r="J13" s="6">
        <v>66</v>
      </c>
      <c r="K13" s="15">
        <f t="shared" si="0"/>
        <v>465</v>
      </c>
      <c r="L13" s="131"/>
      <c r="M13" s="176">
        <f>Nord!AW13</f>
        <v>178</v>
      </c>
      <c r="N13" s="176">
        <f>Centro!AW13</f>
        <v>62</v>
      </c>
      <c r="O13" s="176">
        <f>Sud!AW13</f>
        <v>117</v>
      </c>
      <c r="P13" s="176">
        <f>SUM(M13:O13)</f>
        <v>357</v>
      </c>
    </row>
    <row r="14" spans="1:19" ht="15.6" x14ac:dyDescent="0.3">
      <c r="A14" s="2" t="s">
        <v>8</v>
      </c>
      <c r="B14" s="6">
        <v>26</v>
      </c>
      <c r="C14" s="6">
        <v>13</v>
      </c>
      <c r="D14" s="6">
        <v>63</v>
      </c>
      <c r="E14" s="6">
        <v>14</v>
      </c>
      <c r="F14" s="6">
        <v>18</v>
      </c>
      <c r="G14" s="6">
        <v>84</v>
      </c>
      <c r="H14" s="6">
        <v>95</v>
      </c>
      <c r="I14" s="21">
        <v>77</v>
      </c>
      <c r="J14" s="6">
        <v>47</v>
      </c>
      <c r="K14" s="15">
        <f t="shared" si="0"/>
        <v>437</v>
      </c>
      <c r="L14" s="131"/>
      <c r="M14" s="176">
        <f>Nord!AW14</f>
        <v>155</v>
      </c>
      <c r="N14" s="176">
        <f>Centro!AW14</f>
        <v>62</v>
      </c>
      <c r="O14" s="176">
        <f>Sud!AW14</f>
        <v>104</v>
      </c>
      <c r="P14" s="176">
        <f t="shared" si="1"/>
        <v>321</v>
      </c>
    </row>
    <row r="15" spans="1:19" ht="15.6" x14ac:dyDescent="0.3">
      <c r="A15" s="2" t="s">
        <v>9</v>
      </c>
      <c r="B15" s="6">
        <v>2476</v>
      </c>
      <c r="C15" s="6">
        <v>30</v>
      </c>
      <c r="D15" s="6">
        <v>100</v>
      </c>
      <c r="E15" s="6">
        <v>14</v>
      </c>
      <c r="F15" s="6">
        <v>261</v>
      </c>
      <c r="G15" s="6">
        <v>87</v>
      </c>
      <c r="H15" s="6">
        <v>475</v>
      </c>
      <c r="I15" s="21">
        <v>4229</v>
      </c>
      <c r="J15" s="6">
        <v>204</v>
      </c>
      <c r="K15" s="15">
        <f>SUM(B15:J15)</f>
        <v>7876</v>
      </c>
      <c r="L15" s="131"/>
      <c r="M15" s="176">
        <f>Nord!AW15</f>
        <v>4700</v>
      </c>
      <c r="N15" s="176">
        <f>Centro!AW15</f>
        <v>168</v>
      </c>
      <c r="O15" s="176">
        <f>Sud!AW15</f>
        <v>388</v>
      </c>
      <c r="P15" s="176">
        <f t="shared" si="1"/>
        <v>5256</v>
      </c>
      <c r="Q15" s="176"/>
    </row>
    <row r="16" spans="1:19" ht="15.75" customHeight="1" x14ac:dyDescent="0.3">
      <c r="A16" s="2" t="s">
        <v>100</v>
      </c>
      <c r="B16" s="6">
        <v>17</v>
      </c>
      <c r="C16" s="6">
        <v>3</v>
      </c>
      <c r="D16" s="6">
        <v>35</v>
      </c>
      <c r="E16" s="6">
        <v>5</v>
      </c>
      <c r="F16" s="6">
        <v>16</v>
      </c>
      <c r="G16" s="6">
        <v>54</v>
      </c>
      <c r="H16" s="6">
        <v>69</v>
      </c>
      <c r="I16" s="21">
        <v>67</v>
      </c>
      <c r="J16" s="6">
        <v>43</v>
      </c>
      <c r="K16" s="15">
        <f>SUM(B16:J16)</f>
        <v>309</v>
      </c>
      <c r="L16" s="131"/>
      <c r="M16" s="176">
        <f>Nord!AW16</f>
        <v>126</v>
      </c>
      <c r="N16" s="176">
        <f>Centro!AW16</f>
        <v>41</v>
      </c>
      <c r="O16" s="176">
        <f>Sud!AW16</f>
        <v>82</v>
      </c>
      <c r="P16" s="176">
        <f t="shared" si="1"/>
        <v>249</v>
      </c>
    </row>
    <row r="17" spans="1:19" ht="15.6" x14ac:dyDescent="0.3">
      <c r="A17" s="2" t="s">
        <v>147</v>
      </c>
      <c r="B17" s="6">
        <v>21</v>
      </c>
      <c r="C17" s="6">
        <v>3</v>
      </c>
      <c r="D17" s="6">
        <v>32</v>
      </c>
      <c r="E17" s="6">
        <v>8</v>
      </c>
      <c r="F17" s="6">
        <v>15</v>
      </c>
      <c r="G17" s="6">
        <v>56</v>
      </c>
      <c r="H17" s="6">
        <v>72</v>
      </c>
      <c r="I17" s="21">
        <v>66</v>
      </c>
      <c r="J17" s="6">
        <v>46</v>
      </c>
      <c r="K17" s="15">
        <f t="shared" si="0"/>
        <v>319</v>
      </c>
      <c r="L17" s="131"/>
      <c r="M17" s="176">
        <f>Nord!AW17</f>
        <v>127</v>
      </c>
      <c r="N17" s="176">
        <f>Centro!AW17</f>
        <v>43</v>
      </c>
      <c r="O17" s="176">
        <f>Sud!AW17</f>
        <v>85</v>
      </c>
      <c r="P17" s="176">
        <f t="shared" si="1"/>
        <v>255</v>
      </c>
    </row>
    <row r="18" spans="1:19" ht="15.6" x14ac:dyDescent="0.3">
      <c r="A18" s="2" t="s">
        <v>11</v>
      </c>
      <c r="B18" s="6">
        <v>25</v>
      </c>
      <c r="C18" s="6">
        <v>11</v>
      </c>
      <c r="D18" s="6">
        <v>63</v>
      </c>
      <c r="E18" s="6">
        <v>17</v>
      </c>
      <c r="F18" s="6">
        <v>16</v>
      </c>
      <c r="G18" s="6">
        <v>82</v>
      </c>
      <c r="H18" s="6">
        <v>90</v>
      </c>
      <c r="I18" s="21">
        <v>85</v>
      </c>
      <c r="J18" s="6">
        <v>66</v>
      </c>
      <c r="K18" s="15">
        <f t="shared" si="0"/>
        <v>455</v>
      </c>
      <c r="L18" s="131"/>
      <c r="M18" s="176">
        <f>Nord!AW18</f>
        <v>163</v>
      </c>
      <c r="N18" s="176">
        <f>Centro!AW18</f>
        <v>63</v>
      </c>
      <c r="O18" s="176">
        <f>Sud!AW18</f>
        <v>113</v>
      </c>
      <c r="P18" s="176">
        <f t="shared" si="1"/>
        <v>339</v>
      </c>
    </row>
    <row r="19" spans="1:19" ht="15.6" x14ac:dyDescent="0.3">
      <c r="A19" s="2" t="s">
        <v>170</v>
      </c>
      <c r="B19" s="6">
        <v>12</v>
      </c>
      <c r="C19" s="6">
        <v>2</v>
      </c>
      <c r="D19" s="6">
        <v>29</v>
      </c>
      <c r="E19" s="6">
        <v>10</v>
      </c>
      <c r="F19" s="6">
        <v>17</v>
      </c>
      <c r="G19" s="6">
        <v>61</v>
      </c>
      <c r="H19" s="6">
        <v>77</v>
      </c>
      <c r="I19" s="21">
        <v>68</v>
      </c>
      <c r="J19" s="6">
        <v>37</v>
      </c>
      <c r="K19" s="15">
        <f t="shared" si="0"/>
        <v>313</v>
      </c>
      <c r="L19" s="131"/>
      <c r="M19" s="176">
        <f>Nord!AW19</f>
        <v>120</v>
      </c>
      <c r="N19" s="176">
        <f>Centro!AW19</f>
        <v>43</v>
      </c>
      <c r="O19" s="176">
        <f>Sud!AW19</f>
        <v>97</v>
      </c>
      <c r="P19" s="176">
        <f t="shared" si="1"/>
        <v>260</v>
      </c>
    </row>
    <row r="20" spans="1:19" ht="15.6" x14ac:dyDescent="0.3">
      <c r="A20" s="2" t="s">
        <v>14</v>
      </c>
      <c r="B20" s="6">
        <v>41</v>
      </c>
      <c r="C20" s="6">
        <v>11</v>
      </c>
      <c r="D20" s="6">
        <v>44</v>
      </c>
      <c r="E20" s="6">
        <v>4</v>
      </c>
      <c r="F20" s="6">
        <v>19</v>
      </c>
      <c r="G20" s="6">
        <v>13</v>
      </c>
      <c r="H20" s="6">
        <v>64</v>
      </c>
      <c r="I20" s="21">
        <v>65</v>
      </c>
      <c r="J20" s="6">
        <v>42</v>
      </c>
      <c r="K20" s="15">
        <f t="shared" si="0"/>
        <v>303</v>
      </c>
      <c r="L20" s="131"/>
      <c r="M20" s="176">
        <f>Nord!AW20</f>
        <v>135</v>
      </c>
      <c r="N20" s="176">
        <f>Centro!AW20</f>
        <v>22</v>
      </c>
      <c r="O20" s="176">
        <f>Sud!AW20</f>
        <v>46</v>
      </c>
      <c r="P20" s="176">
        <f t="shared" si="1"/>
        <v>203</v>
      </c>
      <c r="Q20" s="44">
        <f>(M19+M20)/($P19+$P20)*100</f>
        <v>55.0755939524838</v>
      </c>
      <c r="R20" s="44">
        <f>(N19+N20)/($P19+$P20)*100</f>
        <v>14.038876889848812</v>
      </c>
      <c r="S20" s="44">
        <f>(O19+O20)/($P19+$P20)*100</f>
        <v>30.885529157667385</v>
      </c>
    </row>
    <row r="21" spans="1:19" ht="15.6" x14ac:dyDescent="0.3">
      <c r="A21" s="2" t="s">
        <v>15</v>
      </c>
      <c r="B21" s="6">
        <v>25</v>
      </c>
      <c r="C21" s="6">
        <v>6</v>
      </c>
      <c r="D21" s="6">
        <v>64</v>
      </c>
      <c r="E21" s="6">
        <v>19</v>
      </c>
      <c r="F21" s="6">
        <v>20</v>
      </c>
      <c r="G21" s="6">
        <v>101</v>
      </c>
      <c r="H21" s="6">
        <v>105</v>
      </c>
      <c r="I21" s="21">
        <v>96</v>
      </c>
      <c r="J21" s="6">
        <v>74</v>
      </c>
      <c r="K21" s="15">
        <f t="shared" si="0"/>
        <v>510</v>
      </c>
      <c r="L21" s="131"/>
      <c r="M21" s="176">
        <f>Nord!AW21</f>
        <v>188</v>
      </c>
      <c r="N21" s="176">
        <f>Centro!AW21</f>
        <v>70</v>
      </c>
      <c r="O21" s="176">
        <f>Sud!AW21</f>
        <v>138</v>
      </c>
      <c r="P21" s="176">
        <f t="shared" si="1"/>
        <v>396</v>
      </c>
    </row>
    <row r="22" spans="1:19" ht="15.6" x14ac:dyDescent="0.3">
      <c r="A22" s="2" t="s">
        <v>16</v>
      </c>
      <c r="B22" s="6">
        <v>487</v>
      </c>
      <c r="C22" s="6">
        <v>111</v>
      </c>
      <c r="D22" s="6">
        <v>46</v>
      </c>
      <c r="E22" s="6">
        <v>20</v>
      </c>
      <c r="F22" s="6">
        <v>98</v>
      </c>
      <c r="G22" s="6">
        <v>64</v>
      </c>
      <c r="H22" s="6">
        <v>565</v>
      </c>
      <c r="I22" s="21">
        <v>538</v>
      </c>
      <c r="J22" s="6">
        <v>457</v>
      </c>
      <c r="K22" s="15">
        <f t="shared" si="0"/>
        <v>2386</v>
      </c>
      <c r="L22" s="131"/>
      <c r="M22" s="176">
        <f>Nord!AW22</f>
        <v>862</v>
      </c>
      <c r="N22" s="176">
        <f>Centro!AW22</f>
        <v>458</v>
      </c>
      <c r="O22" s="176">
        <f>Sud!AW22</f>
        <v>402</v>
      </c>
      <c r="P22" s="176">
        <f t="shared" si="1"/>
        <v>1722</v>
      </c>
    </row>
    <row r="23" spans="1:19" ht="15.6" x14ac:dyDescent="0.3">
      <c r="A23" s="8" t="s">
        <v>17</v>
      </c>
      <c r="B23" s="6">
        <v>303</v>
      </c>
      <c r="C23" s="6">
        <v>88</v>
      </c>
      <c r="D23" s="6">
        <v>22</v>
      </c>
      <c r="E23" s="6">
        <v>9</v>
      </c>
      <c r="F23" s="6">
        <v>69</v>
      </c>
      <c r="G23" s="6">
        <v>48</v>
      </c>
      <c r="H23" s="6">
        <v>433</v>
      </c>
      <c r="I23" s="21">
        <v>320</v>
      </c>
      <c r="J23" s="6">
        <v>194</v>
      </c>
      <c r="K23" s="15">
        <f t="shared" si="0"/>
        <v>1486</v>
      </c>
      <c r="L23" s="131">
        <f>K23/K22*100</f>
        <v>62.279966471081302</v>
      </c>
      <c r="M23" s="176">
        <f>Nord!AW23</f>
        <v>525</v>
      </c>
      <c r="N23" s="176">
        <f>Centro!AW23</f>
        <v>356</v>
      </c>
      <c r="O23" s="176">
        <f>Sud!AW23</f>
        <v>183</v>
      </c>
      <c r="P23" s="176">
        <f t="shared" si="1"/>
        <v>1064</v>
      </c>
      <c r="Q23" s="174">
        <f>K23/K22*100</f>
        <v>62.279966471081302</v>
      </c>
    </row>
    <row r="24" spans="1:19" ht="15.6" x14ac:dyDescent="0.3">
      <c r="A24" s="2" t="s">
        <v>19</v>
      </c>
      <c r="B24" s="6">
        <v>340</v>
      </c>
      <c r="C24" s="6">
        <v>393</v>
      </c>
      <c r="D24" s="6">
        <v>35</v>
      </c>
      <c r="E24" s="6">
        <v>1</v>
      </c>
      <c r="F24" s="6">
        <v>110</v>
      </c>
      <c r="G24" s="6">
        <v>55</v>
      </c>
      <c r="H24" s="6">
        <v>305</v>
      </c>
      <c r="I24" s="21">
        <v>244</v>
      </c>
      <c r="J24" s="6">
        <v>115</v>
      </c>
      <c r="K24" s="15">
        <f t="shared" si="0"/>
        <v>1598</v>
      </c>
      <c r="L24" s="131"/>
      <c r="M24" s="176">
        <f>Nord!AW24</f>
        <v>172</v>
      </c>
      <c r="N24" s="176">
        <f>Centro!AW24</f>
        <v>202</v>
      </c>
      <c r="O24" s="176">
        <f>Sud!AW24</f>
        <v>455</v>
      </c>
      <c r="P24" s="176">
        <f t="shared" si="1"/>
        <v>829</v>
      </c>
    </row>
    <row r="25" spans="1:19" ht="15.6" x14ac:dyDescent="0.3">
      <c r="A25" s="2" t="s">
        <v>171</v>
      </c>
      <c r="B25" s="6">
        <v>193</v>
      </c>
      <c r="C25" s="6">
        <v>35</v>
      </c>
      <c r="D25" s="6">
        <v>26</v>
      </c>
      <c r="E25" s="6">
        <v>0</v>
      </c>
      <c r="F25" s="6">
        <v>34</v>
      </c>
      <c r="G25" s="6">
        <v>54</v>
      </c>
      <c r="H25" s="52">
        <v>181</v>
      </c>
      <c r="I25" s="21">
        <v>129</v>
      </c>
      <c r="J25" s="6">
        <v>49</v>
      </c>
      <c r="K25" s="15">
        <f t="shared" si="0"/>
        <v>701</v>
      </c>
      <c r="L25" s="131"/>
      <c r="M25" s="176">
        <f>Nord!AW25</f>
        <v>95</v>
      </c>
      <c r="N25" s="176">
        <f>Centro!AW25</f>
        <v>134</v>
      </c>
      <c r="O25" s="176">
        <f>Sud!AW25</f>
        <v>218</v>
      </c>
      <c r="P25" s="176">
        <f t="shared" si="1"/>
        <v>447</v>
      </c>
    </row>
    <row r="26" spans="1:19" x14ac:dyDescent="0.3">
      <c r="A26" s="11" t="s">
        <v>27</v>
      </c>
      <c r="B26" s="19">
        <v>47</v>
      </c>
      <c r="C26" s="19">
        <v>6</v>
      </c>
      <c r="D26" s="19">
        <v>1</v>
      </c>
      <c r="E26" s="19">
        <v>0</v>
      </c>
      <c r="F26" s="19">
        <v>3</v>
      </c>
      <c r="G26" s="19">
        <v>8</v>
      </c>
      <c r="H26" s="52">
        <v>33</v>
      </c>
      <c r="I26" s="171">
        <v>19</v>
      </c>
      <c r="J26" s="19">
        <v>10</v>
      </c>
      <c r="K26" s="20">
        <f t="shared" si="0"/>
        <v>127</v>
      </c>
      <c r="L26" s="131"/>
      <c r="M26" s="26">
        <f>Nord!AW26</f>
        <v>27</v>
      </c>
      <c r="N26" s="26">
        <f>Centro!AW26</f>
        <v>29</v>
      </c>
      <c r="O26" s="26">
        <f>Sud!AW26</f>
        <v>17</v>
      </c>
      <c r="P26" s="176">
        <f t="shared" si="1"/>
        <v>73</v>
      </c>
    </row>
    <row r="27" spans="1:19" x14ac:dyDescent="0.3">
      <c r="A27" s="11" t="s">
        <v>28</v>
      </c>
      <c r="B27" s="19">
        <v>15</v>
      </c>
      <c r="C27" s="19">
        <v>0</v>
      </c>
      <c r="D27" s="19">
        <v>0</v>
      </c>
      <c r="E27" s="19">
        <v>0</v>
      </c>
      <c r="F27" s="19">
        <v>2</v>
      </c>
      <c r="G27" s="19">
        <v>1</v>
      </c>
      <c r="H27" s="52">
        <v>6</v>
      </c>
      <c r="I27" s="171">
        <v>0</v>
      </c>
      <c r="J27" s="19">
        <v>2</v>
      </c>
      <c r="K27" s="20">
        <f t="shared" si="0"/>
        <v>26</v>
      </c>
      <c r="L27" s="131"/>
      <c r="M27" s="26">
        <f>Nord!AW27</f>
        <v>0</v>
      </c>
      <c r="N27" s="26">
        <f>Centro!AW27</f>
        <v>5</v>
      </c>
      <c r="O27" s="26">
        <f>Sud!AW27</f>
        <v>6</v>
      </c>
      <c r="P27" s="176">
        <f t="shared" si="1"/>
        <v>11</v>
      </c>
    </row>
    <row r="28" spans="1:19" x14ac:dyDescent="0.3">
      <c r="A28" s="11" t="s">
        <v>29</v>
      </c>
      <c r="B28" s="19">
        <v>19</v>
      </c>
      <c r="C28" s="19">
        <v>0</v>
      </c>
      <c r="D28" s="19">
        <v>1</v>
      </c>
      <c r="E28" s="19">
        <v>0</v>
      </c>
      <c r="F28" s="19">
        <v>1</v>
      </c>
      <c r="G28" s="19">
        <v>1</v>
      </c>
      <c r="H28" s="52">
        <v>6</v>
      </c>
      <c r="I28" s="171">
        <v>3</v>
      </c>
      <c r="J28" s="19">
        <v>0</v>
      </c>
      <c r="K28" s="20">
        <f t="shared" si="0"/>
        <v>31</v>
      </c>
      <c r="L28" s="131"/>
      <c r="M28" s="26">
        <f>Nord!AW28</f>
        <v>3</v>
      </c>
      <c r="N28" s="26">
        <f>Centro!AW28</f>
        <v>6</v>
      </c>
      <c r="O28" s="26">
        <f>Sud!AW28</f>
        <v>2</v>
      </c>
      <c r="P28" s="176">
        <f t="shared" si="1"/>
        <v>11</v>
      </c>
    </row>
    <row r="29" spans="1:19" x14ac:dyDescent="0.3">
      <c r="A29" s="11" t="s">
        <v>30</v>
      </c>
      <c r="B29" s="19">
        <v>41</v>
      </c>
      <c r="C29" s="19">
        <v>4</v>
      </c>
      <c r="D29" s="19">
        <v>4</v>
      </c>
      <c r="E29" s="19">
        <v>0</v>
      </c>
      <c r="F29" s="19">
        <v>8</v>
      </c>
      <c r="G29" s="19">
        <v>2</v>
      </c>
      <c r="H29" s="52">
        <v>32</v>
      </c>
      <c r="I29" s="171">
        <v>13</v>
      </c>
      <c r="J29" s="19">
        <v>6</v>
      </c>
      <c r="K29" s="20">
        <f t="shared" si="0"/>
        <v>110</v>
      </c>
      <c r="L29" s="131"/>
      <c r="M29" s="26">
        <f>Nord!AW29</f>
        <v>7</v>
      </c>
      <c r="N29" s="26">
        <f>Centro!AW29</f>
        <v>19</v>
      </c>
      <c r="O29" s="26">
        <f>Sud!AW29</f>
        <v>35</v>
      </c>
      <c r="P29" s="176">
        <f t="shared" si="1"/>
        <v>61</v>
      </c>
    </row>
    <row r="30" spans="1:19" x14ac:dyDescent="0.3">
      <c r="A30" s="11" t="s">
        <v>31</v>
      </c>
      <c r="B30" s="19">
        <v>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52">
        <v>2</v>
      </c>
      <c r="I30" s="171">
        <v>0</v>
      </c>
      <c r="J30" s="19">
        <v>0</v>
      </c>
      <c r="K30" s="20">
        <f t="shared" si="0"/>
        <v>5</v>
      </c>
      <c r="L30" s="131"/>
      <c r="M30" s="26">
        <f>Nord!AW30</f>
        <v>0</v>
      </c>
      <c r="N30" s="26">
        <f>Centro!AW30</f>
        <v>2</v>
      </c>
      <c r="O30" s="26">
        <f>Sud!AW30</f>
        <v>0</v>
      </c>
      <c r="P30" s="176">
        <f t="shared" si="1"/>
        <v>2</v>
      </c>
    </row>
    <row r="31" spans="1:19" x14ac:dyDescent="0.3">
      <c r="A31" s="11" t="s">
        <v>32</v>
      </c>
      <c r="B31" s="19">
        <v>3</v>
      </c>
      <c r="C31" s="19">
        <v>0</v>
      </c>
      <c r="D31" s="19">
        <v>2</v>
      </c>
      <c r="E31" s="19">
        <v>0</v>
      </c>
      <c r="F31" s="19">
        <v>1</v>
      </c>
      <c r="G31" s="19">
        <v>3</v>
      </c>
      <c r="H31" s="52">
        <v>4</v>
      </c>
      <c r="I31" s="171">
        <v>1</v>
      </c>
      <c r="J31" s="19">
        <v>0</v>
      </c>
      <c r="K31" s="20">
        <f t="shared" si="0"/>
        <v>14</v>
      </c>
      <c r="L31" s="131"/>
      <c r="M31" s="26">
        <f>Nord!AW31</f>
        <v>1</v>
      </c>
      <c r="N31" s="26">
        <f>Centro!AW31</f>
        <v>3</v>
      </c>
      <c r="O31" s="26">
        <f>Sud!AW31</f>
        <v>5</v>
      </c>
      <c r="P31" s="176">
        <f t="shared" si="1"/>
        <v>9</v>
      </c>
    </row>
    <row r="32" spans="1:19" x14ac:dyDescent="0.3">
      <c r="A32" s="11" t="s">
        <v>33</v>
      </c>
      <c r="B32" s="19">
        <v>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52">
        <v>3</v>
      </c>
      <c r="I32" s="171">
        <v>1</v>
      </c>
      <c r="J32" s="19">
        <v>1</v>
      </c>
      <c r="K32" s="20">
        <f t="shared" si="0"/>
        <v>9</v>
      </c>
      <c r="L32" s="131"/>
      <c r="M32" s="26">
        <f>Nord!AW32</f>
        <v>0</v>
      </c>
      <c r="N32" s="26">
        <f>Centro!AW32</f>
        <v>3</v>
      </c>
      <c r="O32" s="26">
        <f>Sud!AW32</f>
        <v>2</v>
      </c>
      <c r="P32" s="176">
        <f t="shared" si="1"/>
        <v>5</v>
      </c>
    </row>
    <row r="33" spans="1:16" x14ac:dyDescent="0.3">
      <c r="A33" s="11" t="s">
        <v>34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52">
        <v>0</v>
      </c>
      <c r="I33" s="171">
        <v>2</v>
      </c>
      <c r="J33" s="19">
        <v>0</v>
      </c>
      <c r="K33" s="20">
        <f t="shared" si="0"/>
        <v>3</v>
      </c>
      <c r="L33" s="131"/>
      <c r="M33" s="26">
        <f>Nord!AW33</f>
        <v>0</v>
      </c>
      <c r="N33" s="26">
        <f>Centro!AW33</f>
        <v>0</v>
      </c>
      <c r="O33" s="26">
        <f>Sud!AW33</f>
        <v>2</v>
      </c>
      <c r="P33" s="176">
        <f t="shared" si="1"/>
        <v>2</v>
      </c>
    </row>
    <row r="34" spans="1:16" x14ac:dyDescent="0.3">
      <c r="A34" s="11" t="s">
        <v>149</v>
      </c>
      <c r="B34" s="19">
        <v>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65">
        <v>2</v>
      </c>
      <c r="I34" s="171">
        <v>0</v>
      </c>
      <c r="J34" s="19">
        <v>0</v>
      </c>
      <c r="K34" s="20">
        <f t="shared" si="0"/>
        <v>5</v>
      </c>
      <c r="L34" s="131"/>
      <c r="M34" s="26">
        <f>Nord!AW34</f>
        <v>0</v>
      </c>
      <c r="N34" s="26">
        <f>Centro!AW34</f>
        <v>1</v>
      </c>
      <c r="O34" s="26">
        <f>Sud!AW34</f>
        <v>1</v>
      </c>
      <c r="P34" s="176">
        <f>SUM(M34:O34)</f>
        <v>2</v>
      </c>
    </row>
    <row r="35" spans="1:16" x14ac:dyDescent="0.3">
      <c r="A35" s="11" t="s">
        <v>150</v>
      </c>
      <c r="B35" s="19">
        <v>8</v>
      </c>
      <c r="C35" s="19">
        <v>0</v>
      </c>
      <c r="D35" s="19">
        <v>1</v>
      </c>
      <c r="E35" s="19">
        <v>0</v>
      </c>
      <c r="F35" s="19">
        <v>0</v>
      </c>
      <c r="G35" s="19">
        <v>3</v>
      </c>
      <c r="H35" s="165">
        <v>3</v>
      </c>
      <c r="I35" s="171">
        <v>3</v>
      </c>
      <c r="J35" s="19">
        <v>3</v>
      </c>
      <c r="K35" s="20">
        <f t="shared" si="0"/>
        <v>21</v>
      </c>
      <c r="L35" s="131"/>
      <c r="M35" s="26">
        <f>Nord!AW35</f>
        <v>3</v>
      </c>
      <c r="N35" s="26">
        <f>Centro!AW35</f>
        <v>1</v>
      </c>
      <c r="O35" s="26">
        <f>Sud!AW35</f>
        <v>8</v>
      </c>
      <c r="P35" s="176">
        <f>SUM(M35:O35)</f>
        <v>12</v>
      </c>
    </row>
    <row r="36" spans="1:16" x14ac:dyDescent="0.3">
      <c r="A36" s="11" t="s">
        <v>151</v>
      </c>
      <c r="B36" s="19">
        <v>1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65">
        <v>2</v>
      </c>
      <c r="I36" s="171">
        <v>5</v>
      </c>
      <c r="J36" s="19">
        <v>4</v>
      </c>
      <c r="K36" s="20">
        <f t="shared" si="0"/>
        <v>14</v>
      </c>
      <c r="L36" s="131"/>
      <c r="M36" s="26">
        <f>Nord!AW36</f>
        <v>6</v>
      </c>
      <c r="N36" s="26">
        <f>Centro!AW36</f>
        <v>0</v>
      </c>
      <c r="O36" s="26">
        <f>Sud!AW36</f>
        <v>5</v>
      </c>
      <c r="P36" s="176">
        <f>SUM(M36:O36)</f>
        <v>11</v>
      </c>
    </row>
    <row r="37" spans="1:16" x14ac:dyDescent="0.3">
      <c r="A37" s="11" t="s">
        <v>35</v>
      </c>
      <c r="B37" s="19">
        <v>48</v>
      </c>
      <c r="C37" s="19">
        <v>23</v>
      </c>
      <c r="D37" s="19">
        <v>17</v>
      </c>
      <c r="E37" s="19">
        <v>0</v>
      </c>
      <c r="F37" s="19">
        <v>19</v>
      </c>
      <c r="G37" s="19">
        <v>36</v>
      </c>
      <c r="H37" s="52">
        <v>88</v>
      </c>
      <c r="I37" s="171">
        <v>82</v>
      </c>
      <c r="J37" s="19">
        <v>23</v>
      </c>
      <c r="K37" s="20">
        <f t="shared" si="0"/>
        <v>336</v>
      </c>
      <c r="L37" s="131"/>
      <c r="M37" s="26">
        <f>Nord!AW37</f>
        <v>48</v>
      </c>
      <c r="N37" s="26">
        <f>Centro!AW37</f>
        <v>65</v>
      </c>
      <c r="O37" s="26">
        <f>Sud!AW37</f>
        <v>135</v>
      </c>
      <c r="P37" s="176">
        <f t="shared" si="1"/>
        <v>248</v>
      </c>
    </row>
    <row r="38" spans="1:16" ht="15.6" x14ac:dyDescent="0.3">
      <c r="A38" s="7" t="s">
        <v>161</v>
      </c>
      <c r="B38" s="19">
        <v>403</v>
      </c>
      <c r="C38" s="19">
        <v>477</v>
      </c>
      <c r="D38" s="19">
        <v>70</v>
      </c>
      <c r="E38" s="19">
        <v>16</v>
      </c>
      <c r="F38" s="19">
        <v>101</v>
      </c>
      <c r="G38" s="19">
        <v>137</v>
      </c>
      <c r="H38" s="165">
        <v>716</v>
      </c>
      <c r="I38" s="171">
        <v>1043</v>
      </c>
      <c r="J38" s="19">
        <v>571</v>
      </c>
      <c r="K38" s="20">
        <f t="shared" si="0"/>
        <v>3534</v>
      </c>
      <c r="L38" s="131"/>
      <c r="M38" s="26">
        <f>Nord!AW38</f>
        <v>1240</v>
      </c>
      <c r="N38" s="26">
        <f>Centro!AW38</f>
        <v>576</v>
      </c>
      <c r="O38" s="26">
        <f>Sud!AW38</f>
        <v>752</v>
      </c>
      <c r="P38" s="176">
        <f>SUM(M38:O38)</f>
        <v>2568</v>
      </c>
    </row>
    <row r="39" spans="1:16" ht="31.2" x14ac:dyDescent="0.3">
      <c r="A39" s="2" t="s">
        <v>36</v>
      </c>
      <c r="B39" s="6">
        <v>0</v>
      </c>
      <c r="C39" s="6">
        <v>13</v>
      </c>
      <c r="D39" s="6">
        <v>0</v>
      </c>
      <c r="E39" s="6">
        <v>0</v>
      </c>
      <c r="F39" s="6">
        <v>0</v>
      </c>
      <c r="G39" s="6">
        <v>3</v>
      </c>
      <c r="H39" s="3">
        <v>0</v>
      </c>
      <c r="I39" s="21">
        <v>1</v>
      </c>
      <c r="J39" s="6">
        <v>1</v>
      </c>
      <c r="K39" s="106">
        <f t="shared" si="0"/>
        <v>18</v>
      </c>
      <c r="L39" s="146"/>
      <c r="M39" s="107">
        <f>Nord!AW39</f>
        <v>0</v>
      </c>
      <c r="N39" s="107">
        <f>Centro!AW39</f>
        <v>0</v>
      </c>
      <c r="O39" s="107">
        <f>Sud!AW39</f>
        <v>5</v>
      </c>
      <c r="P39" s="107">
        <f t="shared" si="1"/>
        <v>5</v>
      </c>
    </row>
    <row r="40" spans="1:16" ht="15.6" x14ac:dyDescent="0.3">
      <c r="A40" s="7" t="s">
        <v>142</v>
      </c>
      <c r="B40" s="6">
        <v>1</v>
      </c>
      <c r="C40" s="6">
        <v>41</v>
      </c>
      <c r="D40" s="6">
        <v>0</v>
      </c>
      <c r="E40" s="6">
        <v>2</v>
      </c>
      <c r="F40" s="6">
        <v>0</v>
      </c>
      <c r="G40" s="6">
        <v>0</v>
      </c>
      <c r="H40" s="3">
        <v>0</v>
      </c>
      <c r="I40" s="21">
        <v>0</v>
      </c>
      <c r="J40" s="6">
        <v>0</v>
      </c>
      <c r="K40" s="106">
        <f>SUM(B40:J40)</f>
        <v>44</v>
      </c>
      <c r="L40" s="146"/>
      <c r="M40" s="107">
        <f>Nord!AW40</f>
        <v>0</v>
      </c>
      <c r="N40" s="107">
        <f>Centro!AW40</f>
        <v>0</v>
      </c>
      <c r="O40" s="107">
        <f>Sud!AW40</f>
        <v>2</v>
      </c>
      <c r="P40" s="107">
        <f>SUM(M40:O40)</f>
        <v>2</v>
      </c>
    </row>
    <row r="41" spans="1:16" ht="15.6" x14ac:dyDescent="0.3">
      <c r="A41" s="7" t="s">
        <v>152</v>
      </c>
      <c r="B41" s="6">
        <v>14</v>
      </c>
      <c r="C41" s="6">
        <v>0</v>
      </c>
      <c r="D41" s="6">
        <v>4</v>
      </c>
      <c r="E41" s="6">
        <v>3</v>
      </c>
      <c r="F41" s="6">
        <v>1</v>
      </c>
      <c r="G41" s="6">
        <v>9</v>
      </c>
      <c r="H41" s="163">
        <v>41</v>
      </c>
      <c r="I41" s="21">
        <v>9</v>
      </c>
      <c r="J41" s="6">
        <v>2</v>
      </c>
      <c r="K41" s="106">
        <f>SUM(B41:J41)</f>
        <v>83</v>
      </c>
      <c r="L41" s="146"/>
      <c r="M41" s="107">
        <f>Nord!AW41</f>
        <v>11</v>
      </c>
      <c r="N41" s="107">
        <f>Centro!AW41</f>
        <v>28</v>
      </c>
      <c r="O41" s="107">
        <f>Sud!AW41</f>
        <v>25</v>
      </c>
      <c r="P41" s="107">
        <f>SUM(M41:O41)</f>
        <v>64</v>
      </c>
    </row>
    <row r="42" spans="1:16" ht="15.6" x14ac:dyDescent="0.3">
      <c r="A42" s="147" t="s">
        <v>153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64">
        <v>0</v>
      </c>
      <c r="I42" s="172">
        <v>1</v>
      </c>
      <c r="J42" s="17">
        <v>0</v>
      </c>
      <c r="K42" s="22">
        <f>SUM(B42:J42)</f>
        <v>2</v>
      </c>
      <c r="L42" s="145"/>
      <c r="M42" s="27">
        <f>Nord!AW42</f>
        <v>0</v>
      </c>
      <c r="N42" s="27">
        <f>Centro!AW42</f>
        <v>1</v>
      </c>
      <c r="O42" s="27">
        <f>Sud!AW42</f>
        <v>0</v>
      </c>
      <c r="P42" s="27">
        <f>SUM(M42:O42)</f>
        <v>1</v>
      </c>
    </row>
    <row r="43" spans="1:16" ht="15.6" x14ac:dyDescent="0.3">
      <c r="A43" s="154" t="s">
        <v>125</v>
      </c>
      <c r="B43" s="6"/>
      <c r="C43" s="6"/>
      <c r="D43" s="6"/>
      <c r="E43" s="6"/>
      <c r="F43" s="6"/>
      <c r="G43" s="6"/>
      <c r="I43" s="21"/>
      <c r="J43" s="6"/>
      <c r="K43" s="106"/>
      <c r="L43" s="135"/>
      <c r="M43" s="107"/>
      <c r="N43" s="107"/>
      <c r="O43" s="107"/>
      <c r="P43" s="107"/>
    </row>
    <row r="44" spans="1:16" x14ac:dyDescent="0.3">
      <c r="A44" s="93" t="s">
        <v>109</v>
      </c>
      <c r="B44" s="52">
        <v>3</v>
      </c>
      <c r="C44" s="52">
        <v>3</v>
      </c>
      <c r="D44" s="52">
        <v>4</v>
      </c>
      <c r="E44" s="52">
        <v>1</v>
      </c>
      <c r="F44" s="52">
        <v>2</v>
      </c>
      <c r="G44" s="52">
        <v>1</v>
      </c>
      <c r="H44" s="52">
        <v>5</v>
      </c>
      <c r="I44" s="52">
        <v>4</v>
      </c>
      <c r="J44" s="52">
        <v>0</v>
      </c>
      <c r="K44" s="20">
        <f t="shared" si="0"/>
        <v>23</v>
      </c>
      <c r="L44" s="131"/>
      <c r="M44" s="26">
        <f>Nord!AW44</f>
        <v>3</v>
      </c>
      <c r="N44" s="26">
        <f>Centro!AW44</f>
        <v>3</v>
      </c>
      <c r="O44" s="26">
        <f>Sud!AW44</f>
        <v>6</v>
      </c>
      <c r="P44" s="176">
        <f t="shared" ref="P44:P65" si="2">SUM(M44:O44)</f>
        <v>12</v>
      </c>
    </row>
    <row r="45" spans="1:16" x14ac:dyDescent="0.3">
      <c r="A45" s="95" t="s">
        <v>110</v>
      </c>
      <c r="B45" s="52">
        <v>2</v>
      </c>
      <c r="C45" s="52">
        <v>0</v>
      </c>
      <c r="D45" s="52">
        <v>2</v>
      </c>
      <c r="E45" s="52">
        <v>0</v>
      </c>
      <c r="F45" s="52">
        <v>3</v>
      </c>
      <c r="G45" s="52">
        <v>4</v>
      </c>
      <c r="H45" s="52">
        <v>8</v>
      </c>
      <c r="I45" s="52">
        <v>5</v>
      </c>
      <c r="J45" s="52">
        <v>5</v>
      </c>
      <c r="K45" s="20">
        <f t="shared" si="0"/>
        <v>29</v>
      </c>
      <c r="L45" s="131"/>
      <c r="M45" s="26">
        <f>Nord!AW45</f>
        <v>13</v>
      </c>
      <c r="N45" s="26">
        <f>Centro!AW45</f>
        <v>4</v>
      </c>
      <c r="O45" s="26">
        <f>Sud!AW45</f>
        <v>8</v>
      </c>
      <c r="P45" s="176">
        <f t="shared" si="2"/>
        <v>25</v>
      </c>
    </row>
    <row r="46" spans="1:16" x14ac:dyDescent="0.3">
      <c r="A46" s="98" t="s">
        <v>111</v>
      </c>
      <c r="B46" s="52">
        <v>2</v>
      </c>
      <c r="C46" s="52">
        <v>1</v>
      </c>
      <c r="D46" s="52">
        <v>2</v>
      </c>
      <c r="E46" s="52">
        <v>0</v>
      </c>
      <c r="F46" s="52">
        <v>1</v>
      </c>
      <c r="G46" s="52">
        <v>4</v>
      </c>
      <c r="H46" s="52">
        <v>4</v>
      </c>
      <c r="I46" s="52">
        <v>3</v>
      </c>
      <c r="J46" s="52">
        <v>0</v>
      </c>
      <c r="K46" s="20">
        <f t="shared" si="0"/>
        <v>17</v>
      </c>
      <c r="L46" s="131"/>
      <c r="M46" s="26">
        <f>Nord!AW46</f>
        <v>3</v>
      </c>
      <c r="N46" s="26">
        <f>Centro!AW46</f>
        <v>3</v>
      </c>
      <c r="O46" s="26">
        <f>Sud!AW46</f>
        <v>6</v>
      </c>
      <c r="P46" s="176">
        <f t="shared" si="2"/>
        <v>12</v>
      </c>
    </row>
    <row r="47" spans="1:16" x14ac:dyDescent="0.3">
      <c r="A47" s="99" t="s">
        <v>112</v>
      </c>
      <c r="B47" s="52">
        <v>5</v>
      </c>
      <c r="C47" s="52">
        <v>1</v>
      </c>
      <c r="D47" s="52">
        <v>1</v>
      </c>
      <c r="E47" s="52">
        <v>0</v>
      </c>
      <c r="F47" s="52">
        <v>3</v>
      </c>
      <c r="G47" s="52">
        <v>3</v>
      </c>
      <c r="H47" s="52">
        <v>7</v>
      </c>
      <c r="I47" s="52">
        <v>3</v>
      </c>
      <c r="J47" s="52">
        <v>1</v>
      </c>
      <c r="K47" s="20">
        <f t="shared" si="0"/>
        <v>24</v>
      </c>
      <c r="L47" s="131"/>
      <c r="M47" s="26">
        <f>Nord!AW47</f>
        <v>3</v>
      </c>
      <c r="N47" s="26">
        <f>Centro!AW47</f>
        <v>7</v>
      </c>
      <c r="O47" s="26">
        <f>Sud!AW47</f>
        <v>7</v>
      </c>
      <c r="P47" s="176">
        <f t="shared" si="2"/>
        <v>17</v>
      </c>
    </row>
    <row r="48" spans="1:16" x14ac:dyDescent="0.3">
      <c r="A48" s="93" t="s">
        <v>154</v>
      </c>
      <c r="B48" s="52">
        <v>1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2</v>
      </c>
      <c r="K48" s="20">
        <f t="shared" si="0"/>
        <v>3</v>
      </c>
      <c r="L48" s="131"/>
      <c r="M48" s="26">
        <f>Nord!AW48</f>
        <v>1</v>
      </c>
      <c r="N48" s="26">
        <f>Centro!AW48</f>
        <v>0</v>
      </c>
      <c r="O48" s="26">
        <f>Sud!AW48</f>
        <v>1</v>
      </c>
      <c r="P48" s="176">
        <f t="shared" si="2"/>
        <v>2</v>
      </c>
    </row>
    <row r="49" spans="1:16" x14ac:dyDescent="0.3">
      <c r="A49" s="99" t="s">
        <v>155</v>
      </c>
      <c r="B49" s="52">
        <v>1</v>
      </c>
      <c r="C49" s="52">
        <v>3</v>
      </c>
      <c r="D49" s="52">
        <v>0</v>
      </c>
      <c r="E49" s="52">
        <v>0</v>
      </c>
      <c r="F49" s="52">
        <v>0</v>
      </c>
      <c r="G49" s="52">
        <v>2</v>
      </c>
      <c r="H49" s="52">
        <v>1</v>
      </c>
      <c r="I49" s="52">
        <v>1</v>
      </c>
      <c r="J49" s="52">
        <v>2</v>
      </c>
      <c r="K49" s="20">
        <f t="shared" si="0"/>
        <v>10</v>
      </c>
      <c r="L49" s="131"/>
      <c r="M49" s="26">
        <f>Nord!AW49</f>
        <v>3</v>
      </c>
      <c r="N49" s="26">
        <f>Centro!AW49</f>
        <v>1</v>
      </c>
      <c r="O49" s="26">
        <f>Sud!AW49</f>
        <v>2</v>
      </c>
      <c r="P49" s="176">
        <f t="shared" si="2"/>
        <v>6</v>
      </c>
    </row>
    <row r="50" spans="1:16" x14ac:dyDescent="0.3">
      <c r="A50" s="93" t="s">
        <v>156</v>
      </c>
      <c r="B50" s="52">
        <v>3</v>
      </c>
      <c r="C50" s="52">
        <v>1</v>
      </c>
      <c r="D50" s="52">
        <v>1</v>
      </c>
      <c r="E50" s="52">
        <v>0</v>
      </c>
      <c r="F50" s="52">
        <v>0</v>
      </c>
      <c r="G50" s="52">
        <v>1</v>
      </c>
      <c r="H50" s="52">
        <v>2</v>
      </c>
      <c r="I50" s="52">
        <v>2</v>
      </c>
      <c r="J50" s="52">
        <v>0</v>
      </c>
      <c r="K50" s="20">
        <f t="shared" si="0"/>
        <v>10</v>
      </c>
      <c r="L50" s="131"/>
      <c r="M50" s="26">
        <f>Nord!AW50</f>
        <v>2</v>
      </c>
      <c r="N50" s="26">
        <f>Centro!AW50</f>
        <v>0</v>
      </c>
      <c r="O50" s="26">
        <f>Sud!AW50</f>
        <v>3</v>
      </c>
      <c r="P50" s="176">
        <f t="shared" si="2"/>
        <v>5</v>
      </c>
    </row>
    <row r="51" spans="1:16" x14ac:dyDescent="0.3">
      <c r="A51" s="99" t="s">
        <v>115</v>
      </c>
      <c r="B51" s="52">
        <v>6</v>
      </c>
      <c r="C51" s="52">
        <v>0</v>
      </c>
      <c r="D51" s="52">
        <v>3</v>
      </c>
      <c r="E51" s="52">
        <v>0</v>
      </c>
      <c r="F51" s="52">
        <v>2</v>
      </c>
      <c r="G51" s="52">
        <v>4</v>
      </c>
      <c r="H51" s="52">
        <v>9</v>
      </c>
      <c r="I51" s="52">
        <v>6</v>
      </c>
      <c r="J51" s="52">
        <v>10</v>
      </c>
      <c r="K51" s="20">
        <f t="shared" si="0"/>
        <v>40</v>
      </c>
      <c r="L51" s="131"/>
      <c r="M51" s="26">
        <f>Nord!AW51</f>
        <v>11</v>
      </c>
      <c r="N51" s="26">
        <f>Centro!AW51</f>
        <v>8</v>
      </c>
      <c r="O51" s="26">
        <f>Sud!AW51</f>
        <v>12</v>
      </c>
      <c r="P51" s="176">
        <f t="shared" si="2"/>
        <v>31</v>
      </c>
    </row>
    <row r="52" spans="1:16" x14ac:dyDescent="0.3">
      <c r="A52" s="168" t="s">
        <v>113</v>
      </c>
      <c r="B52" s="18">
        <v>17</v>
      </c>
      <c r="C52" s="18">
        <v>13</v>
      </c>
      <c r="D52" s="18">
        <v>55</v>
      </c>
      <c r="E52" s="18">
        <v>19</v>
      </c>
      <c r="F52" s="18">
        <v>13</v>
      </c>
      <c r="G52" s="18">
        <v>89</v>
      </c>
      <c r="H52" s="18">
        <v>82</v>
      </c>
      <c r="I52" s="18">
        <v>81</v>
      </c>
      <c r="J52" s="18">
        <v>55</v>
      </c>
      <c r="K52" s="143">
        <f t="shared" si="0"/>
        <v>424</v>
      </c>
      <c r="L52" s="142"/>
      <c r="M52" s="144">
        <f>Nord!AW52</f>
        <v>156</v>
      </c>
      <c r="N52" s="144">
        <f>Centro!AW52</f>
        <v>55</v>
      </c>
      <c r="O52" s="144">
        <f>Sud!AW52</f>
        <v>109</v>
      </c>
      <c r="P52" s="24">
        <f t="shared" si="2"/>
        <v>320</v>
      </c>
    </row>
    <row r="53" spans="1:16" ht="15.6" x14ac:dyDescent="0.3">
      <c r="A53" s="139" t="s">
        <v>126</v>
      </c>
      <c r="H53" s="52"/>
      <c r="I53" s="52"/>
      <c r="J53" s="52"/>
      <c r="L53" s="131"/>
      <c r="M53" s="26"/>
      <c r="N53" s="26"/>
      <c r="O53" s="26"/>
      <c r="P53" s="176"/>
    </row>
    <row r="54" spans="1:16" ht="15.6" x14ac:dyDescent="0.3">
      <c r="A54" s="138" t="s">
        <v>119</v>
      </c>
      <c r="B54" s="52">
        <v>22</v>
      </c>
      <c r="C54" s="52">
        <v>3</v>
      </c>
      <c r="D54" s="52">
        <v>8</v>
      </c>
      <c r="E54" s="52">
        <v>8</v>
      </c>
      <c r="F54" s="52">
        <v>3</v>
      </c>
      <c r="G54" s="52">
        <v>4</v>
      </c>
      <c r="H54" s="52">
        <v>0</v>
      </c>
      <c r="I54" s="52">
        <v>3</v>
      </c>
      <c r="J54" s="52">
        <v>1</v>
      </c>
      <c r="K54" s="20">
        <f t="shared" si="0"/>
        <v>52</v>
      </c>
      <c r="L54" s="131"/>
      <c r="M54" s="26">
        <f>Nord!AW54</f>
        <v>4</v>
      </c>
      <c r="N54" s="26">
        <f>Centro!AW54</f>
        <v>1</v>
      </c>
      <c r="O54" s="26">
        <f>Sud!AW54</f>
        <v>6</v>
      </c>
      <c r="P54" s="176">
        <f t="shared" si="2"/>
        <v>11</v>
      </c>
    </row>
    <row r="55" spans="1:16" ht="15.6" x14ac:dyDescent="0.3">
      <c r="A55" s="138" t="s">
        <v>120</v>
      </c>
      <c r="B55" s="52">
        <v>5</v>
      </c>
      <c r="C55" s="52">
        <v>1</v>
      </c>
      <c r="D55" s="52">
        <v>23</v>
      </c>
      <c r="E55" s="52">
        <v>1</v>
      </c>
      <c r="F55" s="52">
        <v>5</v>
      </c>
      <c r="G55" s="52">
        <v>19</v>
      </c>
      <c r="H55" s="52">
        <v>14</v>
      </c>
      <c r="I55" s="52">
        <v>8</v>
      </c>
      <c r="J55" s="52">
        <v>1</v>
      </c>
      <c r="K55" s="20">
        <f t="shared" si="0"/>
        <v>77</v>
      </c>
      <c r="L55" s="131"/>
      <c r="M55" s="26">
        <f>Nord!AW55</f>
        <v>22</v>
      </c>
      <c r="N55" s="26">
        <f>Centro!AW55</f>
        <v>11</v>
      </c>
      <c r="O55" s="26">
        <f>Sud!AW55</f>
        <v>14</v>
      </c>
      <c r="P55" s="176">
        <f t="shared" si="2"/>
        <v>47</v>
      </c>
    </row>
    <row r="56" spans="1:16" ht="15.6" x14ac:dyDescent="0.3">
      <c r="A56" s="138" t="s">
        <v>121</v>
      </c>
      <c r="B56" s="52">
        <v>7</v>
      </c>
      <c r="C56" s="52">
        <v>5</v>
      </c>
      <c r="D56" s="52">
        <v>16</v>
      </c>
      <c r="E56" s="52">
        <v>2</v>
      </c>
      <c r="F56" s="52">
        <v>6</v>
      </c>
      <c r="G56" s="52">
        <v>22</v>
      </c>
      <c r="H56" s="52">
        <v>23</v>
      </c>
      <c r="I56" s="52">
        <v>19</v>
      </c>
      <c r="J56" s="52">
        <v>11</v>
      </c>
      <c r="K56" s="20">
        <f t="shared" si="0"/>
        <v>111</v>
      </c>
      <c r="L56" s="131"/>
      <c r="M56" s="26">
        <f>Nord!AW56</f>
        <v>46</v>
      </c>
      <c r="N56" s="26">
        <f>Centro!AW56</f>
        <v>16</v>
      </c>
      <c r="O56" s="26">
        <f>Sud!AW56</f>
        <v>19</v>
      </c>
      <c r="P56" s="176">
        <f t="shared" si="2"/>
        <v>81</v>
      </c>
    </row>
    <row r="57" spans="1:16" ht="15.6" x14ac:dyDescent="0.3">
      <c r="A57" s="138" t="s">
        <v>122</v>
      </c>
      <c r="B57" s="52">
        <v>10</v>
      </c>
      <c r="C57" s="52">
        <v>2</v>
      </c>
      <c r="D57" s="52">
        <v>42</v>
      </c>
      <c r="E57" s="52">
        <v>8</v>
      </c>
      <c r="F57" s="52">
        <v>10</v>
      </c>
      <c r="G57" s="52">
        <v>59</v>
      </c>
      <c r="H57" s="52">
        <v>64</v>
      </c>
      <c r="I57" s="52">
        <v>31</v>
      </c>
      <c r="J57" s="52">
        <v>23</v>
      </c>
      <c r="K57" s="20">
        <f t="shared" si="0"/>
        <v>249</v>
      </c>
      <c r="L57" s="131"/>
      <c r="M57" s="26">
        <f>Nord!AW57</f>
        <v>85</v>
      </c>
      <c r="N57" s="26">
        <f>Centro!AW57</f>
        <v>41</v>
      </c>
      <c r="O57" s="26">
        <f>Sud!AW57</f>
        <v>61</v>
      </c>
      <c r="P57" s="176">
        <f t="shared" si="2"/>
        <v>187</v>
      </c>
    </row>
    <row r="58" spans="1:16" ht="15.6" x14ac:dyDescent="0.3">
      <c r="A58" s="138" t="s">
        <v>123</v>
      </c>
      <c r="B58" s="52">
        <v>11</v>
      </c>
      <c r="C58" s="52">
        <v>6</v>
      </c>
      <c r="D58" s="52">
        <v>31</v>
      </c>
      <c r="E58" s="52">
        <v>5</v>
      </c>
      <c r="F58" s="52">
        <v>11</v>
      </c>
      <c r="G58" s="52">
        <v>28</v>
      </c>
      <c r="H58" s="52">
        <v>45</v>
      </c>
      <c r="I58" s="52">
        <v>31</v>
      </c>
      <c r="J58" s="52">
        <v>22</v>
      </c>
      <c r="K58" s="20">
        <f t="shared" si="0"/>
        <v>190</v>
      </c>
      <c r="L58" s="131"/>
      <c r="M58" s="26">
        <f>Nord!AW58</f>
        <v>72</v>
      </c>
      <c r="N58" s="26">
        <f>Centro!AW58</f>
        <v>30</v>
      </c>
      <c r="O58" s="26">
        <f>Sud!AW58</f>
        <v>35</v>
      </c>
      <c r="P58" s="176">
        <f t="shared" si="2"/>
        <v>137</v>
      </c>
    </row>
    <row r="59" spans="1:16" ht="15.6" x14ac:dyDescent="0.3">
      <c r="A59" s="140" t="s">
        <v>124</v>
      </c>
      <c r="B59" s="18">
        <v>4</v>
      </c>
      <c r="C59" s="18">
        <v>3</v>
      </c>
      <c r="D59" s="18">
        <v>13</v>
      </c>
      <c r="E59" s="18">
        <v>3</v>
      </c>
      <c r="F59" s="18">
        <v>3</v>
      </c>
      <c r="G59" s="18">
        <v>11</v>
      </c>
      <c r="H59" s="18">
        <v>18</v>
      </c>
      <c r="I59" s="18">
        <v>14</v>
      </c>
      <c r="J59" s="18">
        <v>13</v>
      </c>
      <c r="K59" s="143">
        <f t="shared" si="0"/>
        <v>82</v>
      </c>
      <c r="L59" s="142"/>
      <c r="M59" s="144">
        <f>Nord!AW59</f>
        <v>30</v>
      </c>
      <c r="N59" s="144">
        <f>Centro!AW59</f>
        <v>5</v>
      </c>
      <c r="O59" s="144">
        <f>Sud!AW59</f>
        <v>24</v>
      </c>
      <c r="P59" s="24">
        <f t="shared" si="2"/>
        <v>59</v>
      </c>
    </row>
    <row r="60" spans="1:16" x14ac:dyDescent="0.3">
      <c r="A60" s="175" t="s">
        <v>172</v>
      </c>
      <c r="B60" s="52"/>
      <c r="C60" s="52"/>
      <c r="D60" s="52"/>
      <c r="E60" s="52"/>
      <c r="F60" s="52"/>
      <c r="G60" s="52"/>
      <c r="H60" s="52"/>
      <c r="I60" s="52"/>
      <c r="J60" s="52"/>
      <c r="L60" s="184"/>
    </row>
    <row r="61" spans="1:16" x14ac:dyDescent="0.3">
      <c r="A61" s="131" t="s">
        <v>173</v>
      </c>
      <c r="B61" s="52">
        <v>5</v>
      </c>
      <c r="C61" s="52">
        <v>0</v>
      </c>
      <c r="D61" s="52">
        <v>1</v>
      </c>
      <c r="E61" s="52">
        <v>0</v>
      </c>
      <c r="F61" s="52">
        <v>2</v>
      </c>
      <c r="G61" s="52">
        <v>2</v>
      </c>
      <c r="H61" s="52">
        <v>12</v>
      </c>
      <c r="I61" s="52">
        <v>6</v>
      </c>
      <c r="J61" s="52">
        <v>5</v>
      </c>
      <c r="K61" s="20">
        <f t="shared" si="0"/>
        <v>33</v>
      </c>
      <c r="L61" s="184"/>
      <c r="M61" s="26">
        <f>Nord!AW61</f>
        <v>10</v>
      </c>
      <c r="N61" s="26">
        <f>Centro!AW61</f>
        <v>4</v>
      </c>
      <c r="O61" s="26">
        <f>Sud!AW61</f>
        <v>15</v>
      </c>
      <c r="P61" s="176">
        <f t="shared" si="2"/>
        <v>29</v>
      </c>
    </row>
    <row r="62" spans="1:16" x14ac:dyDescent="0.3">
      <c r="A62" s="131" t="s">
        <v>155</v>
      </c>
      <c r="B62" s="52">
        <v>0</v>
      </c>
      <c r="C62" s="52">
        <v>14</v>
      </c>
      <c r="D62" s="52">
        <v>0</v>
      </c>
      <c r="E62" s="52">
        <v>0</v>
      </c>
      <c r="F62" s="52">
        <v>0</v>
      </c>
      <c r="G62" s="52">
        <v>0</v>
      </c>
      <c r="H62" s="52">
        <v>1</v>
      </c>
      <c r="I62" s="52">
        <v>0</v>
      </c>
      <c r="J62" s="52">
        <v>1</v>
      </c>
      <c r="K62" s="20">
        <f t="shared" si="0"/>
        <v>16</v>
      </c>
      <c r="L62" s="184"/>
      <c r="M62" s="26">
        <f>Nord!AW62</f>
        <v>2</v>
      </c>
      <c r="N62" s="26">
        <f>Centro!AW62</f>
        <v>0</v>
      </c>
      <c r="O62" s="26">
        <f>Sud!AW62</f>
        <v>0</v>
      </c>
      <c r="P62" s="176">
        <f t="shared" si="2"/>
        <v>2</v>
      </c>
    </row>
    <row r="63" spans="1:16" x14ac:dyDescent="0.3">
      <c r="A63" s="131" t="s">
        <v>111</v>
      </c>
      <c r="B63" s="52">
        <v>15</v>
      </c>
      <c r="C63" s="52">
        <v>2</v>
      </c>
      <c r="D63" s="52">
        <v>2</v>
      </c>
      <c r="E63" s="52">
        <v>0</v>
      </c>
      <c r="F63" s="52">
        <v>2</v>
      </c>
      <c r="G63" s="52">
        <v>3</v>
      </c>
      <c r="H63" s="52">
        <v>21</v>
      </c>
      <c r="I63" s="52">
        <v>15</v>
      </c>
      <c r="J63" s="52">
        <v>0</v>
      </c>
      <c r="K63" s="20">
        <f t="shared" si="0"/>
        <v>60</v>
      </c>
      <c r="L63" s="184"/>
      <c r="M63" s="26">
        <f>Nord!AW63</f>
        <v>6</v>
      </c>
      <c r="N63" s="26">
        <f>Centro!AW63</f>
        <v>18</v>
      </c>
      <c r="O63" s="26">
        <f>Sud!AW63</f>
        <v>19</v>
      </c>
      <c r="P63" s="176">
        <f t="shared" si="2"/>
        <v>43</v>
      </c>
    </row>
    <row r="64" spans="1:16" x14ac:dyDescent="0.3">
      <c r="A64" s="131" t="s">
        <v>112</v>
      </c>
      <c r="B64" s="52">
        <v>6</v>
      </c>
      <c r="C64" s="52">
        <v>5</v>
      </c>
      <c r="D64" s="52">
        <v>7</v>
      </c>
      <c r="E64" s="52">
        <v>0</v>
      </c>
      <c r="F64" s="52">
        <v>1</v>
      </c>
      <c r="G64" s="52">
        <v>1</v>
      </c>
      <c r="H64" s="52">
        <v>13</v>
      </c>
      <c r="I64" s="52">
        <v>6</v>
      </c>
      <c r="J64" s="52">
        <v>4</v>
      </c>
      <c r="K64" s="20">
        <f t="shared" si="0"/>
        <v>43</v>
      </c>
      <c r="L64" s="184"/>
      <c r="M64" s="26">
        <f>Nord!AW64</f>
        <v>7</v>
      </c>
      <c r="N64" s="26">
        <f>Centro!AW64</f>
        <v>6</v>
      </c>
      <c r="O64" s="26">
        <f>Sud!AW64</f>
        <v>13</v>
      </c>
      <c r="P64" s="176">
        <f t="shared" si="2"/>
        <v>26</v>
      </c>
    </row>
    <row r="65" spans="1:16" x14ac:dyDescent="0.3">
      <c r="A65" s="142" t="s">
        <v>174</v>
      </c>
      <c r="B65" s="18">
        <v>1</v>
      </c>
      <c r="C65" s="18">
        <v>4</v>
      </c>
      <c r="D65" s="18">
        <v>2</v>
      </c>
      <c r="E65" s="18">
        <v>0</v>
      </c>
      <c r="F65" s="18">
        <v>2</v>
      </c>
      <c r="G65" s="18">
        <v>0</v>
      </c>
      <c r="H65" s="18">
        <v>1</v>
      </c>
      <c r="I65" s="18">
        <v>3</v>
      </c>
      <c r="J65" s="18">
        <v>0</v>
      </c>
      <c r="K65" s="143">
        <f t="shared" si="0"/>
        <v>13</v>
      </c>
      <c r="L65" s="142"/>
      <c r="M65" s="144">
        <f>Nord!AW65</f>
        <v>2</v>
      </c>
      <c r="N65" s="144">
        <f>Centro!AW65</f>
        <v>2</v>
      </c>
      <c r="O65" s="144">
        <f>Sud!AW65</f>
        <v>2</v>
      </c>
      <c r="P65" s="24">
        <f t="shared" si="2"/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>
      <pane xSplit="1" ySplit="1" topLeftCell="F14" activePane="bottomRight" state="frozen"/>
      <selection pane="topRight" activeCell="B1" sqref="B1"/>
      <selection pane="bottomLeft" activeCell="A2" sqref="A2"/>
      <selection pane="bottomRight" activeCell="K24" sqref="K24"/>
    </sheetView>
  </sheetViews>
  <sheetFormatPr defaultColWidth="9.109375" defaultRowHeight="14.4" x14ac:dyDescent="0.3"/>
  <cols>
    <col min="1" max="1" width="107" style="174" customWidth="1"/>
    <col min="2" max="2" width="12.6640625" style="174" customWidth="1"/>
    <col min="3" max="3" width="7.5546875" style="174" bestFit="1" customWidth="1"/>
    <col min="4" max="4" width="10.88671875" style="174" bestFit="1" customWidth="1"/>
    <col min="5" max="6" width="9.109375" style="174" bestFit="1" customWidth="1"/>
    <col min="7" max="7" width="9.5546875" style="174" bestFit="1" customWidth="1"/>
    <col min="8" max="9" width="10.109375" style="174" bestFit="1" customWidth="1"/>
    <col min="10" max="10" width="9.109375" style="174" bestFit="1" customWidth="1"/>
    <col min="11" max="11" width="12.6640625" style="174" customWidth="1"/>
    <col min="12" max="12" width="6.44140625" style="174" customWidth="1"/>
    <col min="13" max="14" width="10.109375" style="174" bestFit="1" customWidth="1"/>
    <col min="15" max="15" width="9.109375" style="174"/>
    <col min="16" max="16" width="10.109375" style="174" bestFit="1" customWidth="1"/>
    <col min="17" max="16384" width="9.109375" style="174"/>
  </cols>
  <sheetData>
    <row r="1" spans="1:19" ht="31.2" x14ac:dyDescent="0.3">
      <c r="A1" s="1" t="s">
        <v>0</v>
      </c>
      <c r="B1" s="130" t="s">
        <v>38</v>
      </c>
      <c r="C1" s="130" t="s">
        <v>85</v>
      </c>
      <c r="D1" s="173" t="s">
        <v>37</v>
      </c>
      <c r="E1" s="130" t="s">
        <v>39</v>
      </c>
      <c r="F1" s="130" t="s">
        <v>40</v>
      </c>
      <c r="G1" s="14" t="s">
        <v>117</v>
      </c>
      <c r="H1" s="130" t="s">
        <v>41</v>
      </c>
      <c r="I1" s="130" t="s">
        <v>42</v>
      </c>
      <c r="J1" s="130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27</v>
      </c>
      <c r="C2" s="3">
        <v>16</v>
      </c>
      <c r="D2" s="3">
        <v>66</v>
      </c>
      <c r="E2" s="3">
        <v>20</v>
      </c>
      <c r="F2" s="3">
        <v>19</v>
      </c>
      <c r="G2" s="3">
        <v>101</v>
      </c>
      <c r="H2" s="163">
        <v>107</v>
      </c>
      <c r="I2" s="3">
        <v>99</v>
      </c>
      <c r="J2" s="3">
        <v>76</v>
      </c>
      <c r="K2" s="15">
        <f>SUM(B2:J2)</f>
        <v>531</v>
      </c>
      <c r="L2" s="131"/>
      <c r="M2" s="176">
        <f>Nord!BD2</f>
        <v>187</v>
      </c>
      <c r="N2" s="176">
        <f>Centro!BD2</f>
        <v>74</v>
      </c>
      <c r="O2" s="176">
        <f>Sud!BD2</f>
        <v>141</v>
      </c>
      <c r="P2" s="176">
        <f>SUM(M2:O2)</f>
        <v>402</v>
      </c>
    </row>
    <row r="3" spans="1:19" ht="15.6" x14ac:dyDescent="0.3">
      <c r="A3" s="2" t="s">
        <v>148</v>
      </c>
      <c r="B3" s="3">
        <v>5</v>
      </c>
      <c r="C3" s="3">
        <v>0</v>
      </c>
      <c r="D3" s="3">
        <v>5</v>
      </c>
      <c r="E3" s="3">
        <v>2</v>
      </c>
      <c r="F3" s="3">
        <v>4</v>
      </c>
      <c r="G3" s="3">
        <v>14</v>
      </c>
      <c r="H3" s="163">
        <v>16</v>
      </c>
      <c r="I3" s="3">
        <v>6</v>
      </c>
      <c r="J3" s="3">
        <v>4</v>
      </c>
      <c r="K3" s="15">
        <f>SUM(B3:J3)</f>
        <v>56</v>
      </c>
      <c r="L3" s="194">
        <f>K3/K2*100</f>
        <v>10.546139359698682</v>
      </c>
      <c r="M3" s="176">
        <f>Nord!BD3</f>
        <v>23</v>
      </c>
      <c r="N3" s="176">
        <f>Centro!BD3</f>
        <v>7</v>
      </c>
      <c r="O3" s="176">
        <f>Sud!BD3</f>
        <v>13</v>
      </c>
      <c r="P3" s="176">
        <f>SUM(M3:O3)</f>
        <v>43</v>
      </c>
    </row>
    <row r="4" spans="1:19" ht="15.6" x14ac:dyDescent="0.3">
      <c r="A4" s="4" t="s">
        <v>2</v>
      </c>
      <c r="B4" s="5">
        <v>27</v>
      </c>
      <c r="C4" s="5">
        <v>20</v>
      </c>
      <c r="D4" s="5">
        <v>66</v>
      </c>
      <c r="E4" s="18">
        <v>20</v>
      </c>
      <c r="F4" s="18">
        <v>20</v>
      </c>
      <c r="G4" s="18">
        <v>102</v>
      </c>
      <c r="H4" s="164">
        <v>108</v>
      </c>
      <c r="I4" s="18">
        <v>99</v>
      </c>
      <c r="J4" s="18">
        <v>76</v>
      </c>
      <c r="K4" s="16">
        <f t="shared" ref="K4:K65" si="0">SUM(B4:J4)</f>
        <v>538</v>
      </c>
      <c r="L4" s="131"/>
      <c r="M4" s="24">
        <f>Nord!BD4</f>
        <v>188</v>
      </c>
      <c r="N4" s="24">
        <f>Centro!BD4</f>
        <v>74</v>
      </c>
      <c r="O4" s="24">
        <f>Sud!BD4</f>
        <v>143</v>
      </c>
      <c r="P4" s="24">
        <f>SUM(M4:O4)</f>
        <v>405</v>
      </c>
    </row>
    <row r="5" spans="1:19" ht="15.6" x14ac:dyDescent="0.3">
      <c r="A5" s="2" t="s">
        <v>3</v>
      </c>
      <c r="B5" s="6">
        <v>22356</v>
      </c>
      <c r="C5" s="6">
        <v>6627</v>
      </c>
      <c r="D5" s="6">
        <v>345</v>
      </c>
      <c r="E5" s="6">
        <v>284</v>
      </c>
      <c r="F5" s="6">
        <v>2559</v>
      </c>
      <c r="G5" s="6">
        <v>989</v>
      </c>
      <c r="H5" s="52">
        <v>1841</v>
      </c>
      <c r="I5" s="21">
        <v>88937</v>
      </c>
      <c r="J5" s="6">
        <v>36791</v>
      </c>
      <c r="K5" s="15">
        <f>SUM(B5:J5)</f>
        <v>160729</v>
      </c>
      <c r="L5" s="133"/>
      <c r="M5" s="176">
        <f>Nord!BD5</f>
        <v>57422</v>
      </c>
      <c r="N5" s="176">
        <f>Centro!BD5</f>
        <v>28091</v>
      </c>
      <c r="O5" s="176">
        <f>Sud!BD5</f>
        <v>44770</v>
      </c>
      <c r="P5" s="176">
        <f t="shared" ref="P5:P39" si="1">SUM(M5:O5)</f>
        <v>130283</v>
      </c>
      <c r="Q5" s="176"/>
      <c r="R5" s="176"/>
    </row>
    <row r="6" spans="1:19" ht="15.6" x14ac:dyDescent="0.3">
      <c r="A6" s="2" t="s">
        <v>4</v>
      </c>
      <c r="B6" s="6">
        <v>635368</v>
      </c>
      <c r="C6" s="6">
        <v>845680</v>
      </c>
      <c r="D6" s="6">
        <v>49222</v>
      </c>
      <c r="E6" s="6">
        <v>23351</v>
      </c>
      <c r="F6" s="6">
        <v>52908</v>
      </c>
      <c r="G6" s="6">
        <v>40713</v>
      </c>
      <c r="H6" s="6">
        <v>129243</v>
      </c>
      <c r="I6" s="21">
        <v>348394</v>
      </c>
      <c r="J6" s="6">
        <v>144817</v>
      </c>
      <c r="K6" s="15">
        <f>SUM(B6:J6)</f>
        <v>2269696</v>
      </c>
      <c r="L6" s="134"/>
      <c r="M6" s="176">
        <f>Nord!BD6</f>
        <v>370956</v>
      </c>
      <c r="N6" s="176">
        <f>Centro!BD6</f>
        <v>143549</v>
      </c>
      <c r="O6" s="176">
        <f>Sud!BD6</f>
        <v>203660</v>
      </c>
      <c r="P6" s="176">
        <f t="shared" si="1"/>
        <v>718165</v>
      </c>
      <c r="Q6" s="44">
        <f>(M5+M6)/($P5+$P6)*100</f>
        <v>50.489599834049933</v>
      </c>
      <c r="R6" s="44">
        <f>(N5+N6)/($P5+$P6)*100</f>
        <v>20.229878554725804</v>
      </c>
      <c r="S6" s="44">
        <f>(O5+O6)/($P5+$P6)*100</f>
        <v>29.280521611224259</v>
      </c>
    </row>
    <row r="7" spans="1:19" ht="15.6" x14ac:dyDescent="0.3">
      <c r="A7" s="7" t="s">
        <v>5</v>
      </c>
      <c r="B7" s="6">
        <v>26</v>
      </c>
      <c r="C7" s="6">
        <v>14</v>
      </c>
      <c r="D7" s="6">
        <v>62</v>
      </c>
      <c r="E7" s="6">
        <v>16</v>
      </c>
      <c r="F7" s="6">
        <v>18</v>
      </c>
      <c r="G7" s="6">
        <v>87</v>
      </c>
      <c r="H7" s="52">
        <v>98</v>
      </c>
      <c r="I7" s="21">
        <v>84</v>
      </c>
      <c r="J7" s="6">
        <v>64</v>
      </c>
      <c r="K7" s="15">
        <f t="shared" si="0"/>
        <v>469</v>
      </c>
      <c r="L7" s="134"/>
      <c r="M7" s="176">
        <f>Nord!BD7</f>
        <v>168</v>
      </c>
      <c r="N7" s="176">
        <f>Centro!BD7</f>
        <v>62</v>
      </c>
      <c r="O7" s="176">
        <f>Sud!BD7</f>
        <v>121</v>
      </c>
      <c r="P7" s="176">
        <f t="shared" si="1"/>
        <v>351</v>
      </c>
    </row>
    <row r="8" spans="1:19" ht="15.6" x14ac:dyDescent="0.3">
      <c r="A8" s="2" t="s">
        <v>6</v>
      </c>
      <c r="B8" s="6">
        <v>25</v>
      </c>
      <c r="C8" s="6">
        <v>13</v>
      </c>
      <c r="D8" s="6">
        <v>57</v>
      </c>
      <c r="E8" s="6">
        <v>12</v>
      </c>
      <c r="F8" s="6">
        <v>17</v>
      </c>
      <c r="G8" s="6">
        <v>73</v>
      </c>
      <c r="H8" s="52">
        <v>93</v>
      </c>
      <c r="I8" s="21">
        <v>82</v>
      </c>
      <c r="J8" s="6">
        <v>63</v>
      </c>
      <c r="K8" s="15">
        <f t="shared" si="0"/>
        <v>435</v>
      </c>
      <c r="L8" s="131"/>
      <c r="M8" s="176">
        <f>Nord!BD8</f>
        <v>165</v>
      </c>
      <c r="N8" s="176">
        <f>Centro!BD8</f>
        <v>57</v>
      </c>
      <c r="O8" s="176">
        <f>Sud!BD8</f>
        <v>106</v>
      </c>
      <c r="P8" s="176">
        <f t="shared" si="1"/>
        <v>328</v>
      </c>
    </row>
    <row r="9" spans="1:19" ht="15.6" x14ac:dyDescent="0.3">
      <c r="A9" s="2" t="s">
        <v>7</v>
      </c>
      <c r="B9" s="6">
        <v>17</v>
      </c>
      <c r="C9" s="6">
        <v>7</v>
      </c>
      <c r="D9" s="6">
        <v>50</v>
      </c>
      <c r="E9" s="6">
        <v>8</v>
      </c>
      <c r="F9" s="6">
        <v>15</v>
      </c>
      <c r="G9" s="6">
        <v>74</v>
      </c>
      <c r="H9" s="52">
        <v>82</v>
      </c>
      <c r="I9" s="21">
        <v>69</v>
      </c>
      <c r="J9" s="6">
        <v>47</v>
      </c>
      <c r="K9" s="15">
        <f t="shared" si="0"/>
        <v>369</v>
      </c>
      <c r="L9" s="131"/>
      <c r="M9" s="176">
        <f>Nord!BD9</f>
        <v>134</v>
      </c>
      <c r="N9" s="176">
        <f>Centro!BD9</f>
        <v>57</v>
      </c>
      <c r="O9" s="176">
        <f>Sud!BD9</f>
        <v>96</v>
      </c>
      <c r="P9" s="176">
        <f t="shared" si="1"/>
        <v>287</v>
      </c>
    </row>
    <row r="10" spans="1:19" ht="15.6" x14ac:dyDescent="0.3">
      <c r="A10" s="2" t="s">
        <v>127</v>
      </c>
      <c r="B10" s="6">
        <v>5787823</v>
      </c>
      <c r="C10" s="6">
        <v>0</v>
      </c>
      <c r="D10" s="6">
        <v>2472397</v>
      </c>
      <c r="E10" s="6">
        <v>980015</v>
      </c>
      <c r="F10" s="6">
        <v>2338019</v>
      </c>
      <c r="G10" s="6">
        <v>2494348</v>
      </c>
      <c r="H10" s="6">
        <v>27758618</v>
      </c>
      <c r="I10" s="21">
        <v>5268908</v>
      </c>
      <c r="J10" s="6">
        <v>6236442</v>
      </c>
      <c r="K10" s="15">
        <f t="shared" si="0"/>
        <v>53336570</v>
      </c>
      <c r="L10" s="131"/>
      <c r="M10" s="176">
        <f>Nord!BD10</f>
        <v>31234502</v>
      </c>
      <c r="N10" s="176">
        <f>Centro!BD10</f>
        <v>6308887</v>
      </c>
      <c r="O10" s="176">
        <f>Sud!BD10</f>
        <v>6552946</v>
      </c>
      <c r="P10" s="176">
        <f>SUM(M10:O10)</f>
        <v>44096335</v>
      </c>
    </row>
    <row r="11" spans="1:19" ht="15.6" x14ac:dyDescent="0.3">
      <c r="A11" s="2" t="s">
        <v>128</v>
      </c>
      <c r="B11" s="6">
        <v>107</v>
      </c>
      <c r="C11" s="6">
        <v>272</v>
      </c>
      <c r="D11" s="6">
        <v>34</v>
      </c>
      <c r="E11" s="6">
        <v>22</v>
      </c>
      <c r="F11" s="6">
        <v>77</v>
      </c>
      <c r="G11" s="6">
        <v>132</v>
      </c>
      <c r="H11" s="52">
        <v>288</v>
      </c>
      <c r="I11" s="21">
        <v>241</v>
      </c>
      <c r="J11" s="6">
        <v>62</v>
      </c>
      <c r="K11" s="15">
        <f t="shared" si="0"/>
        <v>1235</v>
      </c>
      <c r="L11" s="131"/>
      <c r="M11" s="176">
        <f>Nord!BD11</f>
        <v>353</v>
      </c>
      <c r="N11" s="176">
        <f>Centro!BD11</f>
        <v>217</v>
      </c>
      <c r="O11" s="176">
        <f>Sud!BD11</f>
        <v>230</v>
      </c>
      <c r="P11" s="176">
        <f>SUM(M11:O11)</f>
        <v>800</v>
      </c>
    </row>
    <row r="12" spans="1:19" ht="15.6" x14ac:dyDescent="0.3">
      <c r="A12" s="2" t="s">
        <v>129</v>
      </c>
      <c r="B12" s="6">
        <v>1842</v>
      </c>
      <c r="C12" s="6">
        <v>316</v>
      </c>
      <c r="D12" s="6">
        <v>314</v>
      </c>
      <c r="E12" s="6">
        <v>129</v>
      </c>
      <c r="F12" s="6">
        <v>1480</v>
      </c>
      <c r="G12" s="6">
        <v>602</v>
      </c>
      <c r="H12" s="6">
        <v>3387</v>
      </c>
      <c r="I12" s="21">
        <v>1188</v>
      </c>
      <c r="J12" s="6">
        <v>268</v>
      </c>
      <c r="K12" s="15">
        <f t="shared" si="0"/>
        <v>9526</v>
      </c>
      <c r="L12" s="131"/>
      <c r="M12" s="176">
        <f>Nord!BD12</f>
        <v>2553</v>
      </c>
      <c r="N12" s="176">
        <f>Centro!BD12</f>
        <v>1757</v>
      </c>
      <c r="O12" s="176">
        <f>Sud!BD12</f>
        <v>2615</v>
      </c>
      <c r="P12" s="176">
        <f>SUM(M12:O12)</f>
        <v>6925</v>
      </c>
    </row>
    <row r="13" spans="1:19" ht="15.6" x14ac:dyDescent="0.3">
      <c r="A13" s="2" t="s">
        <v>130</v>
      </c>
      <c r="B13" s="6">
        <v>25</v>
      </c>
      <c r="C13" s="6">
        <v>12</v>
      </c>
      <c r="D13" s="6">
        <v>60</v>
      </c>
      <c r="E13" s="6">
        <v>16</v>
      </c>
      <c r="F13" s="6">
        <v>18</v>
      </c>
      <c r="G13" s="6">
        <v>93</v>
      </c>
      <c r="H13" s="6">
        <v>96</v>
      </c>
      <c r="I13" s="21">
        <v>92</v>
      </c>
      <c r="J13" s="6">
        <v>69</v>
      </c>
      <c r="K13" s="15">
        <f t="shared" si="0"/>
        <v>481</v>
      </c>
      <c r="L13" s="131"/>
      <c r="M13" s="176">
        <f>Nord!BD13</f>
        <v>178</v>
      </c>
      <c r="N13" s="176">
        <f>Centro!BD13</f>
        <v>68</v>
      </c>
      <c r="O13" s="176">
        <f>Sud!BD13</f>
        <v>122</v>
      </c>
      <c r="P13" s="176">
        <f>SUM(M13:O13)</f>
        <v>368</v>
      </c>
    </row>
    <row r="14" spans="1:19" ht="15.6" x14ac:dyDescent="0.3">
      <c r="A14" s="2" t="s">
        <v>8</v>
      </c>
      <c r="B14" s="6">
        <v>26</v>
      </c>
      <c r="C14" s="6">
        <v>10</v>
      </c>
      <c r="D14" s="6">
        <v>63</v>
      </c>
      <c r="E14" s="6">
        <v>18</v>
      </c>
      <c r="F14" s="6">
        <v>17</v>
      </c>
      <c r="G14" s="6">
        <v>86</v>
      </c>
      <c r="H14" s="6">
        <v>94</v>
      </c>
      <c r="I14" s="21">
        <v>83</v>
      </c>
      <c r="J14" s="6">
        <v>57</v>
      </c>
      <c r="K14" s="15">
        <f t="shared" si="0"/>
        <v>454</v>
      </c>
      <c r="L14" s="131"/>
      <c r="M14" s="176">
        <f>Nord!BD14</f>
        <v>169</v>
      </c>
      <c r="N14" s="176">
        <f>Centro!BD14</f>
        <v>65</v>
      </c>
      <c r="O14" s="176">
        <f>Sud!BD14</f>
        <v>103</v>
      </c>
      <c r="P14" s="176">
        <f t="shared" si="1"/>
        <v>337</v>
      </c>
    </row>
    <row r="15" spans="1:19" ht="15.6" x14ac:dyDescent="0.3">
      <c r="A15" s="2" t="s">
        <v>9</v>
      </c>
      <c r="B15" s="6">
        <v>2266</v>
      </c>
      <c r="C15" s="6">
        <v>115</v>
      </c>
      <c r="D15" s="6">
        <v>58</v>
      </c>
      <c r="E15" s="6">
        <v>3</v>
      </c>
      <c r="F15" s="6">
        <v>313</v>
      </c>
      <c r="G15" s="6">
        <v>50</v>
      </c>
      <c r="H15" s="6">
        <v>588</v>
      </c>
      <c r="I15" s="21">
        <v>2388</v>
      </c>
      <c r="J15" s="6">
        <v>195</v>
      </c>
      <c r="K15" s="15">
        <f>SUM(B15:J15)</f>
        <v>5976</v>
      </c>
      <c r="L15" s="131"/>
      <c r="M15" s="176">
        <f>Nord!BD15</f>
        <v>2648</v>
      </c>
      <c r="N15" s="176">
        <f>Centro!BD15</f>
        <v>497</v>
      </c>
      <c r="O15" s="176">
        <f>Sud!BD15</f>
        <v>389</v>
      </c>
      <c r="P15" s="176">
        <f t="shared" si="1"/>
        <v>3534</v>
      </c>
      <c r="Q15" s="176"/>
    </row>
    <row r="16" spans="1:19" ht="15.75" customHeight="1" x14ac:dyDescent="0.3">
      <c r="A16" s="2" t="s">
        <v>100</v>
      </c>
      <c r="B16" s="6">
        <v>19</v>
      </c>
      <c r="C16" s="6">
        <v>9</v>
      </c>
      <c r="D16" s="6">
        <v>34</v>
      </c>
      <c r="E16" s="6">
        <v>9</v>
      </c>
      <c r="F16" s="6">
        <v>16</v>
      </c>
      <c r="G16" s="6">
        <v>51</v>
      </c>
      <c r="H16" s="6">
        <v>69</v>
      </c>
      <c r="I16" s="21">
        <v>74</v>
      </c>
      <c r="J16" s="6">
        <v>54</v>
      </c>
      <c r="K16" s="15">
        <f>SUM(B16:J16)</f>
        <v>335</v>
      </c>
      <c r="L16" s="131"/>
      <c r="M16" s="176">
        <f>Nord!BD16</f>
        <v>128</v>
      </c>
      <c r="N16" s="176">
        <f>Centro!BD16</f>
        <v>48</v>
      </c>
      <c r="O16" s="176">
        <f>Sud!BD16</f>
        <v>88</v>
      </c>
      <c r="P16" s="176">
        <f t="shared" si="1"/>
        <v>264</v>
      </c>
    </row>
    <row r="17" spans="1:19" ht="15.6" x14ac:dyDescent="0.3">
      <c r="A17" s="2" t="s">
        <v>147</v>
      </c>
      <c r="B17" s="6">
        <v>22</v>
      </c>
      <c r="C17" s="6">
        <v>5</v>
      </c>
      <c r="D17" s="6">
        <v>41</v>
      </c>
      <c r="E17" s="6">
        <v>11</v>
      </c>
      <c r="F17" s="6">
        <v>16</v>
      </c>
      <c r="G17" s="6">
        <v>55</v>
      </c>
      <c r="H17" s="6">
        <v>74</v>
      </c>
      <c r="I17" s="21">
        <v>78</v>
      </c>
      <c r="J17" s="6">
        <v>57</v>
      </c>
      <c r="K17" s="15">
        <f t="shared" si="0"/>
        <v>359</v>
      </c>
      <c r="L17" s="131"/>
      <c r="M17" s="176">
        <f>Nord!BD17</f>
        <v>133</v>
      </c>
      <c r="N17" s="176">
        <f>Centro!BD17</f>
        <v>53</v>
      </c>
      <c r="O17" s="176">
        <f>Sud!BD17</f>
        <v>94</v>
      </c>
      <c r="P17" s="176">
        <f t="shared" si="1"/>
        <v>280</v>
      </c>
    </row>
    <row r="18" spans="1:19" ht="15.6" x14ac:dyDescent="0.3">
      <c r="A18" s="2" t="s">
        <v>11</v>
      </c>
      <c r="B18" s="6">
        <v>24</v>
      </c>
      <c r="C18" s="6">
        <v>12</v>
      </c>
      <c r="D18" s="6">
        <v>64</v>
      </c>
      <c r="E18" s="6">
        <v>17</v>
      </c>
      <c r="F18" s="6">
        <v>17</v>
      </c>
      <c r="G18" s="6">
        <v>86</v>
      </c>
      <c r="H18" s="6">
        <v>91</v>
      </c>
      <c r="I18" s="21">
        <v>86</v>
      </c>
      <c r="J18" s="6">
        <v>71</v>
      </c>
      <c r="K18" s="15">
        <f t="shared" si="0"/>
        <v>468</v>
      </c>
      <c r="L18" s="131"/>
      <c r="M18" s="176">
        <f>Nord!BD18</f>
        <v>163</v>
      </c>
      <c r="N18" s="176">
        <f>Centro!BD18</f>
        <v>66</v>
      </c>
      <c r="O18" s="176">
        <f>Sud!BD18</f>
        <v>122</v>
      </c>
      <c r="P18" s="176">
        <f t="shared" si="1"/>
        <v>351</v>
      </c>
    </row>
    <row r="19" spans="1:19" ht="15.6" x14ac:dyDescent="0.3">
      <c r="A19" s="2" t="s">
        <v>170</v>
      </c>
      <c r="B19" s="6">
        <v>18</v>
      </c>
      <c r="C19" s="6">
        <v>2</v>
      </c>
      <c r="D19" s="6">
        <v>38</v>
      </c>
      <c r="E19" s="6">
        <v>10</v>
      </c>
      <c r="F19" s="6">
        <v>17</v>
      </c>
      <c r="G19" s="6">
        <v>62</v>
      </c>
      <c r="H19" s="6">
        <v>83</v>
      </c>
      <c r="I19" s="21">
        <v>71</v>
      </c>
      <c r="J19" s="6">
        <v>40</v>
      </c>
      <c r="K19" s="15">
        <f t="shared" si="0"/>
        <v>341</v>
      </c>
      <c r="L19" s="131"/>
      <c r="M19" s="176">
        <f>Nord!BD19</f>
        <v>124</v>
      </c>
      <c r="N19" s="176">
        <f>Centro!BD19</f>
        <v>45</v>
      </c>
      <c r="O19" s="176">
        <f>Sud!BD19</f>
        <v>104</v>
      </c>
      <c r="P19" s="176">
        <f t="shared" si="1"/>
        <v>273</v>
      </c>
    </row>
    <row r="20" spans="1:19" ht="15.6" x14ac:dyDescent="0.3">
      <c r="A20" s="2" t="s">
        <v>14</v>
      </c>
      <c r="B20" s="6">
        <v>47</v>
      </c>
      <c r="C20" s="6">
        <v>15</v>
      </c>
      <c r="D20" s="6">
        <v>35</v>
      </c>
      <c r="E20" s="6">
        <v>14</v>
      </c>
      <c r="F20" s="6">
        <v>14</v>
      </c>
      <c r="G20" s="6">
        <v>29</v>
      </c>
      <c r="H20" s="6">
        <v>55</v>
      </c>
      <c r="I20" s="21">
        <v>67</v>
      </c>
      <c r="J20" s="6">
        <v>41</v>
      </c>
      <c r="K20" s="15">
        <f t="shared" si="0"/>
        <v>317</v>
      </c>
      <c r="L20" s="131"/>
      <c r="M20" s="176">
        <f>Nord!BD20</f>
        <v>134</v>
      </c>
      <c r="N20" s="176">
        <f>Centro!BD20</f>
        <v>22</v>
      </c>
      <c r="O20" s="176">
        <f>Sud!BD20</f>
        <v>50</v>
      </c>
      <c r="P20" s="176">
        <f t="shared" si="1"/>
        <v>206</v>
      </c>
      <c r="Q20" s="44">
        <f>(M19+M20)/($P19+$P20)*100</f>
        <v>53.862212943632571</v>
      </c>
      <c r="R20" s="44">
        <f>(N19+N20)/($P19+$P20)*100</f>
        <v>13.987473903966595</v>
      </c>
      <c r="S20" s="44">
        <f>(O19+O20)/($P19+$P20)*100</f>
        <v>32.150313152400834</v>
      </c>
    </row>
    <row r="21" spans="1:19" ht="15.6" x14ac:dyDescent="0.3">
      <c r="A21" s="2" t="s">
        <v>15</v>
      </c>
      <c r="B21" s="6">
        <v>26</v>
      </c>
      <c r="C21" s="6">
        <v>6</v>
      </c>
      <c r="D21" s="6">
        <v>66</v>
      </c>
      <c r="E21" s="6">
        <v>18</v>
      </c>
      <c r="F21" s="6">
        <v>19</v>
      </c>
      <c r="G21" s="6">
        <v>100</v>
      </c>
      <c r="H21" s="6">
        <v>107</v>
      </c>
      <c r="I21" s="21">
        <v>98</v>
      </c>
      <c r="J21" s="6">
        <v>76</v>
      </c>
      <c r="K21" s="15">
        <f t="shared" si="0"/>
        <v>516</v>
      </c>
      <c r="L21" s="131"/>
      <c r="M21" s="176">
        <f>Nord!BD21</f>
        <v>187</v>
      </c>
      <c r="N21" s="176">
        <f>Centro!BD21</f>
        <v>74</v>
      </c>
      <c r="O21" s="176">
        <f>Sud!BD21</f>
        <v>139</v>
      </c>
      <c r="P21" s="176">
        <f t="shared" si="1"/>
        <v>400</v>
      </c>
    </row>
    <row r="22" spans="1:19" ht="15.6" x14ac:dyDescent="0.3">
      <c r="A22" s="2" t="s">
        <v>16</v>
      </c>
      <c r="B22" s="6">
        <v>646</v>
      </c>
      <c r="C22" s="6">
        <v>190</v>
      </c>
      <c r="D22" s="6">
        <v>65</v>
      </c>
      <c r="E22" s="6">
        <v>2</v>
      </c>
      <c r="F22" s="6">
        <v>49</v>
      </c>
      <c r="G22" s="6">
        <v>84</v>
      </c>
      <c r="H22" s="6">
        <v>661</v>
      </c>
      <c r="I22" s="21">
        <v>728</v>
      </c>
      <c r="J22" s="6">
        <v>603</v>
      </c>
      <c r="K22" s="15">
        <f t="shared" si="0"/>
        <v>3028</v>
      </c>
      <c r="L22" s="131"/>
      <c r="M22" s="176">
        <f>Nord!BD22</f>
        <v>1221</v>
      </c>
      <c r="N22" s="176">
        <f>Centro!BD22</f>
        <v>476</v>
      </c>
      <c r="O22" s="176">
        <f>Sud!BD22</f>
        <v>428</v>
      </c>
      <c r="P22" s="176">
        <f t="shared" si="1"/>
        <v>2125</v>
      </c>
    </row>
    <row r="23" spans="1:19" ht="15.6" x14ac:dyDescent="0.3">
      <c r="A23" s="8" t="s">
        <v>17</v>
      </c>
      <c r="B23" s="6">
        <v>253</v>
      </c>
      <c r="C23" s="6">
        <v>77</v>
      </c>
      <c r="D23" s="6">
        <v>17</v>
      </c>
      <c r="E23" s="6">
        <v>0</v>
      </c>
      <c r="F23" s="6">
        <v>20</v>
      </c>
      <c r="G23" s="6">
        <v>52</v>
      </c>
      <c r="H23" s="6">
        <v>458</v>
      </c>
      <c r="I23" s="21">
        <v>302</v>
      </c>
      <c r="J23" s="6">
        <v>233</v>
      </c>
      <c r="K23" s="15">
        <f t="shared" si="0"/>
        <v>1412</v>
      </c>
      <c r="L23" s="131">
        <f>K23/K22*100</f>
        <v>46.631439894319684</v>
      </c>
      <c r="M23" s="176">
        <f>Nord!BD23</f>
        <v>668</v>
      </c>
      <c r="N23" s="176">
        <f>Centro!BD23</f>
        <v>302</v>
      </c>
      <c r="O23" s="176">
        <f>Sud!BD23</f>
        <v>95</v>
      </c>
      <c r="P23" s="176">
        <f t="shared" si="1"/>
        <v>1065</v>
      </c>
      <c r="Q23" s="174">
        <f>K23/K22*100</f>
        <v>46.631439894319684</v>
      </c>
    </row>
    <row r="24" spans="1:19" ht="15.6" x14ac:dyDescent="0.3">
      <c r="A24" s="2" t="s">
        <v>19</v>
      </c>
      <c r="B24" s="6">
        <v>785</v>
      </c>
      <c r="C24" s="6">
        <v>168</v>
      </c>
      <c r="D24" s="6">
        <v>38</v>
      </c>
      <c r="E24" s="6">
        <v>9</v>
      </c>
      <c r="F24" s="6">
        <v>112</v>
      </c>
      <c r="G24" s="6">
        <v>30</v>
      </c>
      <c r="H24" s="6">
        <v>91</v>
      </c>
      <c r="I24" s="21">
        <v>206</v>
      </c>
      <c r="J24" s="6">
        <v>116</v>
      </c>
      <c r="K24" s="15">
        <f t="shared" si="0"/>
        <v>1555</v>
      </c>
      <c r="L24" s="131"/>
      <c r="M24" s="176">
        <f>Nord!BD24</f>
        <v>136</v>
      </c>
      <c r="N24" s="176">
        <f>Centro!BD24</f>
        <v>114</v>
      </c>
      <c r="O24" s="176">
        <f>Sud!BD24</f>
        <v>305</v>
      </c>
      <c r="P24" s="176">
        <f t="shared" si="1"/>
        <v>555</v>
      </c>
    </row>
    <row r="25" spans="1:19" ht="15.6" x14ac:dyDescent="0.3">
      <c r="A25" s="2" t="s">
        <v>171</v>
      </c>
      <c r="B25" s="6">
        <v>303</v>
      </c>
      <c r="C25" s="6">
        <v>18</v>
      </c>
      <c r="D25" s="6">
        <v>40</v>
      </c>
      <c r="E25" s="6">
        <v>0</v>
      </c>
      <c r="F25" s="6">
        <v>108</v>
      </c>
      <c r="G25" s="6">
        <v>45</v>
      </c>
      <c r="H25" s="52">
        <v>143</v>
      </c>
      <c r="I25" s="21">
        <v>156</v>
      </c>
      <c r="J25" s="6">
        <v>95</v>
      </c>
      <c r="K25" s="15">
        <f t="shared" si="0"/>
        <v>908</v>
      </c>
      <c r="L25" s="131"/>
      <c r="M25" s="176">
        <f>Nord!BD25</f>
        <v>89</v>
      </c>
      <c r="N25" s="176">
        <f>Centro!BD25</f>
        <v>112</v>
      </c>
      <c r="O25" s="176">
        <f>Sud!BD25</f>
        <v>346</v>
      </c>
      <c r="P25" s="176">
        <f t="shared" si="1"/>
        <v>547</v>
      </c>
    </row>
    <row r="26" spans="1:19" x14ac:dyDescent="0.3">
      <c r="A26" s="11" t="s">
        <v>27</v>
      </c>
      <c r="B26" s="19">
        <v>62</v>
      </c>
      <c r="C26" s="19">
        <v>2</v>
      </c>
      <c r="D26" s="19">
        <v>5</v>
      </c>
      <c r="E26" s="19">
        <v>0</v>
      </c>
      <c r="F26" s="19">
        <v>7</v>
      </c>
      <c r="G26" s="19">
        <v>5</v>
      </c>
      <c r="H26" s="52">
        <v>22</v>
      </c>
      <c r="I26" s="171">
        <v>38</v>
      </c>
      <c r="J26" s="19">
        <v>10</v>
      </c>
      <c r="K26" s="20">
        <f t="shared" si="0"/>
        <v>151</v>
      </c>
      <c r="L26" s="131"/>
      <c r="M26" s="26">
        <f>Nord!BD26</f>
        <v>20</v>
      </c>
      <c r="N26" s="26">
        <f>Centro!BD26</f>
        <v>20</v>
      </c>
      <c r="O26" s="26">
        <f>Sud!BD26</f>
        <v>42</v>
      </c>
      <c r="P26" s="176">
        <f t="shared" si="1"/>
        <v>82</v>
      </c>
    </row>
    <row r="27" spans="1:19" x14ac:dyDescent="0.3">
      <c r="A27" s="11" t="s">
        <v>28</v>
      </c>
      <c r="B27" s="19">
        <v>25</v>
      </c>
      <c r="C27" s="19">
        <v>0</v>
      </c>
      <c r="D27" s="19">
        <v>1</v>
      </c>
      <c r="E27" s="19">
        <v>0</v>
      </c>
      <c r="F27" s="19">
        <v>2</v>
      </c>
      <c r="G27" s="19">
        <v>3</v>
      </c>
      <c r="H27" s="52">
        <v>7</v>
      </c>
      <c r="I27" s="171">
        <v>3</v>
      </c>
      <c r="J27" s="19">
        <v>1</v>
      </c>
      <c r="K27" s="20">
        <f t="shared" si="0"/>
        <v>42</v>
      </c>
      <c r="L27" s="131"/>
      <c r="M27" s="26">
        <f>Nord!BD27</f>
        <v>1</v>
      </c>
      <c r="N27" s="26">
        <f>Centro!BD27</f>
        <v>5</v>
      </c>
      <c r="O27" s="26">
        <f>Sud!BD27</f>
        <v>10</v>
      </c>
      <c r="P27" s="176">
        <f t="shared" si="1"/>
        <v>16</v>
      </c>
    </row>
    <row r="28" spans="1:19" x14ac:dyDescent="0.3">
      <c r="A28" s="11" t="s">
        <v>29</v>
      </c>
      <c r="B28" s="19">
        <v>11</v>
      </c>
      <c r="C28" s="19">
        <v>0</v>
      </c>
      <c r="D28" s="19">
        <v>1</v>
      </c>
      <c r="E28" s="19">
        <v>0</v>
      </c>
      <c r="F28" s="19">
        <v>4</v>
      </c>
      <c r="G28" s="19">
        <v>5</v>
      </c>
      <c r="H28" s="52">
        <v>5</v>
      </c>
      <c r="I28" s="171">
        <v>0</v>
      </c>
      <c r="J28" s="19">
        <v>7</v>
      </c>
      <c r="K28" s="20">
        <f t="shared" si="0"/>
        <v>33</v>
      </c>
      <c r="L28" s="131"/>
      <c r="M28" s="26">
        <f>Nord!BD28</f>
        <v>5</v>
      </c>
      <c r="N28" s="26">
        <f>Centro!BD28</f>
        <v>9</v>
      </c>
      <c r="O28" s="26">
        <f>Sud!BD28</f>
        <v>7</v>
      </c>
      <c r="P28" s="176">
        <f t="shared" si="1"/>
        <v>21</v>
      </c>
    </row>
    <row r="29" spans="1:19" x14ac:dyDescent="0.3">
      <c r="A29" s="11" t="s">
        <v>30</v>
      </c>
      <c r="B29" s="19">
        <v>100</v>
      </c>
      <c r="C29" s="19">
        <v>1</v>
      </c>
      <c r="D29" s="19">
        <v>3</v>
      </c>
      <c r="E29" s="19">
        <v>0</v>
      </c>
      <c r="F29" s="19">
        <v>5</v>
      </c>
      <c r="G29" s="19">
        <v>7</v>
      </c>
      <c r="H29" s="52">
        <v>8</v>
      </c>
      <c r="I29" s="171">
        <v>23</v>
      </c>
      <c r="J29" s="19">
        <v>13</v>
      </c>
      <c r="K29" s="20">
        <f t="shared" si="0"/>
        <v>160</v>
      </c>
      <c r="L29" s="131"/>
      <c r="M29" s="26">
        <f>Nord!BD29</f>
        <v>13</v>
      </c>
      <c r="N29" s="26">
        <f>Centro!BD29</f>
        <v>12</v>
      </c>
      <c r="O29" s="26">
        <f>Sud!BD29</f>
        <v>31</v>
      </c>
      <c r="P29" s="176">
        <f t="shared" si="1"/>
        <v>56</v>
      </c>
    </row>
    <row r="30" spans="1:19" x14ac:dyDescent="0.3">
      <c r="A30" s="11" t="s">
        <v>31</v>
      </c>
      <c r="B30" s="19">
        <v>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52">
        <v>0</v>
      </c>
      <c r="I30" s="171">
        <v>1</v>
      </c>
      <c r="J30" s="19">
        <v>0</v>
      </c>
      <c r="K30" s="20">
        <f t="shared" si="0"/>
        <v>3</v>
      </c>
      <c r="L30" s="131"/>
      <c r="M30" s="26">
        <f>Nord!BD30</f>
        <v>0</v>
      </c>
      <c r="N30" s="26">
        <f>Centro!BD30</f>
        <v>0</v>
      </c>
      <c r="O30" s="26">
        <f>Sud!BD30</f>
        <v>1</v>
      </c>
      <c r="P30" s="176">
        <f t="shared" si="1"/>
        <v>1</v>
      </c>
    </row>
    <row r="31" spans="1:19" x14ac:dyDescent="0.3">
      <c r="A31" s="11" t="s">
        <v>32</v>
      </c>
      <c r="B31" s="19">
        <v>15</v>
      </c>
      <c r="C31" s="19">
        <v>0</v>
      </c>
      <c r="D31" s="19">
        <v>1</v>
      </c>
      <c r="E31" s="19">
        <v>0</v>
      </c>
      <c r="F31" s="19">
        <v>6</v>
      </c>
      <c r="G31" s="19">
        <v>4</v>
      </c>
      <c r="H31" s="52">
        <v>8</v>
      </c>
      <c r="I31" s="171">
        <v>0</v>
      </c>
      <c r="J31" s="19">
        <v>2</v>
      </c>
      <c r="K31" s="20">
        <f t="shared" si="0"/>
        <v>36</v>
      </c>
      <c r="L31" s="131"/>
      <c r="M31" s="26">
        <f>Nord!BD31</f>
        <v>0</v>
      </c>
      <c r="N31" s="26">
        <f>Centro!BD31</f>
        <v>3</v>
      </c>
      <c r="O31" s="26">
        <f>Sud!BD31</f>
        <v>17</v>
      </c>
      <c r="P31" s="176">
        <f t="shared" si="1"/>
        <v>20</v>
      </c>
    </row>
    <row r="32" spans="1:19" x14ac:dyDescent="0.3">
      <c r="A32" s="11" t="s">
        <v>33</v>
      </c>
      <c r="B32" s="19">
        <v>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52">
        <v>1</v>
      </c>
      <c r="I32" s="171">
        <v>3</v>
      </c>
      <c r="J32" s="19">
        <v>9</v>
      </c>
      <c r="K32" s="20">
        <f t="shared" si="0"/>
        <v>16</v>
      </c>
      <c r="L32" s="131"/>
      <c r="M32" s="26">
        <f>Nord!BD32</f>
        <v>7</v>
      </c>
      <c r="N32" s="26">
        <f>Centro!BD32</f>
        <v>4</v>
      </c>
      <c r="O32" s="26">
        <f>Sud!BD32</f>
        <v>2</v>
      </c>
      <c r="P32" s="176">
        <f t="shared" si="1"/>
        <v>13</v>
      </c>
    </row>
    <row r="33" spans="1:16" x14ac:dyDescent="0.3">
      <c r="A33" s="11" t="s">
        <v>34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52">
        <v>0</v>
      </c>
      <c r="I33" s="171">
        <v>2</v>
      </c>
      <c r="J33" s="19">
        <v>0</v>
      </c>
      <c r="K33" s="20">
        <f t="shared" si="0"/>
        <v>3</v>
      </c>
      <c r="L33" s="131"/>
      <c r="M33" s="26">
        <f>Nord!BD33</f>
        <v>0</v>
      </c>
      <c r="N33" s="26">
        <f>Centro!BD33</f>
        <v>1</v>
      </c>
      <c r="O33" s="26">
        <f>Sud!BD33</f>
        <v>2</v>
      </c>
      <c r="P33" s="176">
        <f t="shared" si="1"/>
        <v>3</v>
      </c>
    </row>
    <row r="34" spans="1:16" x14ac:dyDescent="0.3">
      <c r="A34" s="11" t="s">
        <v>149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65">
        <v>0</v>
      </c>
      <c r="I34" s="171">
        <v>0</v>
      </c>
      <c r="J34" s="19">
        <v>0</v>
      </c>
      <c r="K34" s="20">
        <f t="shared" si="0"/>
        <v>0</v>
      </c>
      <c r="L34" s="131"/>
      <c r="M34" s="26">
        <f>Nord!BD34</f>
        <v>0</v>
      </c>
      <c r="N34" s="26">
        <f>Centro!BD34</f>
        <v>0</v>
      </c>
      <c r="O34" s="26">
        <f>Sud!BD34</f>
        <v>0</v>
      </c>
      <c r="P34" s="176">
        <f>SUM(M34:O34)</f>
        <v>0</v>
      </c>
    </row>
    <row r="35" spans="1:16" x14ac:dyDescent="0.3">
      <c r="A35" s="11" t="s">
        <v>150</v>
      </c>
      <c r="B35" s="19">
        <v>6</v>
      </c>
      <c r="C35" s="19">
        <v>1</v>
      </c>
      <c r="D35" s="19">
        <v>19</v>
      </c>
      <c r="E35" s="19">
        <v>0</v>
      </c>
      <c r="F35" s="19">
        <v>4</v>
      </c>
      <c r="G35" s="19">
        <v>1</v>
      </c>
      <c r="H35" s="165">
        <v>0</v>
      </c>
      <c r="I35" s="171">
        <v>6</v>
      </c>
      <c r="J35" s="19">
        <v>1</v>
      </c>
      <c r="K35" s="20">
        <f t="shared" si="0"/>
        <v>38</v>
      </c>
      <c r="L35" s="131"/>
      <c r="M35" s="26">
        <f>Nord!BD35</f>
        <v>3</v>
      </c>
      <c r="N35" s="26">
        <f>Centro!BD35</f>
        <v>0</v>
      </c>
      <c r="O35" s="26">
        <f>Sud!BD35</f>
        <v>9</v>
      </c>
      <c r="P35" s="176">
        <f>SUM(M35:O35)</f>
        <v>12</v>
      </c>
    </row>
    <row r="36" spans="1:16" x14ac:dyDescent="0.3">
      <c r="A36" s="11" t="s">
        <v>151</v>
      </c>
      <c r="B36" s="19">
        <v>6</v>
      </c>
      <c r="C36" s="19">
        <v>1</v>
      </c>
      <c r="D36" s="19">
        <v>0</v>
      </c>
      <c r="E36" s="19">
        <v>0</v>
      </c>
      <c r="F36" s="19">
        <v>1</v>
      </c>
      <c r="G36" s="19">
        <v>1</v>
      </c>
      <c r="H36" s="165">
        <v>5</v>
      </c>
      <c r="I36" s="171">
        <v>4</v>
      </c>
      <c r="J36" s="19">
        <v>2</v>
      </c>
      <c r="K36" s="20">
        <f t="shared" si="0"/>
        <v>20</v>
      </c>
      <c r="L36" s="131"/>
      <c r="M36" s="26">
        <f>Nord!BD36</f>
        <v>0</v>
      </c>
      <c r="N36" s="26">
        <f>Centro!BD36</f>
        <v>1</v>
      </c>
      <c r="O36" s="26">
        <f>Sud!BD36</f>
        <v>12</v>
      </c>
      <c r="P36" s="176">
        <f>SUM(M36:O36)</f>
        <v>13</v>
      </c>
    </row>
    <row r="37" spans="1:16" x14ac:dyDescent="0.3">
      <c r="A37" s="11" t="s">
        <v>35</v>
      </c>
      <c r="B37" s="19">
        <v>62</v>
      </c>
      <c r="C37" s="19">
        <v>13</v>
      </c>
      <c r="D37" s="19">
        <v>10</v>
      </c>
      <c r="E37" s="19">
        <v>0</v>
      </c>
      <c r="F37" s="19">
        <v>79</v>
      </c>
      <c r="G37" s="19">
        <v>14</v>
      </c>
      <c r="H37" s="52">
        <v>74</v>
      </c>
      <c r="I37" s="171">
        <v>60</v>
      </c>
      <c r="J37" s="19">
        <v>50</v>
      </c>
      <c r="K37" s="20">
        <f t="shared" si="0"/>
        <v>362</v>
      </c>
      <c r="L37" s="131"/>
      <c r="M37" s="26">
        <f>Nord!BD37</f>
        <v>26</v>
      </c>
      <c r="N37" s="26">
        <f>Centro!BD37</f>
        <v>52</v>
      </c>
      <c r="O37" s="26">
        <f>Sud!BD37</f>
        <v>199</v>
      </c>
      <c r="P37" s="176">
        <f t="shared" si="1"/>
        <v>277</v>
      </c>
    </row>
    <row r="38" spans="1:16" ht="15.6" x14ac:dyDescent="0.3">
      <c r="A38" s="7" t="s">
        <v>161</v>
      </c>
      <c r="B38" s="19">
        <v>1716</v>
      </c>
      <c r="C38" s="19">
        <v>612</v>
      </c>
      <c r="D38" s="19">
        <v>74</v>
      </c>
      <c r="E38" s="19">
        <v>31</v>
      </c>
      <c r="F38" s="19">
        <v>193</v>
      </c>
      <c r="G38" s="19">
        <v>205</v>
      </c>
      <c r="H38" s="165">
        <v>835</v>
      </c>
      <c r="I38" s="171">
        <v>1388</v>
      </c>
      <c r="J38" s="19">
        <v>836</v>
      </c>
      <c r="K38" s="20">
        <f t="shared" si="0"/>
        <v>5890</v>
      </c>
      <c r="L38" s="131"/>
      <c r="M38" s="26">
        <f>Nord!BD38</f>
        <v>1724</v>
      </c>
      <c r="N38" s="26">
        <f>Centro!BD38</f>
        <v>753</v>
      </c>
      <c r="O38" s="26">
        <f>Sud!BD38</f>
        <v>980</v>
      </c>
      <c r="P38" s="176">
        <f>SUM(M38:O38)</f>
        <v>3457</v>
      </c>
    </row>
    <row r="39" spans="1:16" ht="31.2" x14ac:dyDescent="0.3">
      <c r="A39" s="2" t="s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">
        <v>0</v>
      </c>
      <c r="I39" s="21">
        <v>0</v>
      </c>
      <c r="J39" s="6">
        <v>1</v>
      </c>
      <c r="K39" s="106">
        <f t="shared" si="0"/>
        <v>1</v>
      </c>
      <c r="L39" s="146"/>
      <c r="M39" s="107">
        <f>Nord!BD39</f>
        <v>0</v>
      </c>
      <c r="N39" s="107">
        <f>Centro!BD39</f>
        <v>0</v>
      </c>
      <c r="O39" s="107">
        <f>Sud!BD39</f>
        <v>1</v>
      </c>
      <c r="P39" s="107">
        <f t="shared" si="1"/>
        <v>1</v>
      </c>
    </row>
    <row r="40" spans="1:16" ht="15.6" x14ac:dyDescent="0.3">
      <c r="A40" s="7" t="s">
        <v>142</v>
      </c>
      <c r="B40" s="6">
        <v>0</v>
      </c>
      <c r="C40" s="6">
        <v>6</v>
      </c>
      <c r="D40" s="6">
        <v>3</v>
      </c>
      <c r="E40" s="6">
        <v>0</v>
      </c>
      <c r="F40" s="6">
        <v>0</v>
      </c>
      <c r="G40" s="6">
        <v>2</v>
      </c>
      <c r="H40" s="3">
        <v>0</v>
      </c>
      <c r="I40" s="21">
        <v>0</v>
      </c>
      <c r="J40" s="6">
        <v>0</v>
      </c>
      <c r="K40" s="106">
        <f>SUM(B40:J40)</f>
        <v>11</v>
      </c>
      <c r="L40" s="146"/>
      <c r="M40" s="107">
        <f>Nord!BD40</f>
        <v>0</v>
      </c>
      <c r="N40" s="107">
        <f>Centro!BD40</f>
        <v>0</v>
      </c>
      <c r="O40" s="107">
        <f>Sud!BD40</f>
        <v>3</v>
      </c>
      <c r="P40" s="107">
        <f>SUM(M40:O40)</f>
        <v>3</v>
      </c>
    </row>
    <row r="41" spans="1:16" ht="15.6" x14ac:dyDescent="0.3">
      <c r="A41" s="7" t="s">
        <v>152</v>
      </c>
      <c r="B41" s="6">
        <v>4</v>
      </c>
      <c r="C41" s="6">
        <v>0</v>
      </c>
      <c r="D41" s="6">
        <v>0</v>
      </c>
      <c r="E41" s="6">
        <v>2</v>
      </c>
      <c r="F41" s="6">
        <v>4</v>
      </c>
      <c r="G41" s="6">
        <v>6</v>
      </c>
      <c r="H41" s="163">
        <v>18</v>
      </c>
      <c r="I41" s="21">
        <v>13</v>
      </c>
      <c r="J41" s="6">
        <v>4</v>
      </c>
      <c r="K41" s="106">
        <f>SUM(B41:J41)</f>
        <v>51</v>
      </c>
      <c r="L41" s="146"/>
      <c r="M41" s="107">
        <f>Nord!BD41</f>
        <v>9</v>
      </c>
      <c r="N41" s="107">
        <f>Centro!BD41</f>
        <v>10</v>
      </c>
      <c r="O41" s="107">
        <f>Sud!BD41</f>
        <v>26</v>
      </c>
      <c r="P41" s="107">
        <f>SUM(M41:O41)</f>
        <v>45</v>
      </c>
    </row>
    <row r="42" spans="1:16" ht="15.6" x14ac:dyDescent="0.3">
      <c r="A42" s="147" t="s">
        <v>153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64">
        <v>3</v>
      </c>
      <c r="I42" s="172">
        <v>4</v>
      </c>
      <c r="J42" s="17">
        <v>0</v>
      </c>
      <c r="K42" s="22">
        <f>SUM(B42:J42)</f>
        <v>8</v>
      </c>
      <c r="L42" s="145"/>
      <c r="M42" s="27">
        <f>Nord!BD42</f>
        <v>2</v>
      </c>
      <c r="N42" s="27">
        <f>Centro!BD42</f>
        <v>5</v>
      </c>
      <c r="O42" s="27">
        <f>Sud!BD42</f>
        <v>0</v>
      </c>
      <c r="P42" s="27">
        <f>SUM(M42:O42)</f>
        <v>7</v>
      </c>
    </row>
    <row r="43" spans="1:16" ht="15.6" x14ac:dyDescent="0.3">
      <c r="A43" s="154" t="s">
        <v>125</v>
      </c>
      <c r="B43" s="6"/>
      <c r="C43" s="6"/>
      <c r="D43" s="6"/>
      <c r="E43" s="6"/>
      <c r="F43" s="6"/>
      <c r="G43" s="6"/>
      <c r="I43" s="21"/>
      <c r="J43" s="6"/>
      <c r="K43" s="106"/>
      <c r="L43" s="135"/>
      <c r="M43" s="107"/>
      <c r="N43" s="107"/>
      <c r="O43" s="107"/>
      <c r="P43" s="107"/>
    </row>
    <row r="44" spans="1:16" x14ac:dyDescent="0.3">
      <c r="A44" s="93" t="s">
        <v>109</v>
      </c>
      <c r="B44" s="52">
        <v>0</v>
      </c>
      <c r="C44" s="52">
        <v>1</v>
      </c>
      <c r="D44" s="52">
        <v>3</v>
      </c>
      <c r="E44" s="52">
        <v>1</v>
      </c>
      <c r="F44" s="52">
        <v>0</v>
      </c>
      <c r="G44" s="52">
        <v>1</v>
      </c>
      <c r="H44" s="52">
        <v>5</v>
      </c>
      <c r="I44" s="52">
        <v>7</v>
      </c>
      <c r="J44" s="52">
        <v>2</v>
      </c>
      <c r="K44" s="20">
        <f t="shared" si="0"/>
        <v>20</v>
      </c>
      <c r="L44" s="131"/>
      <c r="M44" s="26">
        <f>Nord!BD44</f>
        <v>7</v>
      </c>
      <c r="N44" s="26">
        <f>Centro!BD44</f>
        <v>6</v>
      </c>
      <c r="O44" s="26">
        <f>Sud!BD44</f>
        <v>2</v>
      </c>
      <c r="P44" s="176">
        <f t="shared" ref="P44:P65" si="2">SUM(M44:O44)</f>
        <v>15</v>
      </c>
    </row>
    <row r="45" spans="1:16" x14ac:dyDescent="0.3">
      <c r="A45" s="95" t="s">
        <v>110</v>
      </c>
      <c r="B45" s="52">
        <v>4</v>
      </c>
      <c r="C45" s="52">
        <v>1</v>
      </c>
      <c r="D45" s="52">
        <v>0</v>
      </c>
      <c r="E45" s="52">
        <v>1</v>
      </c>
      <c r="F45" s="52">
        <v>4</v>
      </c>
      <c r="G45" s="52">
        <v>3</v>
      </c>
      <c r="H45" s="52">
        <v>9</v>
      </c>
      <c r="I45" s="52">
        <v>6</v>
      </c>
      <c r="J45" s="52">
        <v>6</v>
      </c>
      <c r="K45" s="20">
        <f t="shared" si="0"/>
        <v>34</v>
      </c>
      <c r="L45" s="131"/>
      <c r="M45" s="26">
        <f>Nord!BD45</f>
        <v>9</v>
      </c>
      <c r="N45" s="26">
        <f>Centro!BD45</f>
        <v>5</v>
      </c>
      <c r="O45" s="26">
        <f>Sud!BD45</f>
        <v>14</v>
      </c>
      <c r="P45" s="176">
        <f t="shared" si="2"/>
        <v>28</v>
      </c>
    </row>
    <row r="46" spans="1:16" x14ac:dyDescent="0.3">
      <c r="A46" s="98" t="s">
        <v>111</v>
      </c>
      <c r="B46" s="52">
        <v>2</v>
      </c>
      <c r="C46" s="52">
        <v>0</v>
      </c>
      <c r="D46" s="52">
        <v>1</v>
      </c>
      <c r="E46" s="52">
        <v>1</v>
      </c>
      <c r="F46" s="52">
        <v>3</v>
      </c>
      <c r="G46" s="52">
        <v>2</v>
      </c>
      <c r="H46" s="52">
        <v>3</v>
      </c>
      <c r="I46" s="52">
        <v>6</v>
      </c>
      <c r="J46" s="52">
        <v>0</v>
      </c>
      <c r="K46" s="20">
        <f t="shared" si="0"/>
        <v>18</v>
      </c>
      <c r="L46" s="131"/>
      <c r="M46" s="26">
        <f>Nord!BD46</f>
        <v>2</v>
      </c>
      <c r="N46" s="26">
        <f>Centro!BD46</f>
        <v>5</v>
      </c>
      <c r="O46" s="26">
        <f>Sud!BD46</f>
        <v>7</v>
      </c>
      <c r="P46" s="176">
        <f t="shared" si="2"/>
        <v>14</v>
      </c>
    </row>
    <row r="47" spans="1:16" x14ac:dyDescent="0.3">
      <c r="A47" s="99" t="s">
        <v>112</v>
      </c>
      <c r="B47" s="52">
        <v>2</v>
      </c>
      <c r="C47" s="52">
        <v>0</v>
      </c>
      <c r="D47" s="52">
        <v>0</v>
      </c>
      <c r="E47" s="52">
        <v>1</v>
      </c>
      <c r="F47" s="52">
        <v>3</v>
      </c>
      <c r="G47" s="52">
        <v>0</v>
      </c>
      <c r="H47" s="52">
        <v>4</v>
      </c>
      <c r="I47" s="52">
        <v>3</v>
      </c>
      <c r="J47" s="52">
        <v>1</v>
      </c>
      <c r="K47" s="20">
        <f t="shared" si="0"/>
        <v>14</v>
      </c>
      <c r="L47" s="131"/>
      <c r="M47" s="26">
        <f>Nord!BD47</f>
        <v>1</v>
      </c>
      <c r="N47" s="26">
        <f>Centro!BD47</f>
        <v>5</v>
      </c>
      <c r="O47" s="26">
        <f>Sud!BD47</f>
        <v>5</v>
      </c>
      <c r="P47" s="176">
        <f t="shared" si="2"/>
        <v>11</v>
      </c>
    </row>
    <row r="48" spans="1:16" x14ac:dyDescent="0.3">
      <c r="A48" s="93" t="s">
        <v>154</v>
      </c>
      <c r="B48" s="52">
        <v>1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1</v>
      </c>
      <c r="I48" s="52">
        <v>0</v>
      </c>
      <c r="J48" s="52">
        <v>0</v>
      </c>
      <c r="K48" s="20">
        <f t="shared" si="0"/>
        <v>2</v>
      </c>
      <c r="L48" s="131"/>
      <c r="M48" s="26">
        <f>Nord!BD48</f>
        <v>0</v>
      </c>
      <c r="N48" s="26">
        <f>Centro!BD48</f>
        <v>1</v>
      </c>
      <c r="O48" s="26">
        <f>Sud!BD48</f>
        <v>0</v>
      </c>
      <c r="P48" s="176">
        <f t="shared" si="2"/>
        <v>1</v>
      </c>
    </row>
    <row r="49" spans="1:16" x14ac:dyDescent="0.3">
      <c r="A49" s="99" t="s">
        <v>155</v>
      </c>
      <c r="B49" s="52">
        <v>1</v>
      </c>
      <c r="C49" s="52">
        <v>0</v>
      </c>
      <c r="D49" s="52">
        <v>1</v>
      </c>
      <c r="E49" s="52">
        <v>0</v>
      </c>
      <c r="F49" s="52">
        <v>0</v>
      </c>
      <c r="G49" s="52">
        <v>0</v>
      </c>
      <c r="H49" s="52">
        <v>2</v>
      </c>
      <c r="I49" s="52">
        <v>2</v>
      </c>
      <c r="J49" s="52">
        <v>0</v>
      </c>
      <c r="K49" s="20">
        <f t="shared" si="0"/>
        <v>6</v>
      </c>
      <c r="L49" s="131"/>
      <c r="M49" s="26">
        <f>Nord!BD49</f>
        <v>2</v>
      </c>
      <c r="N49" s="26">
        <f>Centro!BD49</f>
        <v>2</v>
      </c>
      <c r="O49" s="26">
        <f>Sud!BD49</f>
        <v>0</v>
      </c>
      <c r="P49" s="176">
        <f t="shared" si="2"/>
        <v>4</v>
      </c>
    </row>
    <row r="50" spans="1:16" x14ac:dyDescent="0.3">
      <c r="A50" s="93" t="s">
        <v>156</v>
      </c>
      <c r="B50" s="52">
        <v>2</v>
      </c>
      <c r="C50" s="52">
        <v>1</v>
      </c>
      <c r="D50" s="52">
        <v>1</v>
      </c>
      <c r="E50" s="52">
        <v>0</v>
      </c>
      <c r="F50" s="52">
        <v>0</v>
      </c>
      <c r="G50" s="52">
        <v>1</v>
      </c>
      <c r="H50" s="52">
        <v>5</v>
      </c>
      <c r="I50" s="52">
        <v>2</v>
      </c>
      <c r="J50" s="52">
        <v>0</v>
      </c>
      <c r="K50" s="20">
        <f t="shared" si="0"/>
        <v>12</v>
      </c>
      <c r="L50" s="131"/>
      <c r="M50" s="26">
        <f>Nord!BD50</f>
        <v>2</v>
      </c>
      <c r="N50" s="26">
        <f>Centro!BD50</f>
        <v>3</v>
      </c>
      <c r="O50" s="26">
        <f>Sud!BD50</f>
        <v>3</v>
      </c>
      <c r="P50" s="176">
        <f t="shared" si="2"/>
        <v>8</v>
      </c>
    </row>
    <row r="51" spans="1:16" x14ac:dyDescent="0.3">
      <c r="A51" s="99" t="s">
        <v>115</v>
      </c>
      <c r="B51" s="52">
        <v>6</v>
      </c>
      <c r="C51" s="52">
        <v>0</v>
      </c>
      <c r="D51" s="52">
        <v>1</v>
      </c>
      <c r="E51" s="52">
        <v>0</v>
      </c>
      <c r="F51" s="52">
        <v>1</v>
      </c>
      <c r="G51" s="52">
        <v>4</v>
      </c>
      <c r="H51" s="52">
        <v>6</v>
      </c>
      <c r="I51" s="52">
        <v>7</v>
      </c>
      <c r="J51" s="52">
        <v>9</v>
      </c>
      <c r="K51" s="20">
        <f t="shared" si="0"/>
        <v>34</v>
      </c>
      <c r="L51" s="131"/>
      <c r="M51" s="26">
        <f>Nord!BD51</f>
        <v>11</v>
      </c>
      <c r="N51" s="26">
        <f>Centro!BD51</f>
        <v>6</v>
      </c>
      <c r="O51" s="26">
        <f>Sud!BD51</f>
        <v>10</v>
      </c>
      <c r="P51" s="176">
        <f t="shared" si="2"/>
        <v>27</v>
      </c>
    </row>
    <row r="52" spans="1:16" x14ac:dyDescent="0.3">
      <c r="A52" s="168" t="s">
        <v>113</v>
      </c>
      <c r="B52" s="18">
        <v>19</v>
      </c>
      <c r="C52" s="18">
        <v>14</v>
      </c>
      <c r="D52" s="18">
        <v>60</v>
      </c>
      <c r="E52" s="18">
        <v>19</v>
      </c>
      <c r="F52" s="18">
        <v>13</v>
      </c>
      <c r="G52" s="18">
        <v>94</v>
      </c>
      <c r="H52" s="18">
        <v>88</v>
      </c>
      <c r="I52" s="18">
        <v>78</v>
      </c>
      <c r="J52" s="18">
        <v>60</v>
      </c>
      <c r="K52" s="143">
        <f t="shared" si="0"/>
        <v>445</v>
      </c>
      <c r="L52" s="142"/>
      <c r="M52" s="144">
        <f>Nord!BD52</f>
        <v>162</v>
      </c>
      <c r="N52" s="144">
        <f>Centro!BD52</f>
        <v>57</v>
      </c>
      <c r="O52" s="144">
        <f>Sud!BD52</f>
        <v>114</v>
      </c>
      <c r="P52" s="24">
        <f t="shared" si="2"/>
        <v>333</v>
      </c>
    </row>
    <row r="53" spans="1:16" ht="15.6" x14ac:dyDescent="0.3">
      <c r="A53" s="139" t="s">
        <v>126</v>
      </c>
      <c r="H53" s="52"/>
      <c r="I53" s="52"/>
      <c r="J53" s="52"/>
      <c r="L53" s="131"/>
      <c r="M53" s="26"/>
      <c r="N53" s="26"/>
      <c r="O53" s="26"/>
      <c r="P53" s="176"/>
    </row>
    <row r="54" spans="1:16" ht="15.6" x14ac:dyDescent="0.3">
      <c r="A54" s="138" t="s">
        <v>119</v>
      </c>
      <c r="B54" s="52">
        <v>18</v>
      </c>
      <c r="C54" s="52">
        <v>1</v>
      </c>
      <c r="D54" s="52">
        <v>9</v>
      </c>
      <c r="E54" s="52">
        <v>9</v>
      </c>
      <c r="F54" s="52">
        <v>0</v>
      </c>
      <c r="G54" s="52">
        <v>1</v>
      </c>
      <c r="H54" s="52">
        <v>1</v>
      </c>
      <c r="I54" s="52">
        <v>4</v>
      </c>
      <c r="J54" s="52">
        <v>2</v>
      </c>
      <c r="K54" s="20">
        <f t="shared" si="0"/>
        <v>45</v>
      </c>
      <c r="L54" s="131"/>
      <c r="M54" s="26">
        <f>Nord!BD54</f>
        <v>5</v>
      </c>
      <c r="N54" s="26">
        <f>Centro!BD54</f>
        <v>0</v>
      </c>
      <c r="O54" s="26">
        <f>Sud!BD54</f>
        <v>3</v>
      </c>
      <c r="P54" s="176">
        <f t="shared" si="2"/>
        <v>8</v>
      </c>
    </row>
    <row r="55" spans="1:16" ht="15.6" x14ac:dyDescent="0.3">
      <c r="A55" s="138" t="s">
        <v>120</v>
      </c>
      <c r="B55" s="52">
        <v>9</v>
      </c>
      <c r="C55" s="52">
        <v>1</v>
      </c>
      <c r="D55" s="52">
        <v>33</v>
      </c>
      <c r="E55" s="52">
        <v>0</v>
      </c>
      <c r="F55" s="52">
        <v>5</v>
      </c>
      <c r="G55" s="52">
        <v>16</v>
      </c>
      <c r="H55" s="52">
        <v>11</v>
      </c>
      <c r="I55" s="52">
        <v>6</v>
      </c>
      <c r="J55" s="52">
        <v>5</v>
      </c>
      <c r="K55" s="20">
        <f t="shared" si="0"/>
        <v>86</v>
      </c>
      <c r="L55" s="131"/>
      <c r="M55" s="26">
        <f>Nord!BD55</f>
        <v>19</v>
      </c>
      <c r="N55" s="26">
        <f>Centro!BD55</f>
        <v>10</v>
      </c>
      <c r="O55" s="26">
        <f>Sud!BD55</f>
        <v>14</v>
      </c>
      <c r="P55" s="176">
        <f t="shared" si="2"/>
        <v>43</v>
      </c>
    </row>
    <row r="56" spans="1:16" ht="15.6" x14ac:dyDescent="0.3">
      <c r="A56" s="138" t="s">
        <v>121</v>
      </c>
      <c r="B56" s="52">
        <v>7</v>
      </c>
      <c r="C56" s="52">
        <v>4</v>
      </c>
      <c r="D56" s="52">
        <v>24</v>
      </c>
      <c r="E56" s="52">
        <v>4</v>
      </c>
      <c r="F56" s="52">
        <v>5</v>
      </c>
      <c r="G56" s="52">
        <v>27</v>
      </c>
      <c r="H56" s="52">
        <v>30</v>
      </c>
      <c r="I56" s="52">
        <v>20</v>
      </c>
      <c r="J56" s="52">
        <v>17</v>
      </c>
      <c r="K56" s="20">
        <f t="shared" si="0"/>
        <v>138</v>
      </c>
      <c r="L56" s="131"/>
      <c r="M56" s="26">
        <f>Nord!BD56</f>
        <v>61</v>
      </c>
      <c r="N56" s="26">
        <f>Centro!BD56</f>
        <v>20</v>
      </c>
      <c r="O56" s="26">
        <f>Sud!BD56</f>
        <v>18</v>
      </c>
      <c r="P56" s="176">
        <f t="shared" si="2"/>
        <v>99</v>
      </c>
    </row>
    <row r="57" spans="1:16" ht="15.6" x14ac:dyDescent="0.3">
      <c r="A57" s="138" t="s">
        <v>122</v>
      </c>
      <c r="B57" s="52">
        <v>13</v>
      </c>
      <c r="C57" s="52">
        <v>3</v>
      </c>
      <c r="D57" s="52">
        <v>39</v>
      </c>
      <c r="E57" s="52">
        <v>14</v>
      </c>
      <c r="F57" s="52">
        <v>7</v>
      </c>
      <c r="G57" s="52">
        <v>62</v>
      </c>
      <c r="H57" s="52">
        <v>71</v>
      </c>
      <c r="I57" s="52">
        <v>44</v>
      </c>
      <c r="J57" s="52">
        <v>27</v>
      </c>
      <c r="K57" s="20">
        <f t="shared" si="0"/>
        <v>280</v>
      </c>
      <c r="L57" s="131"/>
      <c r="M57" s="26">
        <f>Nord!BD57</f>
        <v>95</v>
      </c>
      <c r="N57" s="26">
        <f>Centro!BD57</f>
        <v>47</v>
      </c>
      <c r="O57" s="26">
        <f>Sud!BD57</f>
        <v>69</v>
      </c>
      <c r="P57" s="176">
        <f t="shared" si="2"/>
        <v>211</v>
      </c>
    </row>
    <row r="58" spans="1:16" ht="15.6" x14ac:dyDescent="0.3">
      <c r="A58" s="138" t="s">
        <v>123</v>
      </c>
      <c r="B58" s="52">
        <v>11</v>
      </c>
      <c r="C58" s="52">
        <v>4</v>
      </c>
      <c r="D58" s="52">
        <v>35</v>
      </c>
      <c r="E58" s="52">
        <v>6</v>
      </c>
      <c r="F58" s="52">
        <v>11</v>
      </c>
      <c r="G58" s="52">
        <v>31</v>
      </c>
      <c r="H58" s="52">
        <v>41</v>
      </c>
      <c r="I58" s="52">
        <v>39</v>
      </c>
      <c r="J58" s="52">
        <v>26</v>
      </c>
      <c r="K58" s="20">
        <f t="shared" si="0"/>
        <v>204</v>
      </c>
      <c r="L58" s="131"/>
      <c r="M58" s="26">
        <f>Nord!BD58</f>
        <v>82</v>
      </c>
      <c r="N58" s="26">
        <f>Centro!BD58</f>
        <v>24</v>
      </c>
      <c r="O58" s="26">
        <f>Sud!BD58</f>
        <v>42</v>
      </c>
      <c r="P58" s="176">
        <f t="shared" si="2"/>
        <v>148</v>
      </c>
    </row>
    <row r="59" spans="1:16" ht="15.6" x14ac:dyDescent="0.3">
      <c r="A59" s="140" t="s">
        <v>124</v>
      </c>
      <c r="B59" s="18">
        <v>6</v>
      </c>
      <c r="C59" s="18">
        <v>1</v>
      </c>
      <c r="D59" s="18">
        <v>7</v>
      </c>
      <c r="E59" s="18">
        <v>1</v>
      </c>
      <c r="F59" s="18">
        <v>2</v>
      </c>
      <c r="G59" s="18">
        <v>12</v>
      </c>
      <c r="H59" s="18">
        <v>11</v>
      </c>
      <c r="I59" s="18">
        <v>18</v>
      </c>
      <c r="J59" s="18">
        <v>12</v>
      </c>
      <c r="K59" s="143">
        <f t="shared" si="0"/>
        <v>70</v>
      </c>
      <c r="L59" s="142"/>
      <c r="M59" s="144">
        <f>Nord!BD59</f>
        <v>28</v>
      </c>
      <c r="N59" s="144">
        <f>Centro!BD59</f>
        <v>4</v>
      </c>
      <c r="O59" s="144">
        <f>Sud!BD59</f>
        <v>23</v>
      </c>
      <c r="P59" s="24">
        <f t="shared" si="2"/>
        <v>55</v>
      </c>
    </row>
    <row r="60" spans="1:16" x14ac:dyDescent="0.3">
      <c r="A60" s="175" t="s">
        <v>172</v>
      </c>
      <c r="B60" s="52"/>
      <c r="C60" s="52"/>
      <c r="D60" s="52"/>
      <c r="E60" s="52"/>
      <c r="F60" s="52"/>
      <c r="G60" s="52"/>
      <c r="H60" s="52"/>
      <c r="I60" s="52"/>
      <c r="J60" s="52"/>
      <c r="L60" s="184"/>
    </row>
    <row r="61" spans="1:16" x14ac:dyDescent="0.3">
      <c r="A61" s="131" t="s">
        <v>173</v>
      </c>
      <c r="B61" s="52">
        <v>6</v>
      </c>
      <c r="C61" s="52">
        <v>2</v>
      </c>
      <c r="D61" s="52">
        <v>0</v>
      </c>
      <c r="E61" s="52">
        <v>0</v>
      </c>
      <c r="F61" s="52">
        <v>8</v>
      </c>
      <c r="G61" s="52">
        <v>2</v>
      </c>
      <c r="H61" s="52">
        <v>5</v>
      </c>
      <c r="I61" s="52">
        <v>12</v>
      </c>
      <c r="J61" s="52">
        <v>9</v>
      </c>
      <c r="K61" s="20">
        <f t="shared" si="0"/>
        <v>44</v>
      </c>
      <c r="L61" s="184"/>
      <c r="M61" s="26">
        <f>Nord!BD61</f>
        <v>8</v>
      </c>
      <c r="N61" s="26">
        <f>Centro!BD61</f>
        <v>3</v>
      </c>
      <c r="O61" s="26">
        <f>Sud!BD61</f>
        <v>25</v>
      </c>
      <c r="P61" s="176">
        <f t="shared" si="2"/>
        <v>36</v>
      </c>
    </row>
    <row r="62" spans="1:16" x14ac:dyDescent="0.3">
      <c r="A62" s="131" t="s">
        <v>155</v>
      </c>
      <c r="B62" s="52">
        <v>0</v>
      </c>
      <c r="C62" s="52">
        <v>0</v>
      </c>
      <c r="D62" s="52">
        <v>7</v>
      </c>
      <c r="E62" s="52">
        <v>0</v>
      </c>
      <c r="F62" s="52">
        <v>0</v>
      </c>
      <c r="G62" s="52">
        <v>1</v>
      </c>
      <c r="H62" s="52">
        <v>0</v>
      </c>
      <c r="I62" s="52">
        <v>0</v>
      </c>
      <c r="J62" s="52">
        <v>0</v>
      </c>
      <c r="K62" s="20">
        <f t="shared" si="0"/>
        <v>8</v>
      </c>
      <c r="L62" s="184"/>
      <c r="M62" s="26">
        <f>Nord!BD62</f>
        <v>0</v>
      </c>
      <c r="N62" s="26">
        <f>Centro!BD62</f>
        <v>1</v>
      </c>
      <c r="O62" s="26">
        <f>Sud!BD62</f>
        <v>0</v>
      </c>
      <c r="P62" s="176">
        <f t="shared" si="2"/>
        <v>1</v>
      </c>
    </row>
    <row r="63" spans="1:16" x14ac:dyDescent="0.3">
      <c r="A63" s="131" t="s">
        <v>111</v>
      </c>
      <c r="B63" s="52">
        <v>7</v>
      </c>
      <c r="C63" s="52">
        <v>0</v>
      </c>
      <c r="D63" s="52">
        <v>1</v>
      </c>
      <c r="E63" s="52">
        <v>0</v>
      </c>
      <c r="F63" s="52">
        <v>5</v>
      </c>
      <c r="G63" s="52">
        <v>3</v>
      </c>
      <c r="H63" s="52">
        <v>8</v>
      </c>
      <c r="I63" s="52">
        <v>3</v>
      </c>
      <c r="J63" s="52">
        <v>1</v>
      </c>
      <c r="K63" s="20">
        <f t="shared" si="0"/>
        <v>28</v>
      </c>
      <c r="L63" s="184"/>
      <c r="M63" s="26">
        <f>Nord!BD63</f>
        <v>1</v>
      </c>
      <c r="N63" s="26">
        <f>Centro!BD63</f>
        <v>5</v>
      </c>
      <c r="O63" s="26">
        <f>Sud!BD63</f>
        <v>14</v>
      </c>
      <c r="P63" s="176">
        <f t="shared" si="2"/>
        <v>20</v>
      </c>
    </row>
    <row r="64" spans="1:16" x14ac:dyDescent="0.3">
      <c r="A64" s="131" t="s">
        <v>112</v>
      </c>
      <c r="B64" s="52">
        <v>117</v>
      </c>
      <c r="C64" s="52">
        <v>0</v>
      </c>
      <c r="D64" s="52">
        <v>0</v>
      </c>
      <c r="E64" s="52">
        <v>0</v>
      </c>
      <c r="F64" s="52">
        <v>5</v>
      </c>
      <c r="G64" s="52">
        <v>3</v>
      </c>
      <c r="H64" s="52">
        <v>13</v>
      </c>
      <c r="I64" s="52">
        <v>16</v>
      </c>
      <c r="J64" s="52">
        <v>9</v>
      </c>
      <c r="K64" s="20">
        <f t="shared" si="0"/>
        <v>163</v>
      </c>
      <c r="L64" s="184"/>
      <c r="M64" s="26">
        <f>Nord!BD64</f>
        <v>8</v>
      </c>
      <c r="N64" s="26">
        <f>Centro!BD64</f>
        <v>18</v>
      </c>
      <c r="O64" s="26">
        <f>Sud!BD64</f>
        <v>20</v>
      </c>
      <c r="P64" s="176">
        <f t="shared" si="2"/>
        <v>46</v>
      </c>
    </row>
    <row r="65" spans="1:16" x14ac:dyDescent="0.3">
      <c r="A65" s="142" t="s">
        <v>174</v>
      </c>
      <c r="B65" s="18">
        <v>0</v>
      </c>
      <c r="C65" s="18">
        <v>30</v>
      </c>
      <c r="D65" s="18">
        <v>24</v>
      </c>
      <c r="E65" s="18">
        <v>0</v>
      </c>
      <c r="F65" s="18">
        <v>74</v>
      </c>
      <c r="G65" s="18">
        <v>1</v>
      </c>
      <c r="H65" s="18">
        <v>1</v>
      </c>
      <c r="I65" s="18">
        <v>21</v>
      </c>
      <c r="J65" s="18">
        <v>2</v>
      </c>
      <c r="K65" s="143">
        <f t="shared" si="0"/>
        <v>153</v>
      </c>
      <c r="L65" s="142"/>
      <c r="M65" s="144">
        <f>Nord!BD65</f>
        <v>15</v>
      </c>
      <c r="N65" s="144">
        <f>Centro!BD65</f>
        <v>10</v>
      </c>
      <c r="O65" s="144">
        <f>Sud!BD65</f>
        <v>74</v>
      </c>
      <c r="P65" s="24">
        <f t="shared" si="2"/>
        <v>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pane xSplit="1" ySplit="1" topLeftCell="J23" activePane="bottomRight" state="frozen"/>
      <selection pane="topRight" activeCell="B1" sqref="B1"/>
      <selection pane="bottomLeft" activeCell="A2" sqref="A2"/>
      <selection pane="bottomRight" activeCell="K26" sqref="K26:K37"/>
    </sheetView>
  </sheetViews>
  <sheetFormatPr defaultColWidth="9.109375" defaultRowHeight="14.4" x14ac:dyDescent="0.3"/>
  <cols>
    <col min="1" max="1" width="107" style="174" customWidth="1"/>
    <col min="2" max="2" width="12.6640625" style="174" customWidth="1"/>
    <col min="3" max="3" width="10.109375" style="174" bestFit="1" customWidth="1"/>
    <col min="4" max="4" width="10.88671875" style="174" bestFit="1" customWidth="1"/>
    <col min="5" max="6" width="9.109375" style="174" bestFit="1" customWidth="1"/>
    <col min="7" max="7" width="9.5546875" style="174" bestFit="1" customWidth="1"/>
    <col min="8" max="9" width="10.109375" style="174" bestFit="1" customWidth="1"/>
    <col min="10" max="10" width="9.109375" style="174" bestFit="1" customWidth="1"/>
    <col min="11" max="11" width="12.6640625" style="174" customWidth="1"/>
    <col min="12" max="12" width="6.44140625" style="174" customWidth="1"/>
    <col min="13" max="14" width="10.109375" style="174" bestFit="1" customWidth="1"/>
    <col min="15" max="15" width="9.109375" style="174"/>
    <col min="16" max="16" width="10.109375" style="174" bestFit="1" customWidth="1"/>
    <col min="17" max="16384" width="9.109375" style="174"/>
  </cols>
  <sheetData>
    <row r="1" spans="1:19" ht="31.2" x14ac:dyDescent="0.3">
      <c r="A1" s="1" t="s">
        <v>0</v>
      </c>
      <c r="B1" s="130" t="s">
        <v>38</v>
      </c>
      <c r="C1" s="130" t="s">
        <v>85</v>
      </c>
      <c r="D1" s="173" t="s">
        <v>37</v>
      </c>
      <c r="E1" s="130" t="s">
        <v>39</v>
      </c>
      <c r="F1" s="130" t="s">
        <v>40</v>
      </c>
      <c r="G1" s="14" t="s">
        <v>117</v>
      </c>
      <c r="H1" s="130" t="s">
        <v>41</v>
      </c>
      <c r="I1" s="130" t="s">
        <v>42</v>
      </c>
      <c r="J1" s="130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28</v>
      </c>
      <c r="C2" s="3">
        <v>18</v>
      </c>
      <c r="D2" s="3">
        <v>66</v>
      </c>
      <c r="E2" s="3">
        <v>19</v>
      </c>
      <c r="F2" s="3">
        <v>20</v>
      </c>
      <c r="G2" s="3">
        <v>101</v>
      </c>
      <c r="H2" s="163">
        <v>107</v>
      </c>
      <c r="I2" s="3">
        <v>97</v>
      </c>
      <c r="J2" s="3">
        <v>76</v>
      </c>
      <c r="K2" s="15">
        <f>SUM(B2:J2)</f>
        <v>532</v>
      </c>
      <c r="L2" s="131"/>
      <c r="M2" s="176">
        <f>Nord!BK2</f>
        <v>188</v>
      </c>
      <c r="N2" s="176">
        <f>Centro!BK2</f>
        <v>74</v>
      </c>
      <c r="O2" s="176">
        <f>Sud!BK2</f>
        <v>139</v>
      </c>
      <c r="P2" s="176">
        <f>SUM(M2:O2)</f>
        <v>401</v>
      </c>
    </row>
    <row r="3" spans="1:19" ht="15.6" x14ac:dyDescent="0.3">
      <c r="A3" s="2" t="s">
        <v>148</v>
      </c>
      <c r="B3" s="3">
        <v>6</v>
      </c>
      <c r="C3" s="3">
        <v>0</v>
      </c>
      <c r="D3" s="3">
        <v>7</v>
      </c>
      <c r="E3" s="3">
        <v>2</v>
      </c>
      <c r="F3" s="3">
        <v>4</v>
      </c>
      <c r="G3" s="3">
        <v>18</v>
      </c>
      <c r="H3" s="163">
        <v>16</v>
      </c>
      <c r="I3" s="3">
        <v>6</v>
      </c>
      <c r="J3" s="3">
        <v>4</v>
      </c>
      <c r="K3" s="15">
        <f>SUM(B3:J3)</f>
        <v>63</v>
      </c>
      <c r="L3" s="194">
        <f>K3/K2*100</f>
        <v>11.842105263157894</v>
      </c>
      <c r="M3" s="176">
        <f>Nord!BK3</f>
        <v>24</v>
      </c>
      <c r="N3" s="176">
        <f>Centro!BK3</f>
        <v>9</v>
      </c>
      <c r="O3" s="176">
        <f>Sud!BK3</f>
        <v>15</v>
      </c>
      <c r="P3" s="176">
        <f>SUM(M3:O3)</f>
        <v>48</v>
      </c>
    </row>
    <row r="4" spans="1:19" ht="15.6" x14ac:dyDescent="0.3">
      <c r="A4" s="4" t="s">
        <v>2</v>
      </c>
      <c r="B4" s="5">
        <v>28</v>
      </c>
      <c r="C4" s="5">
        <v>20</v>
      </c>
      <c r="D4" s="5">
        <v>66</v>
      </c>
      <c r="E4" s="18">
        <v>20</v>
      </c>
      <c r="F4" s="18">
        <v>20</v>
      </c>
      <c r="G4" s="18">
        <v>102</v>
      </c>
      <c r="H4" s="164">
        <v>108</v>
      </c>
      <c r="I4" s="18">
        <v>99</v>
      </c>
      <c r="J4" s="18">
        <v>76</v>
      </c>
      <c r="K4" s="16">
        <f t="shared" ref="K4:K65" si="0">SUM(B4:J4)</f>
        <v>539</v>
      </c>
      <c r="L4" s="131"/>
      <c r="M4" s="24">
        <f>Nord!BK4</f>
        <v>188</v>
      </c>
      <c r="N4" s="24">
        <f>Centro!BK4</f>
        <v>74</v>
      </c>
      <c r="O4" s="24">
        <f>Sud!BK4</f>
        <v>143</v>
      </c>
      <c r="P4" s="24">
        <f>SUM(M4:O4)</f>
        <v>405</v>
      </c>
    </row>
    <row r="5" spans="1:19" ht="15.6" x14ac:dyDescent="0.3">
      <c r="A5" s="2" t="s">
        <v>3</v>
      </c>
      <c r="B5" s="6">
        <v>22131</v>
      </c>
      <c r="C5" s="6">
        <v>6961</v>
      </c>
      <c r="D5" s="6">
        <v>342</v>
      </c>
      <c r="E5" s="6">
        <v>257</v>
      </c>
      <c r="F5" s="6">
        <v>2726</v>
      </c>
      <c r="G5" s="6">
        <v>994</v>
      </c>
      <c r="H5" s="6">
        <v>1904</v>
      </c>
      <c r="I5" s="6">
        <v>83079</v>
      </c>
      <c r="J5" s="6">
        <v>37424</v>
      </c>
      <c r="K5" s="15">
        <f>SUM(B5:J5)</f>
        <v>155818</v>
      </c>
      <c r="L5" s="133"/>
      <c r="M5" s="176">
        <f>Nord!BK5</f>
        <v>58417</v>
      </c>
      <c r="N5" s="176">
        <f>Centro!BK5</f>
        <v>22923</v>
      </c>
      <c r="O5" s="176">
        <f>Sud!BK5</f>
        <v>44786</v>
      </c>
      <c r="P5" s="176">
        <f t="shared" ref="P5:P39" si="1">SUM(M5:O5)</f>
        <v>126126</v>
      </c>
      <c r="Q5" s="176"/>
      <c r="R5" s="176"/>
    </row>
    <row r="6" spans="1:19" ht="15.6" x14ac:dyDescent="0.3">
      <c r="A6" s="2" t="s">
        <v>4</v>
      </c>
      <c r="B6" s="6">
        <v>642127</v>
      </c>
      <c r="C6" s="6">
        <v>1004189</v>
      </c>
      <c r="D6" s="6">
        <v>50169</v>
      </c>
      <c r="E6" s="6">
        <v>23213</v>
      </c>
      <c r="F6" s="6">
        <v>52732</v>
      </c>
      <c r="G6" s="6">
        <v>40229</v>
      </c>
      <c r="H6" s="6">
        <v>128278</v>
      </c>
      <c r="I6" s="6">
        <v>337807</v>
      </c>
      <c r="J6" s="6">
        <v>149999</v>
      </c>
      <c r="K6" s="15">
        <f>SUM(B6:J6)</f>
        <v>2428743</v>
      </c>
      <c r="L6" s="134"/>
      <c r="M6" s="176">
        <f>Nord!BK6</f>
        <v>373138</v>
      </c>
      <c r="N6" s="176">
        <f>Centro!BK6</f>
        <v>133387</v>
      </c>
      <c r="O6" s="176">
        <f>Sud!BK6</f>
        <v>202446</v>
      </c>
      <c r="P6" s="176">
        <f t="shared" si="1"/>
        <v>708971</v>
      </c>
      <c r="Q6" s="44">
        <f>(M5+M6)/($P5+$P6)*100</f>
        <v>51.677230309772391</v>
      </c>
      <c r="R6" s="44">
        <f>(N5+N6)/($P5+$P6)*100</f>
        <v>18.717586100776316</v>
      </c>
      <c r="S6" s="44">
        <f>(O5+O6)/($P5+$P6)*100</f>
        <v>29.605183589451283</v>
      </c>
    </row>
    <row r="7" spans="1:19" ht="15.6" x14ac:dyDescent="0.3">
      <c r="A7" s="7" t="s">
        <v>5</v>
      </c>
      <c r="B7" s="6">
        <v>27</v>
      </c>
      <c r="C7" s="6">
        <v>15</v>
      </c>
      <c r="D7" s="6">
        <v>62</v>
      </c>
      <c r="E7" s="6">
        <v>15</v>
      </c>
      <c r="F7" s="6">
        <v>16</v>
      </c>
      <c r="G7" s="6">
        <v>90</v>
      </c>
      <c r="H7" s="52">
        <v>92</v>
      </c>
      <c r="I7" s="6">
        <v>85</v>
      </c>
      <c r="J7" s="6">
        <v>67</v>
      </c>
      <c r="K7" s="15">
        <f t="shared" si="0"/>
        <v>469</v>
      </c>
      <c r="L7" s="134"/>
      <c r="M7" s="176">
        <f>Nord!BK7</f>
        <v>170</v>
      </c>
      <c r="N7" s="176">
        <f>Centro!BK7</f>
        <v>62</v>
      </c>
      <c r="O7" s="176">
        <f>Sud!BK7</f>
        <v>118</v>
      </c>
      <c r="P7" s="176">
        <f t="shared" si="1"/>
        <v>350</v>
      </c>
    </row>
    <row r="8" spans="1:19" ht="15.6" x14ac:dyDescent="0.3">
      <c r="A8" s="2" t="s">
        <v>6</v>
      </c>
      <c r="B8" s="6">
        <v>25</v>
      </c>
      <c r="C8" s="6">
        <v>13</v>
      </c>
      <c r="D8" s="6">
        <v>58</v>
      </c>
      <c r="E8" s="6">
        <v>13</v>
      </c>
      <c r="F8" s="6">
        <v>19</v>
      </c>
      <c r="G8" s="6">
        <v>78</v>
      </c>
      <c r="H8" s="52">
        <v>94</v>
      </c>
      <c r="I8" s="6">
        <v>85</v>
      </c>
      <c r="J8" s="6">
        <v>63</v>
      </c>
      <c r="K8" s="15">
        <f t="shared" si="0"/>
        <v>448</v>
      </c>
      <c r="L8" s="131"/>
      <c r="M8" s="176">
        <f>Nord!BK8</f>
        <v>165</v>
      </c>
      <c r="N8" s="176">
        <f>Centro!BK8</f>
        <v>63</v>
      </c>
      <c r="O8" s="176">
        <f>Sud!BK8</f>
        <v>111</v>
      </c>
      <c r="P8" s="176">
        <f t="shared" si="1"/>
        <v>339</v>
      </c>
    </row>
    <row r="9" spans="1:19" ht="15.6" x14ac:dyDescent="0.3">
      <c r="A9" s="2" t="s">
        <v>7</v>
      </c>
      <c r="B9" s="6">
        <v>19</v>
      </c>
      <c r="C9" s="6">
        <v>8</v>
      </c>
      <c r="D9" s="6">
        <v>49</v>
      </c>
      <c r="E9" s="6">
        <v>8</v>
      </c>
      <c r="F9" s="6">
        <v>17</v>
      </c>
      <c r="G9" s="6">
        <v>77</v>
      </c>
      <c r="H9" s="52">
        <v>87</v>
      </c>
      <c r="I9" s="6">
        <v>72</v>
      </c>
      <c r="J9" s="6">
        <v>46</v>
      </c>
      <c r="K9" s="15">
        <f t="shared" si="0"/>
        <v>383</v>
      </c>
      <c r="L9" s="131"/>
      <c r="M9" s="176">
        <f>Nord!BK9</f>
        <v>141</v>
      </c>
      <c r="N9" s="176">
        <f>Centro!BK9</f>
        <v>59</v>
      </c>
      <c r="O9" s="176">
        <f>Sud!BK9</f>
        <v>99</v>
      </c>
      <c r="P9" s="176">
        <f t="shared" si="1"/>
        <v>299</v>
      </c>
    </row>
    <row r="10" spans="1:19" ht="15.6" x14ac:dyDescent="0.3">
      <c r="A10" s="2" t="s">
        <v>127</v>
      </c>
      <c r="B10" s="6">
        <v>5656273</v>
      </c>
      <c r="C10" s="6">
        <v>15692276</v>
      </c>
      <c r="D10" s="6">
        <v>9852007</v>
      </c>
      <c r="E10" s="6">
        <v>1621372</v>
      </c>
      <c r="F10" s="6">
        <v>2585014</v>
      </c>
      <c r="G10" s="6">
        <v>2172393</v>
      </c>
      <c r="H10" s="6">
        <v>7052402</v>
      </c>
      <c r="I10" s="6">
        <v>8766957</v>
      </c>
      <c r="J10" s="6">
        <v>1766267</v>
      </c>
      <c r="K10" s="15">
        <f t="shared" si="0"/>
        <v>55164961</v>
      </c>
      <c r="L10" s="131"/>
      <c r="M10" s="176">
        <f>Nord!BK10</f>
        <v>13716168</v>
      </c>
      <c r="N10" s="176">
        <f>Centro!BK10</f>
        <v>3736214</v>
      </c>
      <c r="O10" s="176">
        <f>Sud!BK10</f>
        <v>4890651</v>
      </c>
      <c r="P10" s="176">
        <f>SUM(M10:O10)</f>
        <v>22343033</v>
      </c>
    </row>
    <row r="11" spans="1:19" ht="15.6" x14ac:dyDescent="0.3">
      <c r="A11" s="2" t="s">
        <v>128</v>
      </c>
      <c r="B11" s="6">
        <v>215</v>
      </c>
      <c r="C11" s="6">
        <v>520</v>
      </c>
      <c r="D11" s="6">
        <v>43</v>
      </c>
      <c r="E11" s="6">
        <v>34</v>
      </c>
      <c r="F11" s="6">
        <v>99</v>
      </c>
      <c r="G11" s="6">
        <v>43</v>
      </c>
      <c r="H11" s="52">
        <v>284</v>
      </c>
      <c r="I11" s="6">
        <v>177</v>
      </c>
      <c r="J11" s="6">
        <v>110</v>
      </c>
      <c r="K11" s="15">
        <f t="shared" si="0"/>
        <v>1525</v>
      </c>
      <c r="L11" s="131"/>
      <c r="M11" s="176">
        <f>Nord!BK11</f>
        <v>286</v>
      </c>
      <c r="N11" s="176">
        <f>Centro!BK11</f>
        <v>135</v>
      </c>
      <c r="O11" s="176">
        <f>Sud!BK11</f>
        <v>292</v>
      </c>
      <c r="P11" s="176">
        <f>SUM(M11:O11)</f>
        <v>713</v>
      </c>
    </row>
    <row r="12" spans="1:19" ht="15.6" x14ac:dyDescent="0.3">
      <c r="A12" s="2" t="s">
        <v>129</v>
      </c>
      <c r="B12" s="6">
        <v>1640</v>
      </c>
      <c r="C12" s="6">
        <v>4561</v>
      </c>
      <c r="D12" s="6">
        <v>200</v>
      </c>
      <c r="E12" s="6">
        <v>352</v>
      </c>
      <c r="F12" s="6">
        <v>1220</v>
      </c>
      <c r="G12" s="6">
        <v>520</v>
      </c>
      <c r="H12" s="6">
        <v>2617</v>
      </c>
      <c r="I12" s="6">
        <v>642</v>
      </c>
      <c r="J12" s="6">
        <v>308</v>
      </c>
      <c r="K12" s="15">
        <f t="shared" si="0"/>
        <v>12060</v>
      </c>
      <c r="L12" s="131"/>
      <c r="M12" s="176">
        <f>Nord!BK12</f>
        <v>1851</v>
      </c>
      <c r="N12" s="176">
        <f>Centro!BK12</f>
        <v>1267</v>
      </c>
      <c r="O12" s="176">
        <f>Sud!BK12</f>
        <v>2189</v>
      </c>
      <c r="P12" s="176">
        <f>SUM(M12:O12)</f>
        <v>5307</v>
      </c>
    </row>
    <row r="13" spans="1:19" ht="15.6" x14ac:dyDescent="0.3">
      <c r="A13" s="2" t="s">
        <v>130</v>
      </c>
      <c r="B13" s="6">
        <v>24</v>
      </c>
      <c r="C13" s="6">
        <v>13</v>
      </c>
      <c r="D13" s="6">
        <v>61</v>
      </c>
      <c r="E13" s="6">
        <v>16</v>
      </c>
      <c r="F13" s="6">
        <v>19</v>
      </c>
      <c r="G13" s="6">
        <v>94</v>
      </c>
      <c r="H13" s="6">
        <v>95</v>
      </c>
      <c r="I13" s="6">
        <v>89</v>
      </c>
      <c r="J13" s="6">
        <v>69</v>
      </c>
      <c r="K13" s="15">
        <f t="shared" si="0"/>
        <v>480</v>
      </c>
      <c r="L13" s="131"/>
      <c r="M13" s="176">
        <f>Nord!BK13</f>
        <v>180</v>
      </c>
      <c r="N13" s="176">
        <f>Centro!BK13</f>
        <v>66</v>
      </c>
      <c r="O13" s="176">
        <f>Sud!BK13</f>
        <v>120</v>
      </c>
      <c r="P13" s="176">
        <f>SUM(M13:O13)</f>
        <v>366</v>
      </c>
    </row>
    <row r="14" spans="1:19" ht="15.6" x14ac:dyDescent="0.3">
      <c r="A14" s="2" t="s">
        <v>8</v>
      </c>
      <c r="B14" s="6">
        <v>26</v>
      </c>
      <c r="C14" s="6">
        <v>16</v>
      </c>
      <c r="D14" s="6">
        <v>63</v>
      </c>
      <c r="E14" s="6">
        <v>15</v>
      </c>
      <c r="F14" s="6">
        <v>19</v>
      </c>
      <c r="G14" s="6">
        <v>89</v>
      </c>
      <c r="H14" s="6">
        <v>97</v>
      </c>
      <c r="I14" s="6">
        <v>85</v>
      </c>
      <c r="J14" s="6">
        <v>64</v>
      </c>
      <c r="K14" s="15">
        <f t="shared" si="0"/>
        <v>474</v>
      </c>
      <c r="L14" s="131"/>
      <c r="M14" s="176">
        <f>Nord!BK14</f>
        <v>176</v>
      </c>
      <c r="N14" s="176">
        <f>Centro!BK14</f>
        <v>67</v>
      </c>
      <c r="O14" s="176">
        <f>Sud!BK14</f>
        <v>111</v>
      </c>
      <c r="P14" s="176">
        <f t="shared" si="1"/>
        <v>354</v>
      </c>
    </row>
    <row r="15" spans="1:19" ht="15.6" x14ac:dyDescent="0.3">
      <c r="A15" s="2" t="s">
        <v>9</v>
      </c>
      <c r="B15" s="6">
        <v>1797</v>
      </c>
      <c r="C15" s="6">
        <v>9</v>
      </c>
      <c r="D15" s="6">
        <v>66</v>
      </c>
      <c r="E15" s="6">
        <v>18</v>
      </c>
      <c r="F15" s="6">
        <v>599</v>
      </c>
      <c r="G15" s="6">
        <v>76</v>
      </c>
      <c r="H15" s="6">
        <v>792</v>
      </c>
      <c r="I15" s="6">
        <v>3014</v>
      </c>
      <c r="J15" s="6">
        <v>39</v>
      </c>
      <c r="K15" s="15">
        <f>SUM(B15:J15)</f>
        <v>6410</v>
      </c>
      <c r="L15" s="131"/>
      <c r="M15" s="176">
        <f>Nord!BK15</f>
        <v>3282</v>
      </c>
      <c r="N15" s="176">
        <f>Centro!BK15</f>
        <v>335</v>
      </c>
      <c r="O15" s="176">
        <f>Sud!BK15</f>
        <v>903</v>
      </c>
      <c r="P15" s="176">
        <f t="shared" si="1"/>
        <v>4520</v>
      </c>
      <c r="Q15" s="176"/>
    </row>
    <row r="16" spans="1:19" ht="15.75" customHeight="1" x14ac:dyDescent="0.3">
      <c r="A16" s="2" t="s">
        <v>100</v>
      </c>
      <c r="B16" s="6">
        <v>21</v>
      </c>
      <c r="C16" s="6">
        <v>7</v>
      </c>
      <c r="D16" s="6">
        <v>37</v>
      </c>
      <c r="E16" s="6">
        <v>5</v>
      </c>
      <c r="F16" s="6">
        <v>16</v>
      </c>
      <c r="G16" s="6">
        <v>58</v>
      </c>
      <c r="H16" s="6">
        <v>68</v>
      </c>
      <c r="I16" s="6">
        <v>66</v>
      </c>
      <c r="J16" s="6">
        <v>57</v>
      </c>
      <c r="K16" s="15">
        <f>SUM(B16:J16)</f>
        <v>335</v>
      </c>
      <c r="L16" s="131"/>
      <c r="M16" s="176">
        <f>Nord!BK16</f>
        <v>128</v>
      </c>
      <c r="N16" s="176">
        <f>Centro!BK16</f>
        <v>48</v>
      </c>
      <c r="O16" s="176">
        <f>Sud!BK16</f>
        <v>89</v>
      </c>
      <c r="P16" s="176">
        <f t="shared" si="1"/>
        <v>265</v>
      </c>
    </row>
    <row r="17" spans="1:19" ht="15.6" x14ac:dyDescent="0.3">
      <c r="A17" s="2" t="s">
        <v>147</v>
      </c>
      <c r="B17" s="6">
        <v>22</v>
      </c>
      <c r="C17" s="6">
        <v>4</v>
      </c>
      <c r="D17" s="6">
        <v>45</v>
      </c>
      <c r="E17" s="6">
        <v>10</v>
      </c>
      <c r="F17" s="6">
        <v>16</v>
      </c>
      <c r="G17" s="6">
        <v>59</v>
      </c>
      <c r="H17" s="6">
        <v>82</v>
      </c>
      <c r="I17" s="6">
        <v>73</v>
      </c>
      <c r="J17" s="6">
        <v>58</v>
      </c>
      <c r="K17" s="15">
        <f t="shared" si="0"/>
        <v>369</v>
      </c>
      <c r="L17" s="131"/>
      <c r="M17" s="176">
        <f>Nord!BK17</f>
        <v>145</v>
      </c>
      <c r="N17" s="176">
        <f>Centro!BK17</f>
        <v>48</v>
      </c>
      <c r="O17" s="176">
        <f>Sud!BK17</f>
        <v>95</v>
      </c>
      <c r="P17" s="176">
        <f t="shared" si="1"/>
        <v>288</v>
      </c>
    </row>
    <row r="18" spans="1:19" ht="15.6" x14ac:dyDescent="0.3">
      <c r="A18" s="2" t="s">
        <v>11</v>
      </c>
      <c r="B18" s="6">
        <v>25</v>
      </c>
      <c r="C18" s="6">
        <v>12</v>
      </c>
      <c r="D18" s="6">
        <v>62</v>
      </c>
      <c r="E18" s="6">
        <v>16</v>
      </c>
      <c r="F18" s="6">
        <v>19</v>
      </c>
      <c r="G18" s="6">
        <v>88</v>
      </c>
      <c r="H18" s="6">
        <v>98</v>
      </c>
      <c r="I18" s="6">
        <v>86</v>
      </c>
      <c r="J18" s="6">
        <v>73</v>
      </c>
      <c r="K18" s="15">
        <f t="shared" si="0"/>
        <v>479</v>
      </c>
      <c r="L18" s="131"/>
      <c r="M18" s="176">
        <f>Nord!BK18</f>
        <v>173</v>
      </c>
      <c r="N18" s="176">
        <f>Centro!BK18</f>
        <v>69</v>
      </c>
      <c r="O18" s="176">
        <f>Sud!BK18</f>
        <v>122</v>
      </c>
      <c r="P18" s="176">
        <f t="shared" si="1"/>
        <v>364</v>
      </c>
    </row>
    <row r="19" spans="1:19" ht="15.6" x14ac:dyDescent="0.3">
      <c r="A19" s="2" t="s">
        <v>170</v>
      </c>
      <c r="B19" s="6">
        <v>19</v>
      </c>
      <c r="C19" s="6">
        <v>3</v>
      </c>
      <c r="D19" s="6">
        <v>40</v>
      </c>
      <c r="E19" s="6">
        <v>10</v>
      </c>
      <c r="F19" s="6">
        <v>16</v>
      </c>
      <c r="G19" s="6">
        <v>70</v>
      </c>
      <c r="H19" s="6">
        <v>84</v>
      </c>
      <c r="I19" s="6">
        <v>74</v>
      </c>
      <c r="J19" s="6">
        <v>44</v>
      </c>
      <c r="K19" s="15">
        <f t="shared" si="0"/>
        <v>360</v>
      </c>
      <c r="L19" s="131"/>
      <c r="M19" s="176">
        <f>Nord!BK19</f>
        <v>132</v>
      </c>
      <c r="N19" s="176">
        <f>Centro!BK19</f>
        <v>47</v>
      </c>
      <c r="O19" s="176">
        <f>Sud!BK19</f>
        <v>109</v>
      </c>
      <c r="P19" s="176">
        <f t="shared" si="1"/>
        <v>288</v>
      </c>
    </row>
    <row r="20" spans="1:19" ht="15.6" x14ac:dyDescent="0.3">
      <c r="A20" s="2" t="s">
        <v>14</v>
      </c>
      <c r="B20" s="6">
        <v>39</v>
      </c>
      <c r="C20" s="6">
        <v>7</v>
      </c>
      <c r="D20" s="6">
        <v>41</v>
      </c>
      <c r="E20" s="6">
        <v>5</v>
      </c>
      <c r="F20" s="6">
        <v>15</v>
      </c>
      <c r="G20" s="6">
        <v>14</v>
      </c>
      <c r="H20" s="6">
        <v>60</v>
      </c>
      <c r="I20" s="6">
        <v>67</v>
      </c>
      <c r="J20" s="6">
        <v>114</v>
      </c>
      <c r="K20" s="15">
        <f t="shared" si="0"/>
        <v>362</v>
      </c>
      <c r="L20" s="131"/>
      <c r="M20" s="176">
        <f>Nord!BK20</f>
        <v>187</v>
      </c>
      <c r="N20" s="176">
        <f>Centro!BK20</f>
        <v>11</v>
      </c>
      <c r="O20" s="176">
        <f>Sud!BK20</f>
        <v>72</v>
      </c>
      <c r="P20" s="176">
        <f t="shared" si="1"/>
        <v>270</v>
      </c>
      <c r="Q20" s="44">
        <f>(M19+M20)/($P19+$P20)*100</f>
        <v>57.168458781362006</v>
      </c>
      <c r="R20" s="44">
        <f>(N19+N20)/($P19+$P20)*100</f>
        <v>10.394265232974909</v>
      </c>
      <c r="S20" s="44">
        <f>(O19+O20)/($P19+$P20)*100</f>
        <v>32.437275985663085</v>
      </c>
    </row>
    <row r="21" spans="1:19" ht="15.6" x14ac:dyDescent="0.3">
      <c r="A21" s="2" t="s">
        <v>15</v>
      </c>
      <c r="B21" s="6">
        <v>28</v>
      </c>
      <c r="C21" s="6">
        <v>9</v>
      </c>
      <c r="D21" s="6">
        <v>66</v>
      </c>
      <c r="E21" s="6">
        <v>19</v>
      </c>
      <c r="F21" s="6">
        <v>19</v>
      </c>
      <c r="G21" s="6">
        <v>101</v>
      </c>
      <c r="H21" s="6">
        <v>107</v>
      </c>
      <c r="I21" s="6">
        <v>97</v>
      </c>
      <c r="J21" s="6">
        <v>76</v>
      </c>
      <c r="K21" s="15">
        <f t="shared" si="0"/>
        <v>522</v>
      </c>
      <c r="L21" s="131"/>
      <c r="M21" s="176">
        <f>Nord!BK21</f>
        <v>188</v>
      </c>
      <c r="N21" s="176">
        <f>Centro!BK21</f>
        <v>74</v>
      </c>
      <c r="O21" s="176">
        <f>Sud!BK21</f>
        <v>138</v>
      </c>
      <c r="P21" s="176">
        <f t="shared" si="1"/>
        <v>400</v>
      </c>
    </row>
    <row r="22" spans="1:19" ht="15.6" x14ac:dyDescent="0.3">
      <c r="A22" s="2" t="s">
        <v>16</v>
      </c>
      <c r="B22" s="6">
        <v>632</v>
      </c>
      <c r="C22" s="6">
        <v>428</v>
      </c>
      <c r="D22" s="6">
        <v>43</v>
      </c>
      <c r="E22" s="6">
        <v>13</v>
      </c>
      <c r="F22" s="6">
        <v>180</v>
      </c>
      <c r="G22" s="6">
        <v>84</v>
      </c>
      <c r="H22" s="6">
        <v>484</v>
      </c>
      <c r="I22" s="6">
        <v>1071</v>
      </c>
      <c r="J22" s="6">
        <v>655</v>
      </c>
      <c r="K22" s="15">
        <f t="shared" si="0"/>
        <v>3590</v>
      </c>
      <c r="L22" s="205"/>
      <c r="M22" s="176">
        <f>Nord!BK22</f>
        <v>1382</v>
      </c>
      <c r="N22" s="176">
        <f>Centro!BK22</f>
        <v>435</v>
      </c>
      <c r="O22" s="176">
        <f>Sud!BK22</f>
        <v>657</v>
      </c>
      <c r="P22" s="176">
        <f t="shared" si="1"/>
        <v>2474</v>
      </c>
    </row>
    <row r="23" spans="1:19" ht="15.6" x14ac:dyDescent="0.3">
      <c r="A23" s="8" t="s">
        <v>17</v>
      </c>
      <c r="B23" s="6">
        <v>206</v>
      </c>
      <c r="C23" s="6">
        <v>44</v>
      </c>
      <c r="D23" s="6">
        <v>21</v>
      </c>
      <c r="E23" s="6">
        <v>4</v>
      </c>
      <c r="F23" s="6">
        <v>57</v>
      </c>
      <c r="G23" s="6">
        <v>41</v>
      </c>
      <c r="H23" s="6">
        <v>292</v>
      </c>
      <c r="I23" s="6">
        <v>465</v>
      </c>
      <c r="J23" s="6">
        <v>319</v>
      </c>
      <c r="K23" s="15">
        <f t="shared" si="0"/>
        <v>1449</v>
      </c>
      <c r="L23" s="205"/>
      <c r="M23" s="176">
        <f>Nord!BK23</f>
        <v>723</v>
      </c>
      <c r="N23" s="176">
        <f>Centro!BK23</f>
        <v>220</v>
      </c>
      <c r="O23" s="176">
        <f>Sud!BK23</f>
        <v>231</v>
      </c>
      <c r="P23" s="176">
        <f t="shared" si="1"/>
        <v>1174</v>
      </c>
    </row>
    <row r="24" spans="1:19" ht="15.6" x14ac:dyDescent="0.3">
      <c r="A24" s="2" t="s">
        <v>19</v>
      </c>
      <c r="B24" s="6">
        <v>141</v>
      </c>
      <c r="C24" s="6">
        <v>56</v>
      </c>
      <c r="D24" s="6">
        <v>30</v>
      </c>
      <c r="E24" s="6">
        <v>6</v>
      </c>
      <c r="F24" s="6">
        <v>89</v>
      </c>
      <c r="G24" s="6">
        <v>35</v>
      </c>
      <c r="H24" s="6">
        <v>121</v>
      </c>
      <c r="I24" s="6">
        <v>101</v>
      </c>
      <c r="J24" s="6">
        <v>69</v>
      </c>
      <c r="K24" s="15">
        <f t="shared" si="0"/>
        <v>648</v>
      </c>
      <c r="L24" s="131"/>
      <c r="M24" s="176">
        <f>Nord!BK24</f>
        <v>145</v>
      </c>
      <c r="N24" s="176">
        <f>Centro!BK24</f>
        <v>59</v>
      </c>
      <c r="O24" s="176">
        <f>Sud!BK24</f>
        <v>211</v>
      </c>
      <c r="P24" s="176">
        <f t="shared" si="1"/>
        <v>415</v>
      </c>
    </row>
    <row r="25" spans="1:19" ht="15.6" x14ac:dyDescent="0.3">
      <c r="A25" s="2" t="s">
        <v>171</v>
      </c>
      <c r="B25" s="6">
        <v>193</v>
      </c>
      <c r="C25" s="6">
        <v>21</v>
      </c>
      <c r="D25" s="6">
        <v>28</v>
      </c>
      <c r="E25" s="6">
        <v>7</v>
      </c>
      <c r="F25" s="6">
        <v>88</v>
      </c>
      <c r="G25" s="6">
        <v>48</v>
      </c>
      <c r="H25" s="52">
        <v>90</v>
      </c>
      <c r="I25" s="6">
        <v>115</v>
      </c>
      <c r="J25" s="6">
        <v>47</v>
      </c>
      <c r="K25" s="15">
        <f t="shared" si="0"/>
        <v>637</v>
      </c>
      <c r="L25" s="131"/>
      <c r="M25" s="176">
        <f>Nord!BK25</f>
        <v>108</v>
      </c>
      <c r="N25" s="176">
        <f>Centro!BK25</f>
        <v>70</v>
      </c>
      <c r="O25" s="176">
        <f>Sud!BK25</f>
        <v>210</v>
      </c>
      <c r="P25" s="176">
        <f t="shared" si="1"/>
        <v>388</v>
      </c>
    </row>
    <row r="26" spans="1:19" x14ac:dyDescent="0.3">
      <c r="A26" s="11" t="s">
        <v>27</v>
      </c>
      <c r="B26" s="19">
        <v>25</v>
      </c>
      <c r="C26" s="19">
        <v>4</v>
      </c>
      <c r="D26" s="19">
        <v>0</v>
      </c>
      <c r="E26" s="19">
        <v>5</v>
      </c>
      <c r="F26" s="19">
        <v>0</v>
      </c>
      <c r="G26" s="19">
        <v>3</v>
      </c>
      <c r="H26" s="52">
        <v>19</v>
      </c>
      <c r="I26" s="19">
        <v>21</v>
      </c>
      <c r="J26" s="19">
        <v>9</v>
      </c>
      <c r="K26" s="20">
        <f t="shared" si="0"/>
        <v>86</v>
      </c>
      <c r="L26" s="131"/>
      <c r="M26" s="26">
        <f>Nord!BK26</f>
        <v>18</v>
      </c>
      <c r="N26" s="26">
        <f>Centro!BK26</f>
        <v>12</v>
      </c>
      <c r="O26" s="26">
        <f>Sud!BK26</f>
        <v>22</v>
      </c>
      <c r="P26" s="176">
        <f t="shared" si="1"/>
        <v>52</v>
      </c>
    </row>
    <row r="27" spans="1:19" x14ac:dyDescent="0.3">
      <c r="A27" s="11" t="s">
        <v>28</v>
      </c>
      <c r="B27" s="19">
        <v>15</v>
      </c>
      <c r="C27" s="19">
        <v>0</v>
      </c>
      <c r="D27" s="19">
        <v>1</v>
      </c>
      <c r="E27" s="19">
        <v>0</v>
      </c>
      <c r="F27" s="19">
        <v>0</v>
      </c>
      <c r="G27" s="19">
        <v>1</v>
      </c>
      <c r="H27" s="52">
        <v>0</v>
      </c>
      <c r="I27" s="19">
        <v>6</v>
      </c>
      <c r="J27" s="19">
        <v>1</v>
      </c>
      <c r="K27" s="20">
        <f t="shared" si="0"/>
        <v>24</v>
      </c>
      <c r="L27" s="131"/>
      <c r="M27" s="26">
        <f>Nord!BK27</f>
        <v>2</v>
      </c>
      <c r="N27" s="26">
        <f>Centro!BK27</f>
        <v>3</v>
      </c>
      <c r="O27" s="26">
        <f>Sud!BK27</f>
        <v>3</v>
      </c>
      <c r="P27" s="176">
        <f t="shared" si="1"/>
        <v>8</v>
      </c>
    </row>
    <row r="28" spans="1:19" x14ac:dyDescent="0.3">
      <c r="A28" s="11" t="s">
        <v>29</v>
      </c>
      <c r="B28" s="19">
        <v>12</v>
      </c>
      <c r="C28" s="19">
        <v>2</v>
      </c>
      <c r="D28" s="19">
        <v>7</v>
      </c>
      <c r="E28" s="19">
        <v>0</v>
      </c>
      <c r="F28" s="19">
        <v>2</v>
      </c>
      <c r="G28" s="19">
        <v>5</v>
      </c>
      <c r="H28" s="52">
        <v>2</v>
      </c>
      <c r="I28" s="19">
        <v>5</v>
      </c>
      <c r="J28" s="19">
        <v>1</v>
      </c>
      <c r="K28" s="20">
        <f t="shared" si="0"/>
        <v>36</v>
      </c>
      <c r="L28" s="131"/>
      <c r="M28" s="26">
        <f>Nord!BK28</f>
        <v>4</v>
      </c>
      <c r="N28" s="26">
        <f>Centro!BK28</f>
        <v>3</v>
      </c>
      <c r="O28" s="26">
        <f>Sud!BK28</f>
        <v>8</v>
      </c>
      <c r="P28" s="176">
        <f t="shared" si="1"/>
        <v>15</v>
      </c>
    </row>
    <row r="29" spans="1:19" x14ac:dyDescent="0.3">
      <c r="A29" s="11" t="s">
        <v>30</v>
      </c>
      <c r="B29" s="19">
        <v>59</v>
      </c>
      <c r="C29" s="19">
        <v>0</v>
      </c>
      <c r="D29" s="19">
        <v>0</v>
      </c>
      <c r="E29" s="19">
        <v>0</v>
      </c>
      <c r="F29" s="19">
        <v>10</v>
      </c>
      <c r="G29" s="19">
        <v>8</v>
      </c>
      <c r="H29" s="52">
        <v>3</v>
      </c>
      <c r="I29" s="19">
        <v>15</v>
      </c>
      <c r="J29" s="19">
        <v>10</v>
      </c>
      <c r="K29" s="20">
        <f t="shared" si="0"/>
        <v>105</v>
      </c>
      <c r="L29" s="131"/>
      <c r="M29" s="26">
        <f>Nord!BK29</f>
        <v>15</v>
      </c>
      <c r="N29" s="26">
        <f>Centro!BK29</f>
        <v>7</v>
      </c>
      <c r="O29" s="26">
        <f>Sud!BK29</f>
        <v>24</v>
      </c>
      <c r="P29" s="176">
        <f t="shared" si="1"/>
        <v>46</v>
      </c>
    </row>
    <row r="30" spans="1:19" x14ac:dyDescent="0.3">
      <c r="A30" s="11" t="s">
        <v>31</v>
      </c>
      <c r="B30" s="19">
        <v>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52">
        <v>0</v>
      </c>
      <c r="I30" s="19">
        <v>8</v>
      </c>
      <c r="J30" s="19">
        <v>0</v>
      </c>
      <c r="K30" s="20">
        <f t="shared" si="0"/>
        <v>10</v>
      </c>
      <c r="L30" s="131"/>
      <c r="M30" s="26">
        <f>Nord!BK30</f>
        <v>0</v>
      </c>
      <c r="N30" s="26">
        <f>Centro!BK30</f>
        <v>1</v>
      </c>
      <c r="O30" s="26">
        <f>Sud!BK30</f>
        <v>7</v>
      </c>
      <c r="P30" s="176">
        <f t="shared" si="1"/>
        <v>8</v>
      </c>
    </row>
    <row r="31" spans="1:19" x14ac:dyDescent="0.3">
      <c r="A31" s="11" t="s">
        <v>32</v>
      </c>
      <c r="B31" s="19">
        <v>2</v>
      </c>
      <c r="C31" s="19">
        <v>0</v>
      </c>
      <c r="D31" s="19">
        <v>2</v>
      </c>
      <c r="E31" s="19">
        <v>0</v>
      </c>
      <c r="F31" s="19">
        <v>0</v>
      </c>
      <c r="G31" s="19">
        <v>1</v>
      </c>
      <c r="H31" s="52">
        <v>0</v>
      </c>
      <c r="I31" s="19">
        <v>2</v>
      </c>
      <c r="J31" s="19">
        <v>0</v>
      </c>
      <c r="K31" s="20">
        <f t="shared" si="0"/>
        <v>7</v>
      </c>
      <c r="L31" s="131"/>
      <c r="M31" s="26">
        <f>Nord!BK31</f>
        <v>2</v>
      </c>
      <c r="N31" s="26">
        <f>Centro!BK31</f>
        <v>0</v>
      </c>
      <c r="O31" s="26">
        <f>Sud!BK31</f>
        <v>1</v>
      </c>
      <c r="P31" s="176">
        <f t="shared" si="1"/>
        <v>3</v>
      </c>
    </row>
    <row r="32" spans="1:19" x14ac:dyDescent="0.3">
      <c r="A32" s="11" t="s">
        <v>33</v>
      </c>
      <c r="B32" s="19">
        <v>2</v>
      </c>
      <c r="C32" s="19">
        <v>0</v>
      </c>
      <c r="D32" s="19">
        <v>0</v>
      </c>
      <c r="E32" s="19">
        <v>0</v>
      </c>
      <c r="F32" s="19">
        <v>1</v>
      </c>
      <c r="G32" s="19">
        <v>0</v>
      </c>
      <c r="H32" s="52">
        <v>0</v>
      </c>
      <c r="I32" s="19">
        <v>1</v>
      </c>
      <c r="J32" s="19">
        <v>2</v>
      </c>
      <c r="K32" s="20">
        <f t="shared" si="0"/>
        <v>6</v>
      </c>
      <c r="L32" s="131"/>
      <c r="M32" s="26">
        <f>Nord!BK32</f>
        <v>0</v>
      </c>
      <c r="N32" s="26">
        <f>Centro!BK32</f>
        <v>1</v>
      </c>
      <c r="O32" s="26">
        <f>Sud!BK32</f>
        <v>3</v>
      </c>
      <c r="P32" s="176">
        <f t="shared" si="1"/>
        <v>4</v>
      </c>
    </row>
    <row r="33" spans="1:16" x14ac:dyDescent="0.3">
      <c r="A33" s="11" t="s">
        <v>34</v>
      </c>
      <c r="B33" s="19">
        <v>1</v>
      </c>
      <c r="C33" s="19">
        <v>0</v>
      </c>
      <c r="D33" s="19">
        <v>1</v>
      </c>
      <c r="E33" s="19">
        <v>0</v>
      </c>
      <c r="F33" s="19">
        <v>0</v>
      </c>
      <c r="G33" s="19">
        <v>0</v>
      </c>
      <c r="H33" s="52">
        <v>0</v>
      </c>
      <c r="I33" s="19">
        <v>0</v>
      </c>
      <c r="J33" s="19">
        <v>0</v>
      </c>
      <c r="K33" s="20">
        <f t="shared" si="0"/>
        <v>2</v>
      </c>
      <c r="L33" s="131"/>
      <c r="M33" s="26">
        <f>Nord!BK33</f>
        <v>0</v>
      </c>
      <c r="N33" s="26">
        <f>Centro!BK33</f>
        <v>0</v>
      </c>
      <c r="O33" s="26">
        <f>Sud!BK33</f>
        <v>0</v>
      </c>
      <c r="P33" s="176">
        <f t="shared" si="1"/>
        <v>0</v>
      </c>
    </row>
    <row r="34" spans="1:16" x14ac:dyDescent="0.3">
      <c r="A34" s="11" t="s">
        <v>149</v>
      </c>
      <c r="B34" s="19">
        <v>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65">
        <v>0</v>
      </c>
      <c r="I34" s="19">
        <v>1</v>
      </c>
      <c r="J34" s="19">
        <v>0</v>
      </c>
      <c r="K34" s="20">
        <f t="shared" si="0"/>
        <v>4</v>
      </c>
      <c r="L34" s="131"/>
      <c r="M34" s="26">
        <f>Nord!BK34</f>
        <v>0</v>
      </c>
      <c r="N34" s="26">
        <f>Centro!BK34</f>
        <v>1</v>
      </c>
      <c r="O34" s="26">
        <f>Sud!BK34</f>
        <v>0</v>
      </c>
      <c r="P34" s="176">
        <f>SUM(M34:O34)</f>
        <v>1</v>
      </c>
    </row>
    <row r="35" spans="1:16" x14ac:dyDescent="0.3">
      <c r="A35" s="11" t="s">
        <v>150</v>
      </c>
      <c r="B35" s="19">
        <v>0</v>
      </c>
      <c r="C35" s="19">
        <v>0</v>
      </c>
      <c r="D35" s="19">
        <v>5</v>
      </c>
      <c r="E35" s="19">
        <v>0</v>
      </c>
      <c r="F35" s="19">
        <v>1</v>
      </c>
      <c r="G35" s="19">
        <v>5</v>
      </c>
      <c r="H35" s="165">
        <v>3</v>
      </c>
      <c r="I35" s="19">
        <v>8</v>
      </c>
      <c r="J35" s="19">
        <v>5</v>
      </c>
      <c r="K35" s="20">
        <f t="shared" si="0"/>
        <v>27</v>
      </c>
      <c r="L35" s="131"/>
      <c r="M35" s="26">
        <f>Nord!BK35</f>
        <v>4</v>
      </c>
      <c r="N35" s="26">
        <f>Centro!BK35</f>
        <v>7</v>
      </c>
      <c r="O35" s="26">
        <f>Sud!BK35</f>
        <v>11</v>
      </c>
      <c r="P35" s="176">
        <f>SUM(M35:O35)</f>
        <v>22</v>
      </c>
    </row>
    <row r="36" spans="1:16" x14ac:dyDescent="0.3">
      <c r="A36" s="11" t="s">
        <v>151</v>
      </c>
      <c r="B36" s="19">
        <v>0</v>
      </c>
      <c r="C36" s="19">
        <v>0</v>
      </c>
      <c r="D36" s="19">
        <v>0</v>
      </c>
      <c r="E36" s="19">
        <v>0</v>
      </c>
      <c r="F36" s="19">
        <v>1</v>
      </c>
      <c r="G36" s="19">
        <v>3</v>
      </c>
      <c r="H36" s="165">
        <v>1</v>
      </c>
      <c r="I36" s="19">
        <v>1</v>
      </c>
      <c r="J36" s="19">
        <v>5</v>
      </c>
      <c r="K36" s="20">
        <f t="shared" si="0"/>
        <v>11</v>
      </c>
      <c r="L36" s="131"/>
      <c r="M36" s="26">
        <f>Nord!BK36</f>
        <v>0</v>
      </c>
      <c r="N36" s="26">
        <f>Centro!BK36</f>
        <v>5</v>
      </c>
      <c r="O36" s="26">
        <f>Sud!BK36</f>
        <v>6</v>
      </c>
      <c r="P36" s="176">
        <f>SUM(M36:O36)</f>
        <v>11</v>
      </c>
    </row>
    <row r="37" spans="1:16" x14ac:dyDescent="0.3">
      <c r="A37" s="11" t="s">
        <v>35</v>
      </c>
      <c r="B37" s="19">
        <v>66</v>
      </c>
      <c r="C37" s="19">
        <v>15</v>
      </c>
      <c r="D37" s="19">
        <v>10</v>
      </c>
      <c r="E37" s="19">
        <v>2</v>
      </c>
      <c r="F37" s="19">
        <v>30</v>
      </c>
      <c r="G37" s="19">
        <v>13</v>
      </c>
      <c r="H37" s="52">
        <v>42</v>
      </c>
      <c r="I37" s="19">
        <v>37</v>
      </c>
      <c r="J37" s="19">
        <v>14</v>
      </c>
      <c r="K37" s="20">
        <f t="shared" si="0"/>
        <v>229</v>
      </c>
      <c r="L37" s="131"/>
      <c r="M37" s="26">
        <f>Nord!BK37</f>
        <v>20</v>
      </c>
      <c r="N37" s="26">
        <f>Centro!BK37</f>
        <v>16</v>
      </c>
      <c r="O37" s="26">
        <f>Sud!BK37</f>
        <v>100</v>
      </c>
      <c r="P37" s="176">
        <f t="shared" si="1"/>
        <v>136</v>
      </c>
    </row>
    <row r="38" spans="1:16" ht="15.6" x14ac:dyDescent="0.3">
      <c r="A38" s="7" t="s">
        <v>161</v>
      </c>
      <c r="B38" s="19">
        <v>1723</v>
      </c>
      <c r="C38" s="19">
        <v>1015</v>
      </c>
      <c r="D38" s="19">
        <v>67</v>
      </c>
      <c r="E38" s="19">
        <v>31</v>
      </c>
      <c r="F38" s="19">
        <v>218</v>
      </c>
      <c r="G38" s="19">
        <v>119</v>
      </c>
      <c r="H38" s="165">
        <v>614</v>
      </c>
      <c r="I38" s="19">
        <v>1680</v>
      </c>
      <c r="J38" s="19">
        <v>874</v>
      </c>
      <c r="K38" s="20">
        <f t="shared" si="0"/>
        <v>6341</v>
      </c>
      <c r="L38" s="205"/>
      <c r="M38" s="26">
        <f>Nord!BK38</f>
        <v>1976</v>
      </c>
      <c r="N38" s="26">
        <f>Centro!BK38</f>
        <v>624</v>
      </c>
      <c r="O38" s="26">
        <f>Sud!BK38</f>
        <v>905</v>
      </c>
      <c r="P38" s="176">
        <f>SUM(M38:O38)</f>
        <v>3505</v>
      </c>
    </row>
    <row r="39" spans="1:16" ht="31.2" x14ac:dyDescent="0.3">
      <c r="A39" s="2" t="s">
        <v>36</v>
      </c>
      <c r="B39" s="6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">
        <v>1</v>
      </c>
      <c r="I39" s="6">
        <v>1</v>
      </c>
      <c r="J39" s="6">
        <v>0</v>
      </c>
      <c r="K39" s="106">
        <f t="shared" si="0"/>
        <v>3</v>
      </c>
      <c r="L39" s="146"/>
      <c r="M39" s="107">
        <f>Nord!BK39</f>
        <v>0</v>
      </c>
      <c r="N39" s="107">
        <f>Centro!BK39</f>
        <v>0</v>
      </c>
      <c r="O39" s="107">
        <f>Sud!BK39</f>
        <v>2</v>
      </c>
      <c r="P39" s="107">
        <f t="shared" si="1"/>
        <v>2</v>
      </c>
    </row>
    <row r="40" spans="1:16" ht="15.6" x14ac:dyDescent="0.3">
      <c r="A40" s="7" t="s">
        <v>142</v>
      </c>
      <c r="B40" s="6">
        <v>5</v>
      </c>
      <c r="C40" s="6">
        <v>83</v>
      </c>
      <c r="D40" s="6">
        <v>0</v>
      </c>
      <c r="E40" s="6">
        <v>0</v>
      </c>
      <c r="F40" s="6">
        <v>3</v>
      </c>
      <c r="G40" s="6">
        <v>0</v>
      </c>
      <c r="H40" s="3">
        <v>2</v>
      </c>
      <c r="I40" s="6">
        <v>0</v>
      </c>
      <c r="J40" s="6">
        <v>4</v>
      </c>
      <c r="K40" s="106">
        <f>SUM(B40:J40)</f>
        <v>97</v>
      </c>
      <c r="L40" s="146"/>
      <c r="M40" s="107">
        <f>Nord!BK40</f>
        <v>3</v>
      </c>
      <c r="N40" s="107">
        <f>Centro!BK40</f>
        <v>0</v>
      </c>
      <c r="O40" s="107">
        <f>Sud!BK40</f>
        <v>6</v>
      </c>
      <c r="P40" s="107">
        <f>SUM(M40:O40)</f>
        <v>9</v>
      </c>
    </row>
    <row r="41" spans="1:16" ht="15.6" x14ac:dyDescent="0.3">
      <c r="A41" s="7" t="s">
        <v>152</v>
      </c>
      <c r="B41" s="6">
        <v>3</v>
      </c>
      <c r="C41" s="6">
        <v>0</v>
      </c>
      <c r="D41" s="6">
        <v>1</v>
      </c>
      <c r="E41" s="6">
        <v>1</v>
      </c>
      <c r="F41" s="6">
        <v>4</v>
      </c>
      <c r="G41" s="6">
        <v>9</v>
      </c>
      <c r="H41" s="163">
        <v>25</v>
      </c>
      <c r="I41" s="6">
        <v>9</v>
      </c>
      <c r="J41" s="6">
        <v>4</v>
      </c>
      <c r="K41" s="106">
        <f>SUM(B41:J41)</f>
        <v>56</v>
      </c>
      <c r="L41" s="146"/>
      <c r="M41" s="107">
        <f>Nord!BK41</f>
        <v>18</v>
      </c>
      <c r="N41" s="107">
        <f>Centro!BK41</f>
        <v>14</v>
      </c>
      <c r="O41" s="107">
        <f>Sud!BK41</f>
        <v>19</v>
      </c>
      <c r="P41" s="107">
        <f>SUM(M41:O41)</f>
        <v>51</v>
      </c>
    </row>
    <row r="42" spans="1:16" ht="15.6" x14ac:dyDescent="0.3">
      <c r="A42" s="147" t="s">
        <v>153</v>
      </c>
      <c r="B42" s="17">
        <v>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64">
        <v>1</v>
      </c>
      <c r="I42" s="17">
        <v>1</v>
      </c>
      <c r="J42" s="17">
        <v>1</v>
      </c>
      <c r="K42" s="22">
        <f>SUM(B42:J42)</f>
        <v>5</v>
      </c>
      <c r="L42" s="145"/>
      <c r="M42" s="27">
        <f>Nord!BK42</f>
        <v>0</v>
      </c>
      <c r="N42" s="27">
        <f>Centro!BK42</f>
        <v>2</v>
      </c>
      <c r="O42" s="27">
        <f>Sud!BK42</f>
        <v>1</v>
      </c>
      <c r="P42" s="27">
        <f>SUM(M42:O42)</f>
        <v>3</v>
      </c>
    </row>
    <row r="43" spans="1:16" ht="15.6" x14ac:dyDescent="0.3">
      <c r="A43" s="154" t="s">
        <v>125</v>
      </c>
      <c r="B43" s="6"/>
      <c r="C43" s="6"/>
      <c r="D43" s="6"/>
      <c r="E43" s="6"/>
      <c r="F43" s="6"/>
      <c r="G43" s="6"/>
      <c r="I43" s="21"/>
      <c r="J43" s="6"/>
      <c r="K43" s="106"/>
      <c r="L43" s="135"/>
      <c r="M43" s="107"/>
      <c r="N43" s="107"/>
      <c r="O43" s="107"/>
      <c r="P43" s="107"/>
    </row>
    <row r="44" spans="1:16" x14ac:dyDescent="0.3">
      <c r="A44" s="93" t="s">
        <v>109</v>
      </c>
      <c r="B44" s="52">
        <v>3</v>
      </c>
      <c r="C44" s="52">
        <v>1</v>
      </c>
      <c r="D44" s="52">
        <v>6</v>
      </c>
      <c r="E44" s="52">
        <v>1</v>
      </c>
      <c r="F44" s="52">
        <v>1</v>
      </c>
      <c r="G44" s="52">
        <v>2</v>
      </c>
      <c r="H44" s="52">
        <v>6</v>
      </c>
      <c r="I44" s="52">
        <v>4</v>
      </c>
      <c r="J44" s="52">
        <v>2</v>
      </c>
      <c r="K44" s="20">
        <f t="shared" si="0"/>
        <v>26</v>
      </c>
      <c r="L44" s="131"/>
      <c r="M44" s="26">
        <f>Nord!BD44</f>
        <v>7</v>
      </c>
      <c r="N44" s="26">
        <f>Centro!BD44</f>
        <v>6</v>
      </c>
      <c r="O44" s="26">
        <f>Sud!BD44</f>
        <v>2</v>
      </c>
      <c r="P44" s="176">
        <f t="shared" ref="P44:P65" si="2">SUM(M44:O44)</f>
        <v>15</v>
      </c>
    </row>
    <row r="45" spans="1:16" x14ac:dyDescent="0.3">
      <c r="A45" s="95" t="s">
        <v>110</v>
      </c>
      <c r="B45" s="52">
        <v>4</v>
      </c>
      <c r="C45" s="52">
        <v>0</v>
      </c>
      <c r="D45" s="52">
        <v>1</v>
      </c>
      <c r="E45" s="52">
        <v>1</v>
      </c>
      <c r="F45" s="52">
        <v>2</v>
      </c>
      <c r="G45" s="52">
        <v>4</v>
      </c>
      <c r="H45" s="52">
        <v>5</v>
      </c>
      <c r="I45" s="52">
        <v>6</v>
      </c>
      <c r="J45" s="52">
        <v>6</v>
      </c>
      <c r="K45" s="20">
        <f t="shared" si="0"/>
        <v>29</v>
      </c>
      <c r="L45" s="131"/>
      <c r="M45" s="26">
        <f>Nord!BD45</f>
        <v>9</v>
      </c>
      <c r="N45" s="26">
        <f>Centro!BD45</f>
        <v>5</v>
      </c>
      <c r="O45" s="26">
        <f>Sud!BD45</f>
        <v>14</v>
      </c>
      <c r="P45" s="176">
        <f t="shared" si="2"/>
        <v>28</v>
      </c>
    </row>
    <row r="46" spans="1:16" x14ac:dyDescent="0.3">
      <c r="A46" s="98" t="s">
        <v>111</v>
      </c>
      <c r="B46" s="52">
        <v>4</v>
      </c>
      <c r="C46" s="52">
        <v>2</v>
      </c>
      <c r="D46" s="52">
        <v>1</v>
      </c>
      <c r="E46" s="52">
        <v>1</v>
      </c>
      <c r="F46" s="52">
        <v>1</v>
      </c>
      <c r="G46" s="52">
        <v>0</v>
      </c>
      <c r="H46" s="52">
        <v>4</v>
      </c>
      <c r="I46" s="52">
        <v>1</v>
      </c>
      <c r="J46" s="52">
        <v>2</v>
      </c>
      <c r="K46" s="20">
        <f t="shared" si="0"/>
        <v>16</v>
      </c>
      <c r="L46" s="131"/>
      <c r="M46" s="26">
        <f>Nord!BD46</f>
        <v>2</v>
      </c>
      <c r="N46" s="26">
        <f>Centro!BD46</f>
        <v>5</v>
      </c>
      <c r="O46" s="26">
        <f>Sud!BD46</f>
        <v>7</v>
      </c>
      <c r="P46" s="176">
        <f t="shared" si="2"/>
        <v>14</v>
      </c>
    </row>
    <row r="47" spans="1:16" x14ac:dyDescent="0.3">
      <c r="A47" s="99" t="s">
        <v>112</v>
      </c>
      <c r="B47" s="52">
        <v>3</v>
      </c>
      <c r="C47" s="52">
        <v>0</v>
      </c>
      <c r="D47" s="52">
        <v>0</v>
      </c>
      <c r="E47" s="52">
        <v>1</v>
      </c>
      <c r="F47" s="52">
        <v>0</v>
      </c>
      <c r="G47" s="52">
        <v>1</v>
      </c>
      <c r="H47" s="52">
        <v>0</v>
      </c>
      <c r="I47" s="52">
        <v>7</v>
      </c>
      <c r="J47" s="52">
        <v>3</v>
      </c>
      <c r="K47" s="20">
        <f t="shared" si="0"/>
        <v>15</v>
      </c>
      <c r="L47" s="131"/>
      <c r="M47" s="26">
        <f>Nord!BD47</f>
        <v>1</v>
      </c>
      <c r="N47" s="26">
        <f>Centro!BD47</f>
        <v>5</v>
      </c>
      <c r="O47" s="26">
        <f>Sud!BD47</f>
        <v>5</v>
      </c>
      <c r="P47" s="176">
        <f t="shared" si="2"/>
        <v>11</v>
      </c>
    </row>
    <row r="48" spans="1:16" x14ac:dyDescent="0.3">
      <c r="A48" s="93" t="s">
        <v>154</v>
      </c>
      <c r="B48" s="52">
        <v>1</v>
      </c>
      <c r="C48" s="52">
        <v>0</v>
      </c>
      <c r="D48" s="52">
        <v>1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20">
        <f t="shared" si="0"/>
        <v>2</v>
      </c>
      <c r="L48" s="131"/>
      <c r="M48" s="26">
        <f>Nord!BD48</f>
        <v>0</v>
      </c>
      <c r="N48" s="26">
        <f>Centro!BD48</f>
        <v>1</v>
      </c>
      <c r="O48" s="26">
        <f>Sud!BD48</f>
        <v>0</v>
      </c>
      <c r="P48" s="176">
        <f t="shared" si="2"/>
        <v>1</v>
      </c>
    </row>
    <row r="49" spans="1:16" x14ac:dyDescent="0.3">
      <c r="A49" s="99" t="s">
        <v>155</v>
      </c>
      <c r="B49" s="52">
        <v>0</v>
      </c>
      <c r="C49" s="52">
        <v>0</v>
      </c>
      <c r="D49" s="52">
        <v>1</v>
      </c>
      <c r="E49" s="52">
        <v>0</v>
      </c>
      <c r="F49" s="52">
        <v>2</v>
      </c>
      <c r="G49" s="52">
        <v>0</v>
      </c>
      <c r="H49" s="52">
        <v>1</v>
      </c>
      <c r="I49" s="52">
        <v>1</v>
      </c>
      <c r="J49" s="52">
        <v>1</v>
      </c>
      <c r="K49" s="20">
        <f t="shared" si="0"/>
        <v>6</v>
      </c>
      <c r="L49" s="131"/>
      <c r="M49" s="26">
        <f>Nord!BD49</f>
        <v>2</v>
      </c>
      <c r="N49" s="26">
        <f>Centro!BD49</f>
        <v>2</v>
      </c>
      <c r="O49" s="26">
        <f>Sud!BD49</f>
        <v>0</v>
      </c>
      <c r="P49" s="176">
        <f t="shared" si="2"/>
        <v>4</v>
      </c>
    </row>
    <row r="50" spans="1:16" x14ac:dyDescent="0.3">
      <c r="A50" s="93" t="s">
        <v>156</v>
      </c>
      <c r="B50" s="52">
        <v>3</v>
      </c>
      <c r="C50" s="52">
        <v>1</v>
      </c>
      <c r="D50" s="52">
        <v>0</v>
      </c>
      <c r="E50" s="52">
        <v>0</v>
      </c>
      <c r="F50" s="52">
        <v>1</v>
      </c>
      <c r="G50" s="52">
        <v>1</v>
      </c>
      <c r="H50" s="52">
        <v>3</v>
      </c>
      <c r="I50" s="52">
        <v>3</v>
      </c>
      <c r="J50" s="52">
        <v>1</v>
      </c>
      <c r="K50" s="20">
        <f t="shared" si="0"/>
        <v>13</v>
      </c>
      <c r="L50" s="131"/>
      <c r="M50" s="26">
        <f>Nord!BD50</f>
        <v>2</v>
      </c>
      <c r="N50" s="26">
        <f>Centro!BD50</f>
        <v>3</v>
      </c>
      <c r="O50" s="26">
        <f>Sud!BD50</f>
        <v>3</v>
      </c>
      <c r="P50" s="176">
        <f t="shared" si="2"/>
        <v>8</v>
      </c>
    </row>
    <row r="51" spans="1:16" x14ac:dyDescent="0.3">
      <c r="A51" s="99" t="s">
        <v>115</v>
      </c>
      <c r="B51" s="52">
        <v>5</v>
      </c>
      <c r="C51" s="52">
        <v>0</v>
      </c>
      <c r="D51" s="52">
        <v>5</v>
      </c>
      <c r="E51" s="52">
        <v>0</v>
      </c>
      <c r="F51" s="52">
        <v>3</v>
      </c>
      <c r="G51" s="52">
        <v>4</v>
      </c>
      <c r="H51" s="52">
        <v>6</v>
      </c>
      <c r="I51" s="52">
        <v>13</v>
      </c>
      <c r="J51" s="52">
        <v>5</v>
      </c>
      <c r="K51" s="20">
        <f t="shared" si="0"/>
        <v>41</v>
      </c>
      <c r="L51" s="131"/>
      <c r="M51" s="26">
        <f>Nord!BD51</f>
        <v>11</v>
      </c>
      <c r="N51" s="26">
        <f>Centro!BD51</f>
        <v>6</v>
      </c>
      <c r="O51" s="26">
        <f>Sud!BD51</f>
        <v>10</v>
      </c>
      <c r="P51" s="176">
        <f t="shared" si="2"/>
        <v>27</v>
      </c>
    </row>
    <row r="52" spans="1:16" x14ac:dyDescent="0.3">
      <c r="A52" s="168" t="s">
        <v>113</v>
      </c>
      <c r="B52" s="18">
        <v>20</v>
      </c>
      <c r="C52" s="18">
        <v>15</v>
      </c>
      <c r="D52" s="18">
        <v>55</v>
      </c>
      <c r="E52" s="18">
        <v>19</v>
      </c>
      <c r="F52" s="18">
        <v>14</v>
      </c>
      <c r="G52" s="18">
        <v>92</v>
      </c>
      <c r="H52" s="18">
        <v>94</v>
      </c>
      <c r="I52" s="18">
        <v>74</v>
      </c>
      <c r="J52" s="18">
        <v>64</v>
      </c>
      <c r="K52" s="143">
        <f t="shared" si="0"/>
        <v>447</v>
      </c>
      <c r="L52" s="142"/>
      <c r="M52" s="144">
        <f>Nord!BD52</f>
        <v>162</v>
      </c>
      <c r="N52" s="144">
        <f>Centro!BD52</f>
        <v>57</v>
      </c>
      <c r="O52" s="144">
        <f>Sud!BD52</f>
        <v>114</v>
      </c>
      <c r="P52" s="24">
        <f t="shared" si="2"/>
        <v>333</v>
      </c>
    </row>
    <row r="53" spans="1:16" ht="15.6" x14ac:dyDescent="0.3">
      <c r="A53" s="139" t="s">
        <v>126</v>
      </c>
      <c r="H53" s="52"/>
      <c r="I53" s="52"/>
      <c r="J53" s="52"/>
      <c r="L53" s="131"/>
      <c r="M53" s="26"/>
      <c r="N53" s="26"/>
      <c r="O53" s="26"/>
      <c r="P53" s="176"/>
    </row>
    <row r="54" spans="1:16" ht="15.6" x14ac:dyDescent="0.3">
      <c r="A54" s="138" t="s">
        <v>119</v>
      </c>
      <c r="B54" s="52">
        <v>21</v>
      </c>
      <c r="C54" s="52">
        <v>2</v>
      </c>
      <c r="D54" s="52">
        <v>11</v>
      </c>
      <c r="E54" s="52">
        <v>9</v>
      </c>
      <c r="F54" s="52">
        <v>2</v>
      </c>
      <c r="G54" s="52">
        <v>5</v>
      </c>
      <c r="H54" s="52">
        <v>4</v>
      </c>
      <c r="I54" s="52">
        <v>4</v>
      </c>
      <c r="J54" s="52">
        <v>3</v>
      </c>
      <c r="K54" s="20">
        <f t="shared" si="0"/>
        <v>61</v>
      </c>
      <c r="L54" s="131"/>
      <c r="M54" s="26">
        <f>Nord!BD54</f>
        <v>5</v>
      </c>
      <c r="N54" s="26">
        <f>Centro!BD54</f>
        <v>0</v>
      </c>
      <c r="O54" s="26">
        <f>Sud!BD54</f>
        <v>3</v>
      </c>
      <c r="P54" s="176">
        <f t="shared" si="2"/>
        <v>8</v>
      </c>
    </row>
    <row r="55" spans="1:16" ht="15.6" x14ac:dyDescent="0.3">
      <c r="A55" s="138" t="s">
        <v>120</v>
      </c>
      <c r="B55" s="52">
        <v>6</v>
      </c>
      <c r="C55" s="52">
        <v>2</v>
      </c>
      <c r="D55" s="52">
        <v>32</v>
      </c>
      <c r="E55" s="52">
        <v>0</v>
      </c>
      <c r="F55" s="52">
        <v>4</v>
      </c>
      <c r="G55" s="52">
        <v>15</v>
      </c>
      <c r="H55" s="52">
        <v>18</v>
      </c>
      <c r="I55" s="52">
        <v>6</v>
      </c>
      <c r="J55" s="52">
        <v>8</v>
      </c>
      <c r="K55" s="20">
        <f t="shared" si="0"/>
        <v>91</v>
      </c>
      <c r="L55" s="131"/>
      <c r="M55" s="26">
        <f>Nord!BD55</f>
        <v>19</v>
      </c>
      <c r="N55" s="26">
        <f>Centro!BD55</f>
        <v>10</v>
      </c>
      <c r="O55" s="26">
        <f>Sud!BD55</f>
        <v>14</v>
      </c>
      <c r="P55" s="176">
        <f t="shared" si="2"/>
        <v>43</v>
      </c>
    </row>
    <row r="56" spans="1:16" ht="15.6" x14ac:dyDescent="0.3">
      <c r="A56" s="138" t="s">
        <v>121</v>
      </c>
      <c r="B56" s="52">
        <v>6</v>
      </c>
      <c r="C56" s="52">
        <v>7</v>
      </c>
      <c r="D56" s="52">
        <v>28</v>
      </c>
      <c r="E56" s="52">
        <v>4</v>
      </c>
      <c r="F56" s="52">
        <v>4</v>
      </c>
      <c r="G56" s="52">
        <v>25</v>
      </c>
      <c r="H56" s="52">
        <v>34</v>
      </c>
      <c r="I56" s="52">
        <v>15</v>
      </c>
      <c r="J56" s="52">
        <v>14</v>
      </c>
      <c r="K56" s="20">
        <f t="shared" si="0"/>
        <v>137</v>
      </c>
      <c r="L56" s="131"/>
      <c r="M56" s="26">
        <f>Nord!BD56</f>
        <v>61</v>
      </c>
      <c r="N56" s="26">
        <f>Centro!BD56</f>
        <v>20</v>
      </c>
      <c r="O56" s="26">
        <f>Sud!BD56</f>
        <v>18</v>
      </c>
      <c r="P56" s="176">
        <f t="shared" si="2"/>
        <v>99</v>
      </c>
    </row>
    <row r="57" spans="1:16" ht="15.6" x14ac:dyDescent="0.3">
      <c r="A57" s="138" t="s">
        <v>122</v>
      </c>
      <c r="B57" s="52">
        <v>9</v>
      </c>
      <c r="C57" s="52">
        <v>2</v>
      </c>
      <c r="D57" s="52">
        <v>46</v>
      </c>
      <c r="E57" s="52">
        <v>14</v>
      </c>
      <c r="F57" s="52">
        <v>12</v>
      </c>
      <c r="G57" s="52">
        <v>59</v>
      </c>
      <c r="H57" s="52">
        <v>63</v>
      </c>
      <c r="I57" s="52">
        <v>50</v>
      </c>
      <c r="J57" s="52">
        <v>36</v>
      </c>
      <c r="K57" s="20">
        <f t="shared" si="0"/>
        <v>291</v>
      </c>
      <c r="L57" s="131"/>
      <c r="M57" s="26">
        <f>Nord!BD57</f>
        <v>95</v>
      </c>
      <c r="N57" s="26">
        <f>Centro!BD57</f>
        <v>47</v>
      </c>
      <c r="O57" s="26">
        <f>Sud!BD57</f>
        <v>69</v>
      </c>
      <c r="P57" s="176">
        <f t="shared" si="2"/>
        <v>211</v>
      </c>
    </row>
    <row r="58" spans="1:16" ht="15.6" x14ac:dyDescent="0.3">
      <c r="A58" s="138" t="s">
        <v>123</v>
      </c>
      <c r="B58" s="52">
        <v>13</v>
      </c>
      <c r="C58" s="52">
        <v>10</v>
      </c>
      <c r="D58" s="52">
        <v>34</v>
      </c>
      <c r="E58" s="52">
        <v>6</v>
      </c>
      <c r="F58" s="52">
        <v>11</v>
      </c>
      <c r="G58" s="52">
        <v>37</v>
      </c>
      <c r="H58" s="52">
        <v>43</v>
      </c>
      <c r="I58" s="52">
        <v>41</v>
      </c>
      <c r="J58" s="52">
        <v>25</v>
      </c>
      <c r="K58" s="20">
        <f t="shared" si="0"/>
        <v>220</v>
      </c>
      <c r="L58" s="131"/>
      <c r="M58" s="26">
        <f>Nord!BD58</f>
        <v>82</v>
      </c>
      <c r="N58" s="26">
        <f>Centro!BD58</f>
        <v>24</v>
      </c>
      <c r="O58" s="26">
        <f>Sud!BD58</f>
        <v>42</v>
      </c>
      <c r="P58" s="176">
        <f t="shared" si="2"/>
        <v>148</v>
      </c>
    </row>
    <row r="59" spans="1:16" ht="15.6" x14ac:dyDescent="0.3">
      <c r="A59" s="140" t="s">
        <v>124</v>
      </c>
      <c r="B59" s="18">
        <v>3</v>
      </c>
      <c r="C59" s="18">
        <v>5</v>
      </c>
      <c r="D59" s="18">
        <v>11</v>
      </c>
      <c r="E59" s="18">
        <v>1</v>
      </c>
      <c r="F59" s="18">
        <v>3</v>
      </c>
      <c r="G59" s="18">
        <v>13</v>
      </c>
      <c r="H59" s="18">
        <v>16</v>
      </c>
      <c r="I59" s="18">
        <v>23</v>
      </c>
      <c r="J59" s="18">
        <v>13</v>
      </c>
      <c r="K59" s="143">
        <f t="shared" si="0"/>
        <v>88</v>
      </c>
      <c r="L59" s="142"/>
      <c r="M59" s="144">
        <f>Nord!BD59</f>
        <v>28</v>
      </c>
      <c r="N59" s="144">
        <f>Centro!BD59</f>
        <v>4</v>
      </c>
      <c r="O59" s="144">
        <f>Sud!BD59</f>
        <v>23</v>
      </c>
      <c r="P59" s="24">
        <f t="shared" si="2"/>
        <v>55</v>
      </c>
    </row>
    <row r="60" spans="1:16" x14ac:dyDescent="0.3">
      <c r="A60" s="175" t="s">
        <v>172</v>
      </c>
      <c r="B60" s="52"/>
      <c r="C60" s="52"/>
      <c r="D60" s="52"/>
      <c r="E60" s="52"/>
      <c r="F60" s="52"/>
      <c r="G60" s="52"/>
      <c r="H60" s="52"/>
      <c r="I60" s="52"/>
      <c r="J60" s="52"/>
      <c r="L60" s="184"/>
    </row>
    <row r="61" spans="1:16" x14ac:dyDescent="0.3">
      <c r="A61" s="131" t="s">
        <v>173</v>
      </c>
      <c r="B61" s="52">
        <v>11</v>
      </c>
      <c r="C61" s="52">
        <v>2</v>
      </c>
      <c r="D61" s="52">
        <v>2</v>
      </c>
      <c r="E61" s="52">
        <v>0</v>
      </c>
      <c r="F61" s="52">
        <v>8</v>
      </c>
      <c r="G61" s="52">
        <v>10</v>
      </c>
      <c r="H61" s="52">
        <v>2</v>
      </c>
      <c r="I61" s="52">
        <v>10</v>
      </c>
      <c r="J61" s="52">
        <v>7</v>
      </c>
      <c r="K61" s="20">
        <f t="shared" si="0"/>
        <v>52</v>
      </c>
      <c r="L61" s="184"/>
      <c r="M61" s="26">
        <f>Nord!BD61</f>
        <v>8</v>
      </c>
      <c r="N61" s="26">
        <f>Centro!BD61</f>
        <v>3</v>
      </c>
      <c r="O61" s="26">
        <f>Sud!BD61</f>
        <v>25</v>
      </c>
      <c r="P61" s="176">
        <f t="shared" si="2"/>
        <v>36</v>
      </c>
    </row>
    <row r="62" spans="1:16" x14ac:dyDescent="0.3">
      <c r="A62" s="131" t="s">
        <v>155</v>
      </c>
      <c r="B62" s="52">
        <v>0</v>
      </c>
      <c r="C62" s="52">
        <v>0</v>
      </c>
      <c r="D62" s="52">
        <v>1</v>
      </c>
      <c r="E62" s="52">
        <v>0</v>
      </c>
      <c r="F62" s="52">
        <v>0</v>
      </c>
      <c r="G62" s="52">
        <v>4</v>
      </c>
      <c r="H62" s="52">
        <v>0</v>
      </c>
      <c r="I62" s="52">
        <v>0</v>
      </c>
      <c r="J62" s="52">
        <v>2</v>
      </c>
      <c r="K62" s="20">
        <f t="shared" si="0"/>
        <v>7</v>
      </c>
      <c r="L62" s="184"/>
      <c r="M62" s="26">
        <f>Nord!BD62</f>
        <v>0</v>
      </c>
      <c r="N62" s="26">
        <f>Centro!BD62</f>
        <v>1</v>
      </c>
      <c r="O62" s="26">
        <f>Sud!BD62</f>
        <v>0</v>
      </c>
      <c r="P62" s="176">
        <f t="shared" si="2"/>
        <v>1</v>
      </c>
    </row>
    <row r="63" spans="1:16" x14ac:dyDescent="0.3">
      <c r="A63" s="131" t="s">
        <v>111</v>
      </c>
      <c r="B63" s="52">
        <v>24</v>
      </c>
      <c r="C63" s="52">
        <v>0</v>
      </c>
      <c r="D63" s="52">
        <v>2</v>
      </c>
      <c r="E63" s="52">
        <v>0</v>
      </c>
      <c r="F63" s="52">
        <v>2</v>
      </c>
      <c r="G63" s="52">
        <v>5</v>
      </c>
      <c r="H63" s="52">
        <v>3</v>
      </c>
      <c r="I63" s="52">
        <v>14</v>
      </c>
      <c r="J63" s="52">
        <v>2</v>
      </c>
      <c r="K63" s="20">
        <f t="shared" si="0"/>
        <v>52</v>
      </c>
      <c r="L63" s="184"/>
      <c r="M63" s="26">
        <f>Nord!BD63</f>
        <v>1</v>
      </c>
      <c r="N63" s="26">
        <f>Centro!BD63</f>
        <v>5</v>
      </c>
      <c r="O63" s="26">
        <f>Sud!BD63</f>
        <v>14</v>
      </c>
      <c r="P63" s="176">
        <f t="shared" si="2"/>
        <v>20</v>
      </c>
    </row>
    <row r="64" spans="1:16" x14ac:dyDescent="0.3">
      <c r="A64" s="131" t="s">
        <v>112</v>
      </c>
      <c r="B64" s="52">
        <v>14</v>
      </c>
      <c r="C64" s="52">
        <v>1</v>
      </c>
      <c r="D64" s="52">
        <v>1</v>
      </c>
      <c r="E64" s="52">
        <v>0</v>
      </c>
      <c r="F64" s="52">
        <v>0</v>
      </c>
      <c r="G64" s="52">
        <v>1</v>
      </c>
      <c r="H64" s="52">
        <v>2</v>
      </c>
      <c r="I64" s="52">
        <v>22</v>
      </c>
      <c r="J64" s="52">
        <v>8</v>
      </c>
      <c r="K64" s="20">
        <f t="shared" si="0"/>
        <v>49</v>
      </c>
      <c r="L64" s="184"/>
      <c r="M64" s="26">
        <f>Nord!BD64</f>
        <v>8</v>
      </c>
      <c r="N64" s="26">
        <f>Centro!BD64</f>
        <v>18</v>
      </c>
      <c r="O64" s="26">
        <f>Sud!BD64</f>
        <v>20</v>
      </c>
      <c r="P64" s="176">
        <f t="shared" si="2"/>
        <v>46</v>
      </c>
    </row>
    <row r="65" spans="1:16" x14ac:dyDescent="0.3">
      <c r="A65" s="142" t="s">
        <v>174</v>
      </c>
      <c r="B65" s="18">
        <v>17</v>
      </c>
      <c r="C65" s="18">
        <v>5</v>
      </c>
      <c r="D65" s="18">
        <v>16</v>
      </c>
      <c r="E65" s="18">
        <v>0</v>
      </c>
      <c r="F65" s="18">
        <v>19</v>
      </c>
      <c r="G65" s="18">
        <v>0</v>
      </c>
      <c r="H65" s="18">
        <v>10</v>
      </c>
      <c r="I65" s="18">
        <v>5</v>
      </c>
      <c r="J65" s="18">
        <v>0</v>
      </c>
      <c r="K65" s="143">
        <f t="shared" si="0"/>
        <v>72</v>
      </c>
      <c r="L65" s="142"/>
      <c r="M65" s="144">
        <f>Nord!BD65</f>
        <v>15</v>
      </c>
      <c r="N65" s="144">
        <f>Centro!BD65</f>
        <v>10</v>
      </c>
      <c r="O65" s="144">
        <f>Sud!BD65</f>
        <v>74</v>
      </c>
      <c r="P65" s="24">
        <f t="shared" si="2"/>
        <v>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sqref="A1:P12"/>
    </sheetView>
  </sheetViews>
  <sheetFormatPr defaultRowHeight="14.4" x14ac:dyDescent="0.3"/>
  <cols>
    <col min="1" max="1" width="15.5546875" bestFit="1" customWidth="1"/>
    <col min="2" max="3" width="9.33203125" customWidth="1"/>
    <col min="4" max="4" width="3.5546875" bestFit="1" customWidth="1"/>
    <col min="5" max="6" width="9.33203125" customWidth="1"/>
    <col min="7" max="7" width="3.5546875" bestFit="1" customWidth="1"/>
    <col min="8" max="9" width="9.33203125" style="174" customWidth="1"/>
    <col min="10" max="10" width="3.5546875" style="174" bestFit="1" customWidth="1"/>
    <col min="11" max="12" width="9.33203125" style="174" customWidth="1"/>
    <col min="13" max="13" width="3.5546875" style="174" bestFit="1" customWidth="1"/>
    <col min="14" max="15" width="9.33203125" style="174" customWidth="1"/>
    <col min="16" max="16" width="3.5546875" style="174" bestFit="1" customWidth="1"/>
  </cols>
  <sheetData>
    <row r="1" spans="1:16" x14ac:dyDescent="0.3">
      <c r="A1" s="199" t="s">
        <v>80</v>
      </c>
      <c r="B1" s="201">
        <v>2018</v>
      </c>
      <c r="C1" s="202"/>
      <c r="D1" s="203"/>
      <c r="E1" s="201">
        <v>2019</v>
      </c>
      <c r="F1" s="202"/>
      <c r="G1" s="203"/>
      <c r="H1" s="201">
        <v>2020</v>
      </c>
      <c r="I1" s="202"/>
      <c r="J1" s="203"/>
      <c r="K1" s="201">
        <v>2021</v>
      </c>
      <c r="L1" s="202"/>
      <c r="M1" s="203"/>
      <c r="N1" s="201">
        <v>2022</v>
      </c>
      <c r="O1" s="202"/>
      <c r="P1" s="203"/>
    </row>
    <row r="2" spans="1:16" ht="24" customHeight="1" x14ac:dyDescent="0.3">
      <c r="A2" s="200"/>
      <c r="B2" s="59" t="s">
        <v>78</v>
      </c>
      <c r="C2" s="57" t="s">
        <v>79</v>
      </c>
      <c r="D2" s="58" t="s">
        <v>116</v>
      </c>
      <c r="E2" s="59" t="s">
        <v>78</v>
      </c>
      <c r="F2" s="57" t="s">
        <v>79</v>
      </c>
      <c r="G2" s="58" t="s">
        <v>116</v>
      </c>
      <c r="H2" s="59" t="s">
        <v>78</v>
      </c>
      <c r="I2" s="57" t="s">
        <v>79</v>
      </c>
      <c r="J2" s="58" t="s">
        <v>116</v>
      </c>
      <c r="K2" s="59" t="s">
        <v>78</v>
      </c>
      <c r="L2" s="57" t="s">
        <v>79</v>
      </c>
      <c r="M2" s="58" t="s">
        <v>116</v>
      </c>
      <c r="N2" s="59" t="s">
        <v>78</v>
      </c>
      <c r="O2" s="57" t="s">
        <v>79</v>
      </c>
      <c r="P2" s="58" t="s">
        <v>116</v>
      </c>
    </row>
    <row r="3" spans="1:16" ht="13.5" customHeight="1" x14ac:dyDescent="0.3">
      <c r="A3" s="70" t="s">
        <v>38</v>
      </c>
      <c r="B3" s="71">
        <f>'2018'!$B2</f>
        <v>25</v>
      </c>
      <c r="C3" s="71">
        <f>'2018'!$B4</f>
        <v>25</v>
      </c>
      <c r="D3" s="72">
        <f>B3/C3*100</f>
        <v>100</v>
      </c>
      <c r="E3" s="71">
        <f>'2019'!$B2</f>
        <v>25</v>
      </c>
      <c r="F3" s="71">
        <f>'2019'!$B4</f>
        <v>25</v>
      </c>
      <c r="G3" s="72">
        <f>E3/F3*100</f>
        <v>100</v>
      </c>
      <c r="H3" s="71">
        <f>'2020'!$B2</f>
        <v>27</v>
      </c>
      <c r="I3" s="71">
        <f>'2020'!$B4</f>
        <v>27</v>
      </c>
      <c r="J3" s="72">
        <f>H3/I3*100</f>
        <v>100</v>
      </c>
      <c r="K3" s="71">
        <f>'2021'!$B2</f>
        <v>27</v>
      </c>
      <c r="L3" s="71">
        <f>'2021'!$B4</f>
        <v>27</v>
      </c>
      <c r="M3" s="72">
        <f>K3/L3*100</f>
        <v>100</v>
      </c>
      <c r="N3" s="71">
        <f>'2022'!$B2</f>
        <v>28</v>
      </c>
      <c r="O3" s="71">
        <f>'2022'!$B4</f>
        <v>28</v>
      </c>
      <c r="P3" s="72">
        <f>N3/O3*100</f>
        <v>100</v>
      </c>
    </row>
    <row r="4" spans="1:16" ht="13.5" customHeight="1" x14ac:dyDescent="0.3">
      <c r="A4" s="73" t="s">
        <v>82</v>
      </c>
      <c r="B4" s="76">
        <f>'2018'!$C2</f>
        <v>17</v>
      </c>
      <c r="C4" s="76">
        <f>'2018'!$C4</f>
        <v>20</v>
      </c>
      <c r="D4" s="75">
        <f t="shared" ref="D4:D12" si="0">B4/C4*100</f>
        <v>85</v>
      </c>
      <c r="E4" s="76">
        <f>'2019'!$C2</f>
        <v>14</v>
      </c>
      <c r="F4" s="76">
        <f>'2019'!$C4</f>
        <v>20</v>
      </c>
      <c r="G4" s="75">
        <f t="shared" ref="G4:G12" si="1">E4/F4*100</f>
        <v>70</v>
      </c>
      <c r="H4" s="76">
        <f>'2020'!$C2</f>
        <v>16</v>
      </c>
      <c r="I4" s="76">
        <f>'2020'!$C4</f>
        <v>20</v>
      </c>
      <c r="J4" s="75">
        <f t="shared" ref="J4:J12" si="2">H4/I4*100</f>
        <v>80</v>
      </c>
      <c r="K4" s="76">
        <f>'2021'!$C2</f>
        <v>16</v>
      </c>
      <c r="L4" s="76">
        <f>'2021'!$C4</f>
        <v>20</v>
      </c>
      <c r="M4" s="75">
        <f t="shared" ref="M4:M12" si="3">K4/L4*100</f>
        <v>80</v>
      </c>
      <c r="N4" s="76">
        <f>'2022'!$C2</f>
        <v>18</v>
      </c>
      <c r="O4" s="76">
        <f>'2022'!$C4</f>
        <v>20</v>
      </c>
      <c r="P4" s="75">
        <f t="shared" ref="P4:P12" si="4">N4/O4*100</f>
        <v>90</v>
      </c>
    </row>
    <row r="5" spans="1:16" ht="13.5" customHeight="1" x14ac:dyDescent="0.3">
      <c r="A5" s="70" t="s">
        <v>37</v>
      </c>
      <c r="B5" s="71">
        <f>'2018'!$D2</f>
        <v>66</v>
      </c>
      <c r="C5" s="71">
        <f>'2018'!$D4</f>
        <v>66</v>
      </c>
      <c r="D5" s="72">
        <f t="shared" si="0"/>
        <v>100</v>
      </c>
      <c r="E5" s="71">
        <f>'2019'!$D2</f>
        <v>65</v>
      </c>
      <c r="F5" s="71">
        <f>'2019'!$D4</f>
        <v>66</v>
      </c>
      <c r="G5" s="72">
        <f t="shared" si="1"/>
        <v>98.484848484848484</v>
      </c>
      <c r="H5" s="71">
        <f>'2020'!$D2</f>
        <v>65</v>
      </c>
      <c r="I5" s="71">
        <f>'2020'!$D4</f>
        <v>66</v>
      </c>
      <c r="J5" s="72">
        <f t="shared" si="2"/>
        <v>98.484848484848484</v>
      </c>
      <c r="K5" s="71">
        <f>'2021'!$D2</f>
        <v>66</v>
      </c>
      <c r="L5" s="71">
        <f>'2021'!$D4</f>
        <v>66</v>
      </c>
      <c r="M5" s="72">
        <f t="shared" si="3"/>
        <v>100</v>
      </c>
      <c r="N5" s="71">
        <f>'2022'!$D2</f>
        <v>66</v>
      </c>
      <c r="O5" s="71">
        <f>'2022'!$D4</f>
        <v>66</v>
      </c>
      <c r="P5" s="72">
        <f t="shared" si="4"/>
        <v>100</v>
      </c>
    </row>
    <row r="6" spans="1:16" ht="13.5" customHeight="1" x14ac:dyDescent="0.3">
      <c r="A6" s="73" t="s">
        <v>77</v>
      </c>
      <c r="B6" s="74">
        <f>'2018'!$E2</f>
        <v>19</v>
      </c>
      <c r="C6" s="74">
        <f>'2018'!$E4</f>
        <v>20</v>
      </c>
      <c r="D6" s="75">
        <f t="shared" si="0"/>
        <v>95</v>
      </c>
      <c r="E6" s="74">
        <f>'2019'!$E2</f>
        <v>18</v>
      </c>
      <c r="F6" s="74">
        <f>'2019'!$E4</f>
        <v>20</v>
      </c>
      <c r="G6" s="75">
        <f t="shared" si="1"/>
        <v>90</v>
      </c>
      <c r="H6" s="74">
        <f>'2020'!$E2</f>
        <v>20</v>
      </c>
      <c r="I6" s="74">
        <f>'2020'!$E4</f>
        <v>20</v>
      </c>
      <c r="J6" s="75">
        <f t="shared" si="2"/>
        <v>100</v>
      </c>
      <c r="K6" s="74">
        <f>'2021'!$E2</f>
        <v>20</v>
      </c>
      <c r="L6" s="74">
        <f>'2021'!$E4</f>
        <v>20</v>
      </c>
      <c r="M6" s="75">
        <f t="shared" si="3"/>
        <v>100</v>
      </c>
      <c r="N6" s="74">
        <f>'2022'!$E2</f>
        <v>19</v>
      </c>
      <c r="O6" s="74">
        <f>'2022'!$E4</f>
        <v>20</v>
      </c>
      <c r="P6" s="75">
        <f t="shared" si="4"/>
        <v>95</v>
      </c>
    </row>
    <row r="7" spans="1:16" ht="13.5" customHeight="1" x14ac:dyDescent="0.3">
      <c r="A7" s="70" t="s">
        <v>40</v>
      </c>
      <c r="B7" s="71">
        <f>'2018'!$F2</f>
        <v>20</v>
      </c>
      <c r="C7" s="71">
        <f>'2018'!$F4</f>
        <v>20</v>
      </c>
      <c r="D7" s="72">
        <f t="shared" si="0"/>
        <v>100</v>
      </c>
      <c r="E7" s="71">
        <f>'2019'!$F2</f>
        <v>19</v>
      </c>
      <c r="F7" s="71">
        <f>'2019'!$F4</f>
        <v>20</v>
      </c>
      <c r="G7" s="72">
        <f t="shared" si="1"/>
        <v>95</v>
      </c>
      <c r="H7" s="71">
        <f>'2020'!$F2</f>
        <v>20</v>
      </c>
      <c r="I7" s="71">
        <f>'2020'!$F4</f>
        <v>20</v>
      </c>
      <c r="J7" s="72">
        <f t="shared" si="2"/>
        <v>100</v>
      </c>
      <c r="K7" s="71">
        <f>'2021'!$F2</f>
        <v>19</v>
      </c>
      <c r="L7" s="71">
        <f>'2021'!$F4</f>
        <v>20</v>
      </c>
      <c r="M7" s="72">
        <f t="shared" si="3"/>
        <v>95</v>
      </c>
      <c r="N7" s="71">
        <f>'2022'!$F2</f>
        <v>20</v>
      </c>
      <c r="O7" s="71">
        <f>'2022'!$F4</f>
        <v>20</v>
      </c>
      <c r="P7" s="72">
        <f t="shared" si="4"/>
        <v>100</v>
      </c>
    </row>
    <row r="8" spans="1:16" ht="13.5" customHeight="1" x14ac:dyDescent="0.3">
      <c r="A8" s="73" t="s">
        <v>132</v>
      </c>
      <c r="B8" s="74">
        <f>'2018'!$G2</f>
        <v>102</v>
      </c>
      <c r="C8" s="74">
        <f>'2018'!$G4</f>
        <v>102</v>
      </c>
      <c r="D8" s="75">
        <f t="shared" si="0"/>
        <v>100</v>
      </c>
      <c r="E8" s="74">
        <f>'2019'!$G2</f>
        <v>101</v>
      </c>
      <c r="F8" s="74">
        <f>'2019'!$G4</f>
        <v>102</v>
      </c>
      <c r="G8" s="75">
        <f t="shared" si="1"/>
        <v>99.019607843137265</v>
      </c>
      <c r="H8" s="74">
        <f>'2020'!$G2</f>
        <v>102</v>
      </c>
      <c r="I8" s="74">
        <f>'2020'!$G4</f>
        <v>102</v>
      </c>
      <c r="J8" s="75">
        <f t="shared" si="2"/>
        <v>100</v>
      </c>
      <c r="K8" s="74">
        <f>'2021'!$G2</f>
        <v>101</v>
      </c>
      <c r="L8" s="74">
        <f>'2021'!$G4</f>
        <v>102</v>
      </c>
      <c r="M8" s="75">
        <f t="shared" si="3"/>
        <v>99.019607843137265</v>
      </c>
      <c r="N8" s="74">
        <f>'2022'!$G2</f>
        <v>101</v>
      </c>
      <c r="O8" s="74">
        <f>'2022'!$G4</f>
        <v>102</v>
      </c>
      <c r="P8" s="75">
        <f t="shared" si="4"/>
        <v>99.019607843137265</v>
      </c>
    </row>
    <row r="9" spans="1:16" ht="13.5" customHeight="1" x14ac:dyDescent="0.3">
      <c r="A9" s="70" t="s">
        <v>41</v>
      </c>
      <c r="B9" s="111">
        <f>'2018'!$H2</f>
        <v>106</v>
      </c>
      <c r="C9" s="111">
        <f>'2018'!$H4</f>
        <v>108</v>
      </c>
      <c r="D9" s="72">
        <f t="shared" si="0"/>
        <v>98.148148148148152</v>
      </c>
      <c r="E9" s="111">
        <f>'2019'!$H2</f>
        <v>107</v>
      </c>
      <c r="F9" s="111">
        <f>'2019'!$H4</f>
        <v>108</v>
      </c>
      <c r="G9" s="72">
        <f t="shared" si="1"/>
        <v>99.074074074074076</v>
      </c>
      <c r="H9" s="111">
        <f>'2020'!$H2</f>
        <v>107</v>
      </c>
      <c r="I9" s="111">
        <f>'2020'!$H4</f>
        <v>108</v>
      </c>
      <c r="J9" s="72">
        <f t="shared" si="2"/>
        <v>99.074074074074076</v>
      </c>
      <c r="K9" s="111">
        <f>'2021'!$H2</f>
        <v>107</v>
      </c>
      <c r="L9" s="111">
        <f>'2021'!$H4</f>
        <v>108</v>
      </c>
      <c r="M9" s="72">
        <f t="shared" si="3"/>
        <v>99.074074074074076</v>
      </c>
      <c r="N9" s="111">
        <f>'2022'!$H2</f>
        <v>107</v>
      </c>
      <c r="O9" s="111">
        <f>'2022'!$H4</f>
        <v>108</v>
      </c>
      <c r="P9" s="72">
        <f t="shared" si="4"/>
        <v>99.074074074074076</v>
      </c>
    </row>
    <row r="10" spans="1:16" ht="13.5" customHeight="1" x14ac:dyDescent="0.3">
      <c r="A10" s="73" t="s">
        <v>42</v>
      </c>
      <c r="B10" s="113">
        <f>'2018'!$I2</f>
        <v>101</v>
      </c>
      <c r="C10" s="113">
        <f>'2018'!$I4</f>
        <v>101</v>
      </c>
      <c r="D10" s="75">
        <f t="shared" si="0"/>
        <v>100</v>
      </c>
      <c r="E10" s="113">
        <f>'2019'!$I2</f>
        <v>100</v>
      </c>
      <c r="F10" s="113">
        <f>'2019'!$I4</f>
        <v>101</v>
      </c>
      <c r="G10" s="75">
        <f t="shared" si="1"/>
        <v>99.009900990099013</v>
      </c>
      <c r="H10" s="113">
        <f>'2020'!$I2</f>
        <v>98</v>
      </c>
      <c r="I10" s="113">
        <f>'2020'!$I4</f>
        <v>99</v>
      </c>
      <c r="J10" s="75">
        <f t="shared" si="2"/>
        <v>98.98989898989899</v>
      </c>
      <c r="K10" s="113">
        <f>'2021'!$I2</f>
        <v>99</v>
      </c>
      <c r="L10" s="113">
        <f>'2021'!$I4</f>
        <v>99</v>
      </c>
      <c r="M10" s="75">
        <f t="shared" si="3"/>
        <v>100</v>
      </c>
      <c r="N10" s="113">
        <f>'2022'!$I2</f>
        <v>97</v>
      </c>
      <c r="O10" s="113">
        <f>'2022'!$I4</f>
        <v>99</v>
      </c>
      <c r="P10" s="75">
        <f t="shared" si="4"/>
        <v>97.979797979797979</v>
      </c>
    </row>
    <row r="11" spans="1:16" ht="13.5" customHeight="1" x14ac:dyDescent="0.3">
      <c r="A11" s="70" t="s">
        <v>133</v>
      </c>
      <c r="B11" s="111">
        <f>'2018'!$J2</f>
        <v>74</v>
      </c>
      <c r="C11" s="111">
        <f>'2018'!$J4</f>
        <v>75</v>
      </c>
      <c r="D11" s="72">
        <f t="shared" si="0"/>
        <v>98.666666666666671</v>
      </c>
      <c r="E11" s="111">
        <f>'2019'!$J2</f>
        <v>74</v>
      </c>
      <c r="F11" s="111">
        <f>'2019'!$J4</f>
        <v>75</v>
      </c>
      <c r="G11" s="72">
        <f t="shared" si="1"/>
        <v>98.666666666666671</v>
      </c>
      <c r="H11" s="111">
        <f>'2020'!$J2</f>
        <v>74</v>
      </c>
      <c r="I11" s="111">
        <f>'2020'!$J4</f>
        <v>76</v>
      </c>
      <c r="J11" s="72">
        <f t="shared" si="2"/>
        <v>97.368421052631575</v>
      </c>
      <c r="K11" s="111">
        <f>'2021'!$J2</f>
        <v>76</v>
      </c>
      <c r="L11" s="111">
        <f>'2021'!$J4</f>
        <v>76</v>
      </c>
      <c r="M11" s="72">
        <f t="shared" si="3"/>
        <v>100</v>
      </c>
      <c r="N11" s="111">
        <f>'2022'!$J2</f>
        <v>76</v>
      </c>
      <c r="O11" s="111">
        <f>'2022'!$J4</f>
        <v>76</v>
      </c>
      <c r="P11" s="72">
        <f t="shared" si="4"/>
        <v>100</v>
      </c>
    </row>
    <row r="12" spans="1:16" ht="13.5" customHeight="1" x14ac:dyDescent="0.3">
      <c r="A12" s="77" t="s">
        <v>43</v>
      </c>
      <c r="B12" s="78">
        <f>SUM(B3:B11)</f>
        <v>530</v>
      </c>
      <c r="C12" s="78">
        <f>SUM(C3:C11)</f>
        <v>537</v>
      </c>
      <c r="D12" s="79">
        <f t="shared" si="0"/>
        <v>98.696461824953445</v>
      </c>
      <c r="E12" s="78">
        <f>SUM(E3:E11)</f>
        <v>523</v>
      </c>
      <c r="F12" s="78">
        <f>SUM(F3:F11)</f>
        <v>537</v>
      </c>
      <c r="G12" s="79">
        <f t="shared" si="1"/>
        <v>97.392923649906891</v>
      </c>
      <c r="H12" s="78">
        <f>SUM(H3:H11)</f>
        <v>529</v>
      </c>
      <c r="I12" s="78">
        <f>SUM(I3:I11)</f>
        <v>538</v>
      </c>
      <c r="J12" s="79">
        <f t="shared" si="2"/>
        <v>98.327137546468407</v>
      </c>
      <c r="K12" s="78">
        <f>SUM(K3:K11)</f>
        <v>531</v>
      </c>
      <c r="L12" s="78">
        <f>SUM(L3:L11)</f>
        <v>538</v>
      </c>
      <c r="M12" s="79">
        <f t="shared" si="3"/>
        <v>98.698884758364315</v>
      </c>
      <c r="N12" s="78">
        <f>SUM(N3:N11)</f>
        <v>532</v>
      </c>
      <c r="O12" s="78">
        <f>SUM(O3:O11)</f>
        <v>539</v>
      </c>
      <c r="P12" s="79">
        <f t="shared" si="4"/>
        <v>98.701298701298697</v>
      </c>
    </row>
    <row r="14" spans="1:16" x14ac:dyDescent="0.3">
      <c r="A14" s="61" t="s">
        <v>47</v>
      </c>
      <c r="B14" s="112">
        <f>'2018'!$M2</f>
        <v>190</v>
      </c>
      <c r="C14" s="112">
        <f>'2018'!$M4</f>
        <v>190</v>
      </c>
      <c r="D14" s="60">
        <f>B14/C14*100</f>
        <v>100</v>
      </c>
      <c r="E14" s="112">
        <f>'2019'!$M2</f>
        <v>190</v>
      </c>
      <c r="F14" s="112">
        <f>'2019'!$M4</f>
        <v>190</v>
      </c>
      <c r="G14" s="60">
        <f>E14/F14*100</f>
        <v>100</v>
      </c>
      <c r="H14" s="112">
        <f>'2020'!$M2</f>
        <v>188</v>
      </c>
      <c r="I14" s="112">
        <f>'2020'!$M4</f>
        <v>188</v>
      </c>
      <c r="J14" s="60">
        <f>H14/I14*100</f>
        <v>100</v>
      </c>
      <c r="K14" s="112">
        <f>'2021'!$M2</f>
        <v>187</v>
      </c>
      <c r="L14" s="112">
        <f>'2021'!$M4</f>
        <v>188</v>
      </c>
      <c r="M14" s="60">
        <f>K14/L14*100</f>
        <v>99.468085106382972</v>
      </c>
      <c r="N14" s="112">
        <f>'2022'!$M2</f>
        <v>188</v>
      </c>
      <c r="O14" s="112">
        <f>'2022'!$M4</f>
        <v>188</v>
      </c>
      <c r="P14" s="60">
        <f>N14/O14*100</f>
        <v>100</v>
      </c>
    </row>
    <row r="15" spans="1:16" x14ac:dyDescent="0.3">
      <c r="A15" s="61" t="s">
        <v>81</v>
      </c>
      <c r="B15" s="112">
        <f>'2018'!$N2</f>
        <v>73</v>
      </c>
      <c r="C15" s="112">
        <f>'2018'!$N4</f>
        <v>74</v>
      </c>
      <c r="D15" s="60">
        <f>B15/C15*100</f>
        <v>98.648648648648646</v>
      </c>
      <c r="E15" s="112">
        <f>'2019'!$N2</f>
        <v>71</v>
      </c>
      <c r="F15" s="112">
        <f>'2019'!$N4</f>
        <v>74</v>
      </c>
      <c r="G15" s="60">
        <f>E15/F15*100</f>
        <v>95.945945945945937</v>
      </c>
      <c r="H15" s="112">
        <f>'2020'!$N2</f>
        <v>71</v>
      </c>
      <c r="I15" s="112">
        <f>'2020'!$N4</f>
        <v>74</v>
      </c>
      <c r="J15" s="60">
        <f>H15/I15*100</f>
        <v>95.945945945945937</v>
      </c>
      <c r="K15" s="112">
        <f>'2021'!$N2</f>
        <v>74</v>
      </c>
      <c r="L15" s="112">
        <f>'2021'!$N4</f>
        <v>74</v>
      </c>
      <c r="M15" s="60">
        <f>K15/L15*100</f>
        <v>100</v>
      </c>
      <c r="N15" s="112">
        <f>'2022'!$N2</f>
        <v>74</v>
      </c>
      <c r="O15" s="112">
        <f>'2022'!$N4</f>
        <v>74</v>
      </c>
      <c r="P15" s="60">
        <f>N15/O15*100</f>
        <v>100</v>
      </c>
    </row>
    <row r="16" spans="1:16" x14ac:dyDescent="0.3">
      <c r="A16" s="61" t="s">
        <v>49</v>
      </c>
      <c r="B16" s="112">
        <f>'2018'!$O2</f>
        <v>139</v>
      </c>
      <c r="C16" s="112">
        <f>'2018'!$O4</f>
        <v>142</v>
      </c>
      <c r="D16" s="60">
        <f>B16/C16*100</f>
        <v>97.887323943661968</v>
      </c>
      <c r="E16" s="112">
        <f>'2019'!$O2</f>
        <v>140</v>
      </c>
      <c r="F16" s="112">
        <f>'2019'!$O4</f>
        <v>142</v>
      </c>
      <c r="G16" s="60">
        <f>E16/F16*100</f>
        <v>98.591549295774655</v>
      </c>
      <c r="H16" s="112">
        <f>'2020'!$O2</f>
        <v>142</v>
      </c>
      <c r="I16" s="112">
        <f>'2020'!$O4</f>
        <v>143</v>
      </c>
      <c r="J16" s="60">
        <f>H16/I16*100</f>
        <v>99.300699300699307</v>
      </c>
      <c r="K16" s="112">
        <f>'2021'!$O2</f>
        <v>141</v>
      </c>
      <c r="L16" s="112">
        <f>'2021'!$O4</f>
        <v>143</v>
      </c>
      <c r="M16" s="60">
        <f>K16/L16*100</f>
        <v>98.6013986013986</v>
      </c>
      <c r="N16" s="112">
        <f>'2022'!$O2</f>
        <v>139</v>
      </c>
      <c r="O16" s="112">
        <f>'2022'!$O4</f>
        <v>143</v>
      </c>
      <c r="P16" s="60">
        <f>N16/O16*100</f>
        <v>97.2027972027972</v>
      </c>
    </row>
    <row r="17" spans="1:16" x14ac:dyDescent="0.3">
      <c r="A17" s="62" t="s">
        <v>43</v>
      </c>
      <c r="B17" s="63">
        <f>SUM(B14:B16)</f>
        <v>402</v>
      </c>
      <c r="C17" s="64">
        <f>SUM(C14:C16)</f>
        <v>406</v>
      </c>
      <c r="D17" s="65">
        <f>B17/C17*100</f>
        <v>99.01477832512316</v>
      </c>
      <c r="E17" s="63">
        <f>SUM(E14:E16)</f>
        <v>401</v>
      </c>
      <c r="F17" s="64">
        <f>SUM(F14:F16)</f>
        <v>406</v>
      </c>
      <c r="G17" s="65">
        <f>E17/F17*100</f>
        <v>98.768472906403943</v>
      </c>
      <c r="H17" s="63">
        <f>SUM(H14:H16)</f>
        <v>401</v>
      </c>
      <c r="I17" s="64">
        <f>SUM(I14:I16)</f>
        <v>405</v>
      </c>
      <c r="J17" s="65">
        <f>H17/I17*100</f>
        <v>99.012345679012341</v>
      </c>
      <c r="K17" s="63">
        <f>SUM(K14:K16)</f>
        <v>402</v>
      </c>
      <c r="L17" s="64">
        <f>SUM(L14:L16)</f>
        <v>405</v>
      </c>
      <c r="M17" s="65">
        <f>K17/L17*100</f>
        <v>99.259259259259252</v>
      </c>
      <c r="N17" s="63">
        <f>SUM(N14:N16)</f>
        <v>401</v>
      </c>
      <c r="O17" s="64">
        <f>SUM(O14:O16)</f>
        <v>405</v>
      </c>
      <c r="P17" s="65">
        <f>N17/O17*100</f>
        <v>99.012345679012341</v>
      </c>
    </row>
    <row r="19" spans="1:16" x14ac:dyDescent="0.3">
      <c r="A19" s="197" t="s">
        <v>187</v>
      </c>
      <c r="B19" s="175">
        <v>2023</v>
      </c>
    </row>
    <row r="20" spans="1:16" x14ac:dyDescent="0.3">
      <c r="A20" s="70" t="s">
        <v>38</v>
      </c>
      <c r="B20">
        <v>28</v>
      </c>
      <c r="C20" s="71">
        <f>O3</f>
        <v>28</v>
      </c>
      <c r="D20" s="72">
        <f>B20/C20*100</f>
        <v>100</v>
      </c>
    </row>
    <row r="21" spans="1:16" x14ac:dyDescent="0.3">
      <c r="A21" s="73" t="s">
        <v>82</v>
      </c>
      <c r="B21">
        <v>18</v>
      </c>
      <c r="C21" s="76">
        <f t="shared" ref="C21:C29" si="5">O4</f>
        <v>20</v>
      </c>
      <c r="D21" s="75">
        <f t="shared" ref="D21:D29" si="6">B21/C21*100</f>
        <v>90</v>
      </c>
    </row>
    <row r="22" spans="1:16" x14ac:dyDescent="0.3">
      <c r="A22" s="70" t="s">
        <v>37</v>
      </c>
      <c r="B22">
        <v>66</v>
      </c>
      <c r="C22" s="71">
        <f t="shared" si="5"/>
        <v>66</v>
      </c>
      <c r="D22" s="72">
        <f t="shared" si="6"/>
        <v>100</v>
      </c>
    </row>
    <row r="23" spans="1:16" x14ac:dyDescent="0.3">
      <c r="A23" s="73" t="s">
        <v>77</v>
      </c>
      <c r="B23">
        <v>20</v>
      </c>
      <c r="C23" s="74">
        <f t="shared" si="5"/>
        <v>20</v>
      </c>
      <c r="D23" s="75">
        <f t="shared" si="6"/>
        <v>100</v>
      </c>
    </row>
    <row r="24" spans="1:16" x14ac:dyDescent="0.3">
      <c r="A24" s="70" t="s">
        <v>40</v>
      </c>
      <c r="B24">
        <v>20</v>
      </c>
      <c r="C24" s="71">
        <f t="shared" si="5"/>
        <v>20</v>
      </c>
      <c r="D24" s="72">
        <f t="shared" si="6"/>
        <v>100</v>
      </c>
    </row>
    <row r="25" spans="1:16" x14ac:dyDescent="0.3">
      <c r="A25" s="73" t="s">
        <v>132</v>
      </c>
      <c r="B25">
        <v>100</v>
      </c>
      <c r="C25" s="74">
        <f t="shared" si="5"/>
        <v>102</v>
      </c>
      <c r="D25" s="75">
        <f t="shared" si="6"/>
        <v>98.039215686274503</v>
      </c>
    </row>
    <row r="26" spans="1:16" x14ac:dyDescent="0.3">
      <c r="A26" s="70" t="s">
        <v>41</v>
      </c>
      <c r="B26">
        <v>97</v>
      </c>
      <c r="C26" s="111">
        <f t="shared" si="5"/>
        <v>108</v>
      </c>
      <c r="D26" s="72">
        <f t="shared" si="6"/>
        <v>89.81481481481481</v>
      </c>
    </row>
    <row r="27" spans="1:16" x14ac:dyDescent="0.3">
      <c r="A27" s="73" t="s">
        <v>42</v>
      </c>
      <c r="B27">
        <v>97</v>
      </c>
      <c r="C27" s="113">
        <f t="shared" si="5"/>
        <v>99</v>
      </c>
      <c r="D27" s="75">
        <f t="shared" si="6"/>
        <v>97.979797979797979</v>
      </c>
    </row>
    <row r="28" spans="1:16" x14ac:dyDescent="0.3">
      <c r="A28" s="70" t="s">
        <v>133</v>
      </c>
      <c r="B28">
        <v>76</v>
      </c>
      <c r="C28" s="111">
        <f t="shared" si="5"/>
        <v>76</v>
      </c>
      <c r="D28" s="72">
        <f t="shared" si="6"/>
        <v>100</v>
      </c>
    </row>
    <row r="29" spans="1:16" x14ac:dyDescent="0.3">
      <c r="A29" s="77" t="s">
        <v>43</v>
      </c>
      <c r="B29" s="198">
        <f>SUM(B20:B28)</f>
        <v>522</v>
      </c>
      <c r="C29" s="78">
        <f t="shared" si="5"/>
        <v>539</v>
      </c>
      <c r="D29" s="79">
        <f t="shared" si="6"/>
        <v>96.846011131725419</v>
      </c>
    </row>
    <row r="30" spans="1:16" x14ac:dyDescent="0.3">
      <c r="A30" s="174"/>
      <c r="C30" s="174"/>
      <c r="D30" s="174"/>
    </row>
    <row r="31" spans="1:16" x14ac:dyDescent="0.3">
      <c r="A31" s="61" t="s">
        <v>47</v>
      </c>
      <c r="B31">
        <f>8+42+45+47+43</f>
        <v>185</v>
      </c>
      <c r="C31" s="112">
        <f t="shared" ref="C31:C34" si="7">O14</f>
        <v>188</v>
      </c>
      <c r="D31" s="60">
        <f>B31/C31*100</f>
        <v>98.40425531914893</v>
      </c>
    </row>
    <row r="32" spans="1:16" x14ac:dyDescent="0.3">
      <c r="A32" s="61" t="s">
        <v>81</v>
      </c>
      <c r="B32">
        <f>4+22+21+16+10</f>
        <v>73</v>
      </c>
      <c r="C32" s="112">
        <f t="shared" si="7"/>
        <v>74</v>
      </c>
      <c r="D32" s="60">
        <f>B32/C32*100</f>
        <v>98.648648648648646</v>
      </c>
    </row>
    <row r="33" spans="1:4" x14ac:dyDescent="0.3">
      <c r="A33" s="61" t="s">
        <v>49</v>
      </c>
      <c r="B33">
        <f>8+36+31+34+23</f>
        <v>132</v>
      </c>
      <c r="C33" s="112">
        <f t="shared" si="7"/>
        <v>143</v>
      </c>
      <c r="D33" s="60">
        <f>B33/C33*100</f>
        <v>92.307692307692307</v>
      </c>
    </row>
    <row r="34" spans="1:4" x14ac:dyDescent="0.3">
      <c r="A34" s="62" t="s">
        <v>43</v>
      </c>
      <c r="B34" s="198">
        <f>SUM(B31:B33)</f>
        <v>390</v>
      </c>
      <c r="C34" s="64">
        <f t="shared" si="7"/>
        <v>405</v>
      </c>
      <c r="D34" s="65">
        <f>B34/C34*100</f>
        <v>96.296296296296291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sqref="A1:F11"/>
    </sheetView>
  </sheetViews>
  <sheetFormatPr defaultRowHeight="14.4" x14ac:dyDescent="0.3"/>
  <cols>
    <col min="1" max="1" width="15.5546875" bestFit="1" customWidth="1"/>
    <col min="2" max="8" width="9.33203125" customWidth="1"/>
    <col min="9" max="9" width="3.5546875" bestFit="1" customWidth="1"/>
    <col min="10" max="11" width="9.33203125" customWidth="1"/>
    <col min="12" max="12" width="3.5546875" bestFit="1" customWidth="1"/>
  </cols>
  <sheetData>
    <row r="1" spans="1:7" ht="41.4" x14ac:dyDescent="0.3">
      <c r="A1" s="152" t="s">
        <v>80</v>
      </c>
      <c r="B1" s="67" t="s">
        <v>144</v>
      </c>
      <c r="C1" s="67" t="s">
        <v>143</v>
      </c>
      <c r="D1" s="67" t="s">
        <v>145</v>
      </c>
      <c r="E1" s="67" t="s">
        <v>143</v>
      </c>
      <c r="F1" s="67" t="s">
        <v>146</v>
      </c>
    </row>
    <row r="2" spans="1:7" x14ac:dyDescent="0.3">
      <c r="A2" s="86" t="s">
        <v>38</v>
      </c>
      <c r="B2" s="71">
        <v>1</v>
      </c>
      <c r="C2" s="71">
        <v>1</v>
      </c>
      <c r="D2" s="71">
        <f>B2-C2</f>
        <v>0</v>
      </c>
      <c r="E2" s="71">
        <v>0</v>
      </c>
      <c r="F2" s="71">
        <f>D2-E2</f>
        <v>0</v>
      </c>
    </row>
    <row r="3" spans="1:7" x14ac:dyDescent="0.3">
      <c r="A3" s="80" t="s">
        <v>82</v>
      </c>
      <c r="B3" s="74">
        <v>4</v>
      </c>
      <c r="C3" s="74">
        <v>3</v>
      </c>
      <c r="D3" s="74">
        <f t="shared" ref="D3:D10" si="0">B3-C3</f>
        <v>1</v>
      </c>
      <c r="E3" s="74">
        <v>0</v>
      </c>
      <c r="F3" s="74">
        <f>D3-E3+1</f>
        <v>2</v>
      </c>
      <c r="G3" t="s">
        <v>181</v>
      </c>
    </row>
    <row r="4" spans="1:7" x14ac:dyDescent="0.3">
      <c r="A4" s="86" t="s">
        <v>37</v>
      </c>
      <c r="B4" s="71">
        <v>0</v>
      </c>
      <c r="C4" s="71">
        <v>0</v>
      </c>
      <c r="D4" s="71">
        <f>B4-C4</f>
        <v>0</v>
      </c>
      <c r="E4" s="71">
        <v>0</v>
      </c>
      <c r="F4" s="71">
        <f t="shared" ref="F4:F10" si="1">D4-E4</f>
        <v>0</v>
      </c>
    </row>
    <row r="5" spans="1:7" x14ac:dyDescent="0.3">
      <c r="A5" s="80" t="s">
        <v>77</v>
      </c>
      <c r="B5" s="74">
        <v>3</v>
      </c>
      <c r="C5" s="74">
        <v>2</v>
      </c>
      <c r="D5" s="74">
        <f t="shared" si="0"/>
        <v>1</v>
      </c>
      <c r="E5" s="74">
        <v>0</v>
      </c>
      <c r="F5" s="74">
        <f t="shared" si="1"/>
        <v>1</v>
      </c>
    </row>
    <row r="6" spans="1:7" x14ac:dyDescent="0.3">
      <c r="A6" s="86" t="s">
        <v>40</v>
      </c>
      <c r="B6" s="71">
        <v>0</v>
      </c>
      <c r="C6" s="71">
        <v>0</v>
      </c>
      <c r="D6" s="71">
        <f t="shared" si="0"/>
        <v>0</v>
      </c>
      <c r="E6" s="71">
        <v>0</v>
      </c>
      <c r="F6" s="71">
        <v>0</v>
      </c>
    </row>
    <row r="7" spans="1:7" x14ac:dyDescent="0.3">
      <c r="A7" s="80" t="s">
        <v>132</v>
      </c>
      <c r="B7" s="74">
        <v>7</v>
      </c>
      <c r="C7" s="74">
        <v>6</v>
      </c>
      <c r="D7" s="74">
        <f t="shared" si="0"/>
        <v>1</v>
      </c>
      <c r="E7" s="74">
        <v>0</v>
      </c>
      <c r="F7" s="74">
        <f t="shared" si="1"/>
        <v>1</v>
      </c>
    </row>
    <row r="8" spans="1:7" x14ac:dyDescent="0.3">
      <c r="A8" s="86" t="s">
        <v>41</v>
      </c>
      <c r="B8" s="71">
        <v>3</v>
      </c>
      <c r="C8" s="71">
        <v>1</v>
      </c>
      <c r="D8" s="71">
        <f>B8-C8</f>
        <v>2</v>
      </c>
      <c r="E8" s="71">
        <v>1</v>
      </c>
      <c r="F8" s="71">
        <f t="shared" si="1"/>
        <v>1</v>
      </c>
    </row>
    <row r="9" spans="1:7" x14ac:dyDescent="0.3">
      <c r="A9" s="80" t="s">
        <v>42</v>
      </c>
      <c r="B9" s="74">
        <v>5</v>
      </c>
      <c r="C9" s="74">
        <v>3</v>
      </c>
      <c r="D9" s="74">
        <f t="shared" si="0"/>
        <v>2</v>
      </c>
      <c r="E9" s="74">
        <v>0</v>
      </c>
      <c r="F9" s="74">
        <f t="shared" si="1"/>
        <v>2</v>
      </c>
    </row>
    <row r="10" spans="1:7" x14ac:dyDescent="0.3">
      <c r="A10" s="86" t="s">
        <v>133</v>
      </c>
      <c r="B10" s="71">
        <v>2</v>
      </c>
      <c r="C10" s="71">
        <v>2</v>
      </c>
      <c r="D10" s="71">
        <f t="shared" si="0"/>
        <v>0</v>
      </c>
      <c r="E10" s="71">
        <v>0</v>
      </c>
      <c r="F10" s="71">
        <f t="shared" si="1"/>
        <v>0</v>
      </c>
    </row>
    <row r="11" spans="1:7" x14ac:dyDescent="0.3">
      <c r="A11" s="151" t="s">
        <v>43</v>
      </c>
      <c r="B11" s="78">
        <f>SUM(B2:B10)</f>
        <v>25</v>
      </c>
      <c r="C11" s="78">
        <f>SUM(C2:C10)</f>
        <v>18</v>
      </c>
      <c r="D11" s="78">
        <f>SUM(D2:D10)</f>
        <v>7</v>
      </c>
      <c r="E11" s="78">
        <f>SUM(E2:E10)</f>
        <v>1</v>
      </c>
      <c r="F11" s="78">
        <f>SUM(F2:F10)</f>
        <v>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opLeftCell="A28" workbookViewId="0">
      <selection activeCell="D34" sqref="D34"/>
    </sheetView>
  </sheetViews>
  <sheetFormatPr defaultRowHeight="14.4" x14ac:dyDescent="0.3"/>
  <cols>
    <col min="1" max="1" width="31" customWidth="1"/>
    <col min="2" max="3" width="13.109375" customWidth="1"/>
    <col min="4" max="5" width="12.33203125" customWidth="1"/>
    <col min="6" max="6" width="9.33203125" bestFit="1" customWidth="1"/>
    <col min="8" max="8" width="11.44140625" bestFit="1" customWidth="1"/>
  </cols>
  <sheetData>
    <row r="1" spans="1:10" ht="30" customHeight="1" x14ac:dyDescent="0.3">
      <c r="A1" s="35" t="s">
        <v>50</v>
      </c>
      <c r="B1" s="29" t="s">
        <v>182</v>
      </c>
      <c r="C1" s="34" t="s">
        <v>76</v>
      </c>
      <c r="D1" s="34" t="s">
        <v>183</v>
      </c>
      <c r="E1" s="34">
        <v>2020</v>
      </c>
      <c r="G1" t="s">
        <v>73</v>
      </c>
      <c r="H1" t="s">
        <v>74</v>
      </c>
      <c r="I1" t="s">
        <v>43</v>
      </c>
      <c r="J1" t="s">
        <v>75</v>
      </c>
    </row>
    <row r="2" spans="1:10" x14ac:dyDescent="0.3">
      <c r="A2" s="36" t="s">
        <v>51</v>
      </c>
      <c r="B2" s="30">
        <v>1183442</v>
      </c>
      <c r="C2" s="30">
        <v>154.13999999999999</v>
      </c>
      <c r="D2" s="30">
        <f>B2+C2</f>
        <v>1183596.1399999999</v>
      </c>
      <c r="E2" s="30">
        <v>1178017.52</v>
      </c>
      <c r="F2" s="23"/>
    </row>
    <row r="3" spans="1:10" x14ac:dyDescent="0.3">
      <c r="A3" s="37" t="s">
        <v>52</v>
      </c>
      <c r="B3" s="31">
        <v>9009</v>
      </c>
      <c r="C3" s="31">
        <v>279.95</v>
      </c>
      <c r="D3" s="30">
        <f t="shared" ref="D3:D24" si="0">B3+C3</f>
        <v>9288.9500000000007</v>
      </c>
      <c r="E3" s="30">
        <v>9434.69</v>
      </c>
      <c r="F3" s="23">
        <f>D2+D3</f>
        <v>1192885.0899999999</v>
      </c>
      <c r="G3" s="23">
        <f>'2022'!C5</f>
        <v>6961</v>
      </c>
      <c r="H3" s="23">
        <f>'2022'!C6</f>
        <v>1004189</v>
      </c>
      <c r="I3" s="23">
        <f>G3+H3</f>
        <v>1011150</v>
      </c>
      <c r="J3" s="44">
        <f>I3/F3*100</f>
        <v>84.765079929031558</v>
      </c>
    </row>
    <row r="4" spans="1:10" x14ac:dyDescent="0.3">
      <c r="A4" s="36" t="s">
        <v>53</v>
      </c>
      <c r="B4" s="30">
        <f>126641+81</f>
        <v>126722</v>
      </c>
      <c r="C4" s="31">
        <v>833.1</v>
      </c>
      <c r="D4" s="30">
        <f t="shared" si="0"/>
        <v>127555.1</v>
      </c>
      <c r="E4" s="30">
        <v>132983.62</v>
      </c>
    </row>
    <row r="5" spans="1:10" x14ac:dyDescent="0.3">
      <c r="A5" s="37" t="s">
        <v>54</v>
      </c>
      <c r="B5" s="31">
        <v>2018</v>
      </c>
      <c r="C5" s="31">
        <v>39.5</v>
      </c>
      <c r="D5" s="30">
        <f t="shared" si="0"/>
        <v>2057.5</v>
      </c>
      <c r="E5" s="30">
        <v>2042.07</v>
      </c>
    </row>
    <row r="6" spans="1:10" x14ac:dyDescent="0.3">
      <c r="A6" s="36" t="s">
        <v>55</v>
      </c>
      <c r="B6" s="30">
        <v>38886</v>
      </c>
      <c r="C6" s="31">
        <v>0</v>
      </c>
      <c r="D6" s="30">
        <f t="shared" si="0"/>
        <v>38886</v>
      </c>
      <c r="E6" s="30">
        <v>41229</v>
      </c>
    </row>
    <row r="7" spans="1:10" x14ac:dyDescent="0.3">
      <c r="A7" s="37" t="s">
        <v>56</v>
      </c>
      <c r="B7" s="31">
        <v>35272</v>
      </c>
      <c r="C7" s="31">
        <v>252.43</v>
      </c>
      <c r="D7" s="30">
        <f t="shared" si="0"/>
        <v>35524.43</v>
      </c>
      <c r="E7" s="30">
        <v>35362.22</v>
      </c>
    </row>
    <row r="8" spans="1:10" x14ac:dyDescent="0.3">
      <c r="A8" s="36" t="s">
        <v>57</v>
      </c>
      <c r="B8" s="30">
        <v>303134</v>
      </c>
      <c r="C8" s="31">
        <v>0</v>
      </c>
      <c r="D8" s="30">
        <f t="shared" si="0"/>
        <v>303134</v>
      </c>
      <c r="E8" s="30">
        <v>303036</v>
      </c>
    </row>
    <row r="9" spans="1:10" x14ac:dyDescent="0.3">
      <c r="A9" s="37" t="s">
        <v>58</v>
      </c>
      <c r="B9" s="31">
        <v>172383</v>
      </c>
      <c r="C9" s="31">
        <v>0</v>
      </c>
      <c r="D9" s="30">
        <f t="shared" si="0"/>
        <v>172383</v>
      </c>
      <c r="E9" s="30">
        <v>175665</v>
      </c>
    </row>
    <row r="10" spans="1:10" x14ac:dyDescent="0.3">
      <c r="A10" s="36" t="s">
        <v>59</v>
      </c>
      <c r="B10" s="30">
        <v>11022</v>
      </c>
      <c r="C10" s="31">
        <v>0</v>
      </c>
      <c r="D10" s="30">
        <f t="shared" si="0"/>
        <v>11022</v>
      </c>
      <c r="E10" s="30">
        <v>11011</v>
      </c>
    </row>
    <row r="11" spans="1:10" x14ac:dyDescent="0.3">
      <c r="A11" s="37" t="s">
        <v>60</v>
      </c>
      <c r="B11" s="30">
        <v>1016</v>
      </c>
      <c r="C11" s="31">
        <v>0</v>
      </c>
      <c r="D11" s="30">
        <f t="shared" si="0"/>
        <v>1016</v>
      </c>
      <c r="E11" s="30">
        <v>1000</v>
      </c>
    </row>
    <row r="12" spans="1:10" x14ac:dyDescent="0.3">
      <c r="A12" s="36" t="s">
        <v>61</v>
      </c>
      <c r="B12" s="30">
        <v>967</v>
      </c>
      <c r="C12" s="31">
        <v>0</v>
      </c>
      <c r="D12" s="30">
        <f t="shared" si="0"/>
        <v>967</v>
      </c>
      <c r="E12" s="30">
        <v>1045</v>
      </c>
    </row>
    <row r="13" spans="1:10" x14ac:dyDescent="0.3">
      <c r="A13" s="37" t="s">
        <v>62</v>
      </c>
      <c r="B13" s="32">
        <v>249</v>
      </c>
      <c r="C13" s="31">
        <v>0</v>
      </c>
      <c r="D13" s="30">
        <f t="shared" si="0"/>
        <v>249</v>
      </c>
      <c r="E13" s="30">
        <v>257</v>
      </c>
    </row>
    <row r="14" spans="1:10" x14ac:dyDescent="0.3">
      <c r="A14" s="36" t="s">
        <v>63</v>
      </c>
      <c r="B14" s="30">
        <v>37318</v>
      </c>
      <c r="C14" s="31">
        <v>247.56</v>
      </c>
      <c r="D14" s="30">
        <f t="shared" si="0"/>
        <v>37565.56</v>
      </c>
      <c r="E14" s="30">
        <v>40013.620000000003</v>
      </c>
    </row>
    <row r="15" spans="1:10" x14ac:dyDescent="0.3">
      <c r="A15" s="36" t="s">
        <v>69</v>
      </c>
      <c r="B15" s="30">
        <v>2449</v>
      </c>
      <c r="C15" s="31">
        <v>73.11</v>
      </c>
      <c r="D15" s="30">
        <f t="shared" si="0"/>
        <v>2522.11</v>
      </c>
      <c r="E15" s="30">
        <v>2486.0700000000002</v>
      </c>
    </row>
    <row r="16" spans="1:10" x14ac:dyDescent="0.3">
      <c r="A16" s="37" t="s">
        <v>70</v>
      </c>
      <c r="B16" s="31">
        <f>58+847+285+62</f>
        <v>1252</v>
      </c>
      <c r="C16" s="31">
        <v>39.6</v>
      </c>
      <c r="D16" s="30">
        <f t="shared" si="0"/>
        <v>1291.5999999999999</v>
      </c>
      <c r="E16" s="30">
        <v>1242.75</v>
      </c>
    </row>
    <row r="17" spans="1:11" ht="15" customHeight="1" x14ac:dyDescent="0.3">
      <c r="A17" s="36" t="s">
        <v>71</v>
      </c>
      <c r="B17" s="30">
        <v>4950</v>
      </c>
      <c r="C17" s="31">
        <v>276.38</v>
      </c>
      <c r="D17" s="30">
        <f t="shared" si="0"/>
        <v>5226.38</v>
      </c>
      <c r="E17" s="30">
        <v>10219.39</v>
      </c>
    </row>
    <row r="18" spans="1:11" x14ac:dyDescent="0.3">
      <c r="A18" s="37" t="s">
        <v>72</v>
      </c>
      <c r="B18" s="31">
        <v>30842</v>
      </c>
      <c r="C18" s="31">
        <v>2514.7800000000002</v>
      </c>
      <c r="D18" s="30">
        <f t="shared" si="0"/>
        <v>33356.78</v>
      </c>
      <c r="E18" s="30">
        <v>32147.260000000002</v>
      </c>
      <c r="F18" s="23">
        <f>SUM(D4:D18)</f>
        <v>772756.46000000008</v>
      </c>
      <c r="G18" s="23">
        <f>'2022'!B5</f>
        <v>22131</v>
      </c>
      <c r="H18" s="23">
        <f>'2022'!B6</f>
        <v>642127</v>
      </c>
      <c r="I18" s="23">
        <f>G18+H18</f>
        <v>664258</v>
      </c>
      <c r="J18" s="44">
        <f>I18/F18*100</f>
        <v>85.959553155983954</v>
      </c>
    </row>
    <row r="19" spans="1:11" x14ac:dyDescent="0.3">
      <c r="A19" s="37" t="s">
        <v>64</v>
      </c>
      <c r="B19" s="31">
        <v>23741</v>
      </c>
      <c r="C19" s="31">
        <v>3173.26</v>
      </c>
      <c r="D19" s="30">
        <f t="shared" si="0"/>
        <v>26914.260000000002</v>
      </c>
      <c r="E19" s="30">
        <v>27063.53</v>
      </c>
      <c r="F19" s="23">
        <f>D19</f>
        <v>26914.260000000002</v>
      </c>
      <c r="G19" s="23">
        <f>'2022'!E5</f>
        <v>257</v>
      </c>
      <c r="H19" s="23">
        <f>'2022'!E6</f>
        <v>23213</v>
      </c>
      <c r="I19" s="23">
        <f t="shared" ref="I19:I25" si="1">G19+H19</f>
        <v>23470</v>
      </c>
      <c r="J19" s="44">
        <f t="shared" ref="J19:J25" si="2">I19/F19*100</f>
        <v>87.202843399744225</v>
      </c>
    </row>
    <row r="20" spans="1:11" s="174" customFormat="1" x14ac:dyDescent="0.3">
      <c r="A20" s="37" t="s">
        <v>165</v>
      </c>
      <c r="B20" s="31">
        <v>44061</v>
      </c>
      <c r="C20" s="31">
        <v>0</v>
      </c>
      <c r="D20" s="30">
        <f t="shared" si="0"/>
        <v>44061</v>
      </c>
      <c r="E20" s="30">
        <v>43574</v>
      </c>
      <c r="F20" s="176"/>
      <c r="G20" s="176"/>
      <c r="H20" s="176"/>
      <c r="I20" s="192">
        <v>53420</v>
      </c>
      <c r="J20" s="129">
        <f>(I20+I21)/F21*100</f>
        <v>96.831850356587097</v>
      </c>
    </row>
    <row r="21" spans="1:11" x14ac:dyDescent="0.3">
      <c r="A21" s="36" t="s">
        <v>65</v>
      </c>
      <c r="B21" s="30">
        <v>47576</v>
      </c>
      <c r="C21" s="31">
        <v>15694.42</v>
      </c>
      <c r="D21" s="30">
        <f t="shared" si="0"/>
        <v>63270.42</v>
      </c>
      <c r="E21" s="30">
        <v>63054.01</v>
      </c>
      <c r="F21" s="23">
        <f>D20+D21</f>
        <v>107331.42</v>
      </c>
      <c r="G21" s="23">
        <f>'2022'!D5</f>
        <v>342</v>
      </c>
      <c r="H21" s="23">
        <f>'2022'!D6</f>
        <v>50169</v>
      </c>
      <c r="I21" s="23">
        <f t="shared" si="1"/>
        <v>50511</v>
      </c>
      <c r="J21" s="44">
        <f t="shared" si="2"/>
        <v>47.060776797698196</v>
      </c>
    </row>
    <row r="22" spans="1:11" x14ac:dyDescent="0.3">
      <c r="A22" s="37" t="s">
        <v>66</v>
      </c>
      <c r="B22" s="31">
        <v>670566</v>
      </c>
      <c r="C22" s="31">
        <v>54168.4</v>
      </c>
      <c r="D22" s="30">
        <f t="shared" si="0"/>
        <v>724734.4</v>
      </c>
      <c r="E22" s="30">
        <v>703473.14</v>
      </c>
      <c r="F22" s="23">
        <f>D22</f>
        <v>724734.4</v>
      </c>
      <c r="G22" s="23">
        <f>'2022'!I5+'2022'!J5</f>
        <v>120503</v>
      </c>
      <c r="H22" s="23">
        <f>'2022'!I6+'2022'!J6</f>
        <v>487806</v>
      </c>
      <c r="I22" s="23">
        <f t="shared" si="1"/>
        <v>608309</v>
      </c>
      <c r="J22" s="44">
        <f t="shared" si="2"/>
        <v>83.935438969089915</v>
      </c>
    </row>
    <row r="23" spans="1:11" x14ac:dyDescent="0.3">
      <c r="A23" s="36" t="s">
        <v>67</v>
      </c>
      <c r="B23" s="30">
        <v>400147</v>
      </c>
      <c r="C23" s="31">
        <v>18901.59</v>
      </c>
      <c r="D23" s="30">
        <f t="shared" si="0"/>
        <v>419048.59</v>
      </c>
      <c r="E23" s="30">
        <v>421209.37</v>
      </c>
      <c r="I23" s="23"/>
      <c r="J23" s="44"/>
    </row>
    <row r="24" spans="1:11" x14ac:dyDescent="0.3">
      <c r="A24" s="37" t="s">
        <v>68</v>
      </c>
      <c r="B24" s="31">
        <v>91946</v>
      </c>
      <c r="C24" s="31">
        <v>10118.41</v>
      </c>
      <c r="D24" s="30">
        <f t="shared" si="0"/>
        <v>102064.41</v>
      </c>
      <c r="E24" s="30">
        <v>97725.89</v>
      </c>
      <c r="F24" s="23">
        <f>D23+D24</f>
        <v>521113</v>
      </c>
      <c r="G24" s="23">
        <f>'2022'!F5+'2022'!G5+'2022'!H5</f>
        <v>5624</v>
      </c>
      <c r="H24" s="23">
        <f>'2022'!F6+'2022'!G6+'2022'!H6</f>
        <v>221239</v>
      </c>
      <c r="I24" s="23">
        <f t="shared" si="1"/>
        <v>226863</v>
      </c>
      <c r="J24" s="44">
        <f t="shared" si="2"/>
        <v>43.534319811633942</v>
      </c>
    </row>
    <row r="25" spans="1:11" ht="30" customHeight="1" x14ac:dyDescent="0.3">
      <c r="A25" s="28"/>
      <c r="B25" s="33">
        <f t="shared" ref="B25:H25" si="3">SUM(B2:B24)</f>
        <v>3238968</v>
      </c>
      <c r="C25" s="33">
        <f t="shared" si="3"/>
        <v>106766.63</v>
      </c>
      <c r="D25" s="33">
        <f t="shared" si="3"/>
        <v>3345734.63</v>
      </c>
      <c r="E25" s="33">
        <f t="shared" si="3"/>
        <v>3333292.1500000004</v>
      </c>
      <c r="F25" s="33">
        <f t="shared" si="3"/>
        <v>3345734.63</v>
      </c>
      <c r="G25" s="33">
        <f t="shared" si="3"/>
        <v>155818</v>
      </c>
      <c r="H25" s="33">
        <f t="shared" si="3"/>
        <v>2428743</v>
      </c>
      <c r="I25" s="193">
        <f t="shared" si="1"/>
        <v>2584561</v>
      </c>
      <c r="J25" s="42">
        <f t="shared" si="2"/>
        <v>77.249432062697693</v>
      </c>
      <c r="K25" s="42"/>
    </row>
    <row r="27" spans="1:11" ht="27.6" x14ac:dyDescent="0.3">
      <c r="A27" s="66" t="s">
        <v>80</v>
      </c>
      <c r="B27" s="67" t="s">
        <v>184</v>
      </c>
      <c r="C27" s="67" t="s">
        <v>185</v>
      </c>
      <c r="D27" s="67" t="s">
        <v>83</v>
      </c>
      <c r="E27" s="110"/>
      <c r="F27" s="68"/>
    </row>
    <row r="28" spans="1:11" x14ac:dyDescent="0.3">
      <c r="A28" s="83" t="s">
        <v>38</v>
      </c>
      <c r="B28" s="84">
        <f>I18</f>
        <v>664258</v>
      </c>
      <c r="C28" s="84">
        <f>F18</f>
        <v>772756.46000000008</v>
      </c>
      <c r="D28" s="85">
        <f t="shared" ref="D28:D34" si="4">B28/C28*100</f>
        <v>85.959553155983954</v>
      </c>
      <c r="E28" s="123"/>
      <c r="F28" s="68"/>
    </row>
    <row r="29" spans="1:11" x14ac:dyDescent="0.3">
      <c r="A29" s="80" t="s">
        <v>82</v>
      </c>
      <c r="B29" s="81">
        <f>I3</f>
        <v>1011150</v>
      </c>
      <c r="C29" s="81">
        <f>F3</f>
        <v>1192885.0899999999</v>
      </c>
      <c r="D29" s="82">
        <f t="shared" si="4"/>
        <v>84.765079929031558</v>
      </c>
      <c r="E29" s="123"/>
      <c r="F29" s="68"/>
    </row>
    <row r="30" spans="1:11" x14ac:dyDescent="0.3">
      <c r="A30" s="86" t="s">
        <v>37</v>
      </c>
      <c r="B30" s="84">
        <f>I21</f>
        <v>50511</v>
      </c>
      <c r="C30" s="84">
        <f>F21</f>
        <v>107331.42</v>
      </c>
      <c r="D30" s="85">
        <f t="shared" si="4"/>
        <v>47.060776797698196</v>
      </c>
      <c r="E30" s="123"/>
      <c r="F30" s="68"/>
    </row>
    <row r="31" spans="1:11" x14ac:dyDescent="0.3">
      <c r="A31" s="80" t="s">
        <v>77</v>
      </c>
      <c r="B31" s="81">
        <f>I19</f>
        <v>23470</v>
      </c>
      <c r="C31" s="81">
        <f>F19</f>
        <v>26914.260000000002</v>
      </c>
      <c r="D31" s="82">
        <f t="shared" si="4"/>
        <v>87.202843399744225</v>
      </c>
      <c r="E31" s="123"/>
      <c r="F31" s="68"/>
    </row>
    <row r="32" spans="1:11" x14ac:dyDescent="0.3">
      <c r="A32" s="86" t="s">
        <v>84</v>
      </c>
      <c r="B32" s="84">
        <f>I24</f>
        <v>226863</v>
      </c>
      <c r="C32" s="84">
        <f>F24</f>
        <v>521113</v>
      </c>
      <c r="D32" s="85">
        <f t="shared" si="4"/>
        <v>43.534319811633942</v>
      </c>
      <c r="E32" s="123"/>
      <c r="F32" s="68"/>
    </row>
    <row r="33" spans="1:6" x14ac:dyDescent="0.3">
      <c r="A33" s="80" t="s">
        <v>86</v>
      </c>
      <c r="B33" s="81">
        <f>I22</f>
        <v>608309</v>
      </c>
      <c r="C33" s="81">
        <f>F22</f>
        <v>724734.4</v>
      </c>
      <c r="D33" s="82">
        <f t="shared" si="4"/>
        <v>83.935438969089915</v>
      </c>
      <c r="E33" s="123"/>
      <c r="F33" s="68"/>
    </row>
    <row r="34" spans="1:6" x14ac:dyDescent="0.3">
      <c r="A34" s="87" t="s">
        <v>43</v>
      </c>
      <c r="B34" s="88">
        <f>SUM(B28:B33)</f>
        <v>2584561</v>
      </c>
      <c r="C34" s="88">
        <f>SUM(C28:C33)</f>
        <v>3345734.6299999994</v>
      </c>
      <c r="D34" s="89">
        <f t="shared" si="4"/>
        <v>77.249432062697707</v>
      </c>
      <c r="E34" s="124"/>
      <c r="F34" s="68"/>
    </row>
    <row r="35" spans="1:6" x14ac:dyDescent="0.3">
      <c r="A35" s="68"/>
      <c r="B35" s="68"/>
      <c r="C35" s="68"/>
      <c r="D35" s="68"/>
      <c r="E35" s="68"/>
      <c r="F35" s="68"/>
    </row>
    <row r="36" spans="1:6" x14ac:dyDescent="0.3">
      <c r="A36" s="66" t="s">
        <v>80</v>
      </c>
      <c r="B36" s="67" t="s">
        <v>73</v>
      </c>
      <c r="C36" s="67" t="s">
        <v>74</v>
      </c>
      <c r="D36" s="67" t="s">
        <v>43</v>
      </c>
      <c r="E36" s="69" t="s">
        <v>87</v>
      </c>
    </row>
    <row r="37" spans="1:6" x14ac:dyDescent="0.3">
      <c r="A37" s="83" t="s">
        <v>38</v>
      </c>
      <c r="B37" s="84">
        <f>G18</f>
        <v>22131</v>
      </c>
      <c r="C37" s="84">
        <f>H18</f>
        <v>642127</v>
      </c>
      <c r="D37" s="84">
        <f t="shared" ref="D37:D43" si="5">B37+C37</f>
        <v>664258</v>
      </c>
      <c r="E37" s="90">
        <f t="shared" ref="E37:E43" si="6">B37/D37*100</f>
        <v>3.3316873865275238</v>
      </c>
    </row>
    <row r="38" spans="1:6" x14ac:dyDescent="0.3">
      <c r="A38" s="80" t="s">
        <v>82</v>
      </c>
      <c r="B38" s="81">
        <f>G3</f>
        <v>6961</v>
      </c>
      <c r="C38" s="81">
        <f>H3</f>
        <v>1004189</v>
      </c>
      <c r="D38" s="81">
        <f>B38+C38</f>
        <v>1011150</v>
      </c>
      <c r="E38" s="92">
        <f>B38/D38*100</f>
        <v>0.68842407160164165</v>
      </c>
    </row>
    <row r="39" spans="1:6" x14ac:dyDescent="0.3">
      <c r="A39" s="86" t="s">
        <v>37</v>
      </c>
      <c r="B39" s="84">
        <f>G21</f>
        <v>342</v>
      </c>
      <c r="C39" s="84">
        <f>H21</f>
        <v>50169</v>
      </c>
      <c r="D39" s="84">
        <f t="shared" si="5"/>
        <v>50511</v>
      </c>
      <c r="E39" s="90">
        <f t="shared" si="6"/>
        <v>0.67708023994773414</v>
      </c>
    </row>
    <row r="40" spans="1:6" x14ac:dyDescent="0.3">
      <c r="A40" s="80" t="s">
        <v>77</v>
      </c>
      <c r="B40" s="81">
        <f>G19</f>
        <v>257</v>
      </c>
      <c r="C40" s="81">
        <f>H19</f>
        <v>23213</v>
      </c>
      <c r="D40" s="81">
        <f t="shared" si="5"/>
        <v>23470</v>
      </c>
      <c r="E40" s="92">
        <f t="shared" si="6"/>
        <v>1.0950149126544524</v>
      </c>
    </row>
    <row r="41" spans="1:6" x14ac:dyDescent="0.3">
      <c r="A41" s="86" t="s">
        <v>84</v>
      </c>
      <c r="B41" s="84">
        <f>G24</f>
        <v>5624</v>
      </c>
      <c r="C41" s="84">
        <f>H24</f>
        <v>221239</v>
      </c>
      <c r="D41" s="84">
        <f t="shared" si="5"/>
        <v>226863</v>
      </c>
      <c r="E41" s="90">
        <f t="shared" si="6"/>
        <v>2.4790291938306379</v>
      </c>
    </row>
    <row r="42" spans="1:6" x14ac:dyDescent="0.3">
      <c r="A42" s="80" t="s">
        <v>86</v>
      </c>
      <c r="B42" s="81">
        <f>G22</f>
        <v>120503</v>
      </c>
      <c r="C42" s="81">
        <f>H22</f>
        <v>487806</v>
      </c>
      <c r="D42" s="81">
        <f t="shared" si="5"/>
        <v>608309</v>
      </c>
      <c r="E42" s="92">
        <f t="shared" si="6"/>
        <v>19.80950470895548</v>
      </c>
    </row>
    <row r="43" spans="1:6" x14ac:dyDescent="0.3">
      <c r="A43" s="87" t="s">
        <v>43</v>
      </c>
      <c r="B43" s="88">
        <f>SUM(B37:B42)</f>
        <v>155818</v>
      </c>
      <c r="C43" s="88">
        <f>SUM(C37:C42)</f>
        <v>2428743</v>
      </c>
      <c r="D43" s="88">
        <f t="shared" si="5"/>
        <v>2584561</v>
      </c>
      <c r="E43" s="91">
        <f t="shared" si="6"/>
        <v>6.028799475036573</v>
      </c>
    </row>
    <row r="44" spans="1:6" x14ac:dyDescent="0.3">
      <c r="A44" s="174" t="s">
        <v>186</v>
      </c>
      <c r="B44" s="125">
        <f>B43/'2021'!K5*100-100</f>
        <v>-3.0554535895824699</v>
      </c>
      <c r="C44" s="125">
        <f>C43/'2021'!K6*100-100</f>
        <v>7.0074142087750886</v>
      </c>
      <c r="D44" s="125">
        <f>D43/('2021'!K5+'2021'!K6)*100-100</f>
        <v>6.3419360811380727</v>
      </c>
    </row>
    <row r="45" spans="1:6" x14ac:dyDescent="0.3">
      <c r="A45" s="48" t="s">
        <v>47</v>
      </c>
      <c r="B45" s="23">
        <f>'2022'!M5+'2022'!M6</f>
        <v>431555</v>
      </c>
      <c r="C45" s="44">
        <f>B45/B$48*100</f>
        <v>51.677230309772391</v>
      </c>
    </row>
    <row r="46" spans="1:6" x14ac:dyDescent="0.3">
      <c r="A46" s="48" t="s">
        <v>48</v>
      </c>
      <c r="B46" s="23">
        <f>'2022'!N5+'2022'!N6</f>
        <v>156310</v>
      </c>
      <c r="C46" s="44">
        <f>B46/B$48*100</f>
        <v>18.717586100776316</v>
      </c>
    </row>
    <row r="47" spans="1:6" x14ac:dyDescent="0.3">
      <c r="A47" s="48" t="s">
        <v>49</v>
      </c>
      <c r="B47" s="23">
        <f>'2022'!O5+'2022'!O6</f>
        <v>247232</v>
      </c>
      <c r="C47" s="44">
        <f>B47/B$48*100</f>
        <v>29.605183589451283</v>
      </c>
    </row>
    <row r="48" spans="1:6" x14ac:dyDescent="0.3">
      <c r="A48" s="50" t="s">
        <v>101</v>
      </c>
      <c r="B48" s="23">
        <f>SUM(B45:B47)</f>
        <v>835097</v>
      </c>
      <c r="C48" s="44">
        <f>B48/B$48*100</f>
        <v>100</v>
      </c>
    </row>
    <row r="52" spans="2:2" x14ac:dyDescent="0.3">
      <c r="B52" s="23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L8" sqref="L8"/>
    </sheetView>
  </sheetViews>
  <sheetFormatPr defaultRowHeight="14.4" x14ac:dyDescent="0.3"/>
  <cols>
    <col min="1" max="1" width="10.6640625" bestFit="1" customWidth="1"/>
    <col min="2" max="2" width="5.44140625" bestFit="1" customWidth="1"/>
    <col min="3" max="7" width="3.88671875" bestFit="1" customWidth="1"/>
    <col min="8" max="10" width="3.88671875" style="174" bestFit="1" customWidth="1"/>
    <col min="11" max="11" width="3.88671875" bestFit="1" customWidth="1"/>
  </cols>
  <sheetData>
    <row r="1" spans="1:13" x14ac:dyDescent="0.3">
      <c r="A1" s="41" t="s">
        <v>80</v>
      </c>
      <c r="B1" s="126">
        <v>2013</v>
      </c>
      <c r="C1" s="38">
        <v>2014</v>
      </c>
      <c r="D1" s="38">
        <v>2015</v>
      </c>
      <c r="E1" s="38">
        <v>2016</v>
      </c>
      <c r="F1" s="38">
        <v>2017</v>
      </c>
      <c r="G1" s="38">
        <v>2018</v>
      </c>
      <c r="H1" s="38">
        <v>2019</v>
      </c>
      <c r="I1" s="38">
        <v>2020</v>
      </c>
      <c r="J1" s="38">
        <v>2021</v>
      </c>
      <c r="K1" s="38">
        <v>2022</v>
      </c>
      <c r="L1" t="s">
        <v>43</v>
      </c>
    </row>
    <row r="2" spans="1:13" ht="13.5" customHeight="1" x14ac:dyDescent="0.3">
      <c r="A2" s="39" t="s">
        <v>38</v>
      </c>
      <c r="B2" s="174">
        <v>1</v>
      </c>
      <c r="C2" s="174">
        <v>0</v>
      </c>
      <c r="D2" s="174">
        <v>1</v>
      </c>
      <c r="E2" s="174">
        <v>0</v>
      </c>
      <c r="F2" s="174">
        <v>1</v>
      </c>
      <c r="G2" s="174">
        <v>3</v>
      </c>
      <c r="H2" s="174">
        <v>3</v>
      </c>
      <c r="I2" s="174">
        <v>6</v>
      </c>
      <c r="J2" s="174">
        <v>5</v>
      </c>
      <c r="K2" s="174">
        <v>8</v>
      </c>
      <c r="L2" s="44">
        <v>28</v>
      </c>
      <c r="M2" s="103">
        <f t="shared" ref="M2:M11" si="0">K2/L2*100</f>
        <v>28.571428571428569</v>
      </c>
    </row>
    <row r="3" spans="1:13" ht="13.5" customHeight="1" x14ac:dyDescent="0.3">
      <c r="A3" s="39" t="s">
        <v>82</v>
      </c>
      <c r="B3" s="174"/>
      <c r="C3" s="174"/>
      <c r="D3" s="174"/>
      <c r="E3" s="174">
        <v>5</v>
      </c>
      <c r="F3" s="174">
        <v>1</v>
      </c>
      <c r="G3" s="174">
        <v>1</v>
      </c>
      <c r="H3" s="174">
        <v>2</v>
      </c>
      <c r="I3" s="174">
        <v>2</v>
      </c>
      <c r="J3" s="174">
        <v>2</v>
      </c>
      <c r="K3" s="174">
        <v>6</v>
      </c>
      <c r="L3" s="44">
        <v>20</v>
      </c>
      <c r="M3" s="103">
        <f t="shared" si="0"/>
        <v>30</v>
      </c>
    </row>
    <row r="4" spans="1:13" ht="13.5" customHeight="1" x14ac:dyDescent="0.3">
      <c r="A4" s="39" t="s">
        <v>37</v>
      </c>
      <c r="B4" s="174">
        <v>4</v>
      </c>
      <c r="C4" s="174">
        <v>1</v>
      </c>
      <c r="D4" s="174">
        <v>2</v>
      </c>
      <c r="E4" s="174">
        <v>3</v>
      </c>
      <c r="F4" s="174">
        <v>5</v>
      </c>
      <c r="G4" s="174">
        <v>6</v>
      </c>
      <c r="H4" s="174">
        <v>5</v>
      </c>
      <c r="I4" s="174">
        <v>10</v>
      </c>
      <c r="J4" s="174">
        <v>15</v>
      </c>
      <c r="K4" s="174">
        <v>15</v>
      </c>
      <c r="L4" s="44">
        <f t="shared" ref="L4:L10" si="1">SUM(B4:K4)</f>
        <v>66</v>
      </c>
      <c r="M4" s="103">
        <f t="shared" si="0"/>
        <v>22.727272727272727</v>
      </c>
    </row>
    <row r="5" spans="1:13" ht="13.5" customHeight="1" x14ac:dyDescent="0.3">
      <c r="A5" s="39" t="s">
        <v>77</v>
      </c>
      <c r="B5" s="174">
        <v>4</v>
      </c>
      <c r="C5" s="174">
        <v>0</v>
      </c>
      <c r="D5" s="174">
        <v>0</v>
      </c>
      <c r="E5" s="174">
        <v>1</v>
      </c>
      <c r="F5" s="174">
        <v>0</v>
      </c>
      <c r="G5" s="174">
        <v>2</v>
      </c>
      <c r="H5" s="174">
        <v>0</v>
      </c>
      <c r="I5" s="174">
        <v>2</v>
      </c>
      <c r="J5" s="174">
        <v>5</v>
      </c>
      <c r="K5" s="174">
        <v>6</v>
      </c>
      <c r="L5" s="44">
        <f t="shared" si="1"/>
        <v>20</v>
      </c>
      <c r="M5" s="103">
        <f t="shared" si="0"/>
        <v>30</v>
      </c>
    </row>
    <row r="6" spans="1:13" ht="13.5" customHeight="1" x14ac:dyDescent="0.3">
      <c r="A6" s="39" t="s">
        <v>40</v>
      </c>
      <c r="B6" s="174">
        <v>0</v>
      </c>
      <c r="C6" s="174">
        <v>0</v>
      </c>
      <c r="D6" s="174">
        <v>3</v>
      </c>
      <c r="E6" s="174">
        <v>0</v>
      </c>
      <c r="F6" s="174">
        <v>1</v>
      </c>
      <c r="G6" s="174">
        <v>1</v>
      </c>
      <c r="H6" s="174">
        <v>4</v>
      </c>
      <c r="I6" s="174">
        <v>2</v>
      </c>
      <c r="J6" s="174">
        <v>4</v>
      </c>
      <c r="K6" s="174">
        <v>5</v>
      </c>
      <c r="L6" s="44">
        <f t="shared" si="1"/>
        <v>20</v>
      </c>
      <c r="M6" s="103">
        <f t="shared" si="0"/>
        <v>25</v>
      </c>
    </row>
    <row r="7" spans="1:13" ht="13.5" customHeight="1" x14ac:dyDescent="0.3">
      <c r="A7" s="39" t="s">
        <v>132</v>
      </c>
      <c r="B7" s="174">
        <v>2</v>
      </c>
      <c r="C7" s="174">
        <v>2</v>
      </c>
      <c r="D7" s="174">
        <v>4</v>
      </c>
      <c r="E7" s="174">
        <v>6</v>
      </c>
      <c r="F7" s="174">
        <v>3</v>
      </c>
      <c r="G7" s="174">
        <v>12</v>
      </c>
      <c r="H7" s="174">
        <v>14</v>
      </c>
      <c r="I7" s="174">
        <v>13</v>
      </c>
      <c r="J7" s="174">
        <v>9</v>
      </c>
      <c r="K7" s="174">
        <v>37</v>
      </c>
      <c r="L7" s="44">
        <f t="shared" si="1"/>
        <v>102</v>
      </c>
      <c r="M7" s="103">
        <f t="shared" si="0"/>
        <v>36.274509803921568</v>
      </c>
    </row>
    <row r="8" spans="1:13" ht="13.5" customHeight="1" x14ac:dyDescent="0.3">
      <c r="A8" s="39" t="s">
        <v>41</v>
      </c>
      <c r="B8" s="174">
        <v>8</v>
      </c>
      <c r="C8" s="174">
        <v>5</v>
      </c>
      <c r="D8" s="174">
        <v>2</v>
      </c>
      <c r="E8" s="174">
        <v>5</v>
      </c>
      <c r="F8" s="174">
        <v>7</v>
      </c>
      <c r="G8" s="174">
        <v>9</v>
      </c>
      <c r="H8" s="174">
        <v>14</v>
      </c>
      <c r="I8" s="174">
        <v>11</v>
      </c>
      <c r="J8" s="174">
        <v>19</v>
      </c>
      <c r="K8" s="174">
        <v>28</v>
      </c>
      <c r="L8" s="44">
        <f t="shared" si="1"/>
        <v>108</v>
      </c>
      <c r="M8" s="103">
        <f t="shared" si="0"/>
        <v>25.925925925925924</v>
      </c>
    </row>
    <row r="9" spans="1:13" ht="13.5" customHeight="1" x14ac:dyDescent="0.3">
      <c r="A9" s="39" t="s">
        <v>42</v>
      </c>
      <c r="B9" s="174">
        <v>10</v>
      </c>
      <c r="C9" s="174">
        <v>4</v>
      </c>
      <c r="D9" s="174">
        <v>2</v>
      </c>
      <c r="E9" s="174">
        <v>9</v>
      </c>
      <c r="F9" s="174">
        <v>9</v>
      </c>
      <c r="G9" s="174">
        <v>9</v>
      </c>
      <c r="H9" s="174">
        <v>7</v>
      </c>
      <c r="I9" s="174">
        <v>12</v>
      </c>
      <c r="J9" s="174">
        <v>9</v>
      </c>
      <c r="K9" s="174">
        <v>28</v>
      </c>
      <c r="L9" s="44">
        <f t="shared" si="1"/>
        <v>99</v>
      </c>
      <c r="M9" s="103">
        <f t="shared" si="0"/>
        <v>28.28282828282828</v>
      </c>
    </row>
    <row r="10" spans="1:13" ht="13.5" customHeight="1" x14ac:dyDescent="0.3">
      <c r="A10" s="39" t="s">
        <v>133</v>
      </c>
      <c r="B10" s="174">
        <v>8</v>
      </c>
      <c r="C10" s="174">
        <v>5</v>
      </c>
      <c r="D10" s="174">
        <v>1</v>
      </c>
      <c r="E10" s="174">
        <v>9</v>
      </c>
      <c r="F10" s="174">
        <v>4</v>
      </c>
      <c r="G10" s="174">
        <v>1</v>
      </c>
      <c r="H10" s="174">
        <v>14</v>
      </c>
      <c r="I10" s="174">
        <v>8</v>
      </c>
      <c r="J10" s="174">
        <v>12</v>
      </c>
      <c r="K10" s="174">
        <v>14</v>
      </c>
      <c r="L10" s="44">
        <f t="shared" si="1"/>
        <v>76</v>
      </c>
      <c r="M10" s="103">
        <f t="shared" si="0"/>
        <v>18.421052631578945</v>
      </c>
    </row>
    <row r="11" spans="1:13" ht="13.5" customHeight="1" x14ac:dyDescent="0.3">
      <c r="A11" s="46" t="s">
        <v>43</v>
      </c>
      <c r="B11" s="40">
        <f>SUM(B2:B10)</f>
        <v>37</v>
      </c>
      <c r="C11" s="40">
        <f t="shared" ref="C11:L11" si="2">SUM(C2:C10)</f>
        <v>17</v>
      </c>
      <c r="D11" s="40">
        <f t="shared" si="2"/>
        <v>15</v>
      </c>
      <c r="E11" s="40">
        <f t="shared" si="2"/>
        <v>38</v>
      </c>
      <c r="F11" s="40">
        <f t="shared" si="2"/>
        <v>31</v>
      </c>
      <c r="G11" s="40">
        <f>SUM(G2:G10)</f>
        <v>44</v>
      </c>
      <c r="H11" s="40">
        <f>SUM(H2:H10)</f>
        <v>63</v>
      </c>
      <c r="I11" s="40">
        <f>SUM(I2:I10)</f>
        <v>66</v>
      </c>
      <c r="J11" s="40">
        <f>SUM(J2:J10)</f>
        <v>80</v>
      </c>
      <c r="K11" s="40">
        <f>SUM(K2:K10)</f>
        <v>147</v>
      </c>
      <c r="L11" s="44">
        <f t="shared" si="2"/>
        <v>539</v>
      </c>
      <c r="M11" s="103">
        <f t="shared" si="0"/>
        <v>27.27272727272727</v>
      </c>
    </row>
    <row r="12" spans="1:13" x14ac:dyDescent="0.3">
      <c r="B12" s="55">
        <f t="shared" ref="B12:K12" si="3">B11/$L11*100</f>
        <v>6.8645640074211505</v>
      </c>
      <c r="C12" s="55">
        <f t="shared" si="3"/>
        <v>3.1539888682745829</v>
      </c>
      <c r="D12" s="55">
        <f t="shared" si="3"/>
        <v>2.7829313543599259</v>
      </c>
      <c r="E12" s="55">
        <f t="shared" si="3"/>
        <v>7.0500927643784781</v>
      </c>
      <c r="F12" s="55">
        <f t="shared" si="3"/>
        <v>5.7513914656771803</v>
      </c>
      <c r="G12" s="55">
        <f t="shared" si="3"/>
        <v>8.1632653061224492</v>
      </c>
      <c r="H12" s="55">
        <f t="shared" si="3"/>
        <v>11.688311688311687</v>
      </c>
      <c r="I12" s="55">
        <f t="shared" si="3"/>
        <v>12.244897959183673</v>
      </c>
      <c r="J12" s="55">
        <f t="shared" ref="J12" si="4">J11/$L11*100</f>
        <v>14.842300556586272</v>
      </c>
      <c r="K12" s="55">
        <f t="shared" si="3"/>
        <v>27.27272727272727</v>
      </c>
    </row>
    <row r="14" spans="1:13" x14ac:dyDescent="0.3">
      <c r="A14" t="s">
        <v>180</v>
      </c>
      <c r="B14" s="56">
        <f>(B11*10+C11*9+D11*8+E11*7+F11*6+G11*5+H11*4+I11*3+J11*2+K11)/L11</f>
        <v>3.8441558441558441</v>
      </c>
    </row>
    <row r="17" spans="1:2" x14ac:dyDescent="0.3">
      <c r="A17" s="174"/>
      <c r="B17" s="174"/>
    </row>
    <row r="18" spans="1:2" x14ac:dyDescent="0.3">
      <c r="A18" s="174"/>
      <c r="B18" s="174"/>
    </row>
    <row r="19" spans="1:2" x14ac:dyDescent="0.3">
      <c r="A19" s="174"/>
      <c r="B19" s="174"/>
    </row>
    <row r="20" spans="1:2" x14ac:dyDescent="0.3">
      <c r="A20" s="174"/>
      <c r="B20" s="174"/>
    </row>
    <row r="21" spans="1:2" x14ac:dyDescent="0.3">
      <c r="A21" s="174"/>
      <c r="B21" s="174"/>
    </row>
    <row r="22" spans="1:2" x14ac:dyDescent="0.3">
      <c r="A22" s="174"/>
      <c r="B22" s="174"/>
    </row>
    <row r="23" spans="1:2" x14ac:dyDescent="0.3">
      <c r="A23" s="174"/>
      <c r="B23" s="174"/>
    </row>
  </sheetData>
  <sortState ref="A15:J23">
    <sortCondition ref="A15:A23"/>
  </sortState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E1" workbookViewId="0">
      <selection activeCell="O1" sqref="O1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9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'2014'!$B7/'2014'!$B2*100</f>
        <v>63.157894736842103</v>
      </c>
      <c r="C2" s="40">
        <f>'2015'!$B7/'2015'!$B2*100</f>
        <v>75</v>
      </c>
      <c r="D2" s="40">
        <f>'2016'!$B7/'2016'!$B2*100</f>
        <v>91.304347826086953</v>
      </c>
      <c r="E2" s="40">
        <f>'2017'!$B7/'2017'!$B2*100</f>
        <v>88</v>
      </c>
      <c r="F2" s="40">
        <f>'2018'!$B7/'2018'!$B2*100</f>
        <v>100</v>
      </c>
      <c r="G2" s="40">
        <f>'2019'!$B7/'2019'!$B2*100</f>
        <v>100</v>
      </c>
      <c r="H2" s="40">
        <f>'2020'!$B7/'2020'!$B2*100</f>
        <v>88.888888888888886</v>
      </c>
      <c r="I2" s="40">
        <f>'2021'!$B7/'2021'!$B2*100</f>
        <v>96.296296296296291</v>
      </c>
      <c r="J2" s="40">
        <f>'2022'!$B7/'2022'!$B2*100</f>
        <v>96.428571428571431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'2016'!$C7/'2016'!$C2*100</f>
        <v>82.35294117647058</v>
      </c>
      <c r="E3" s="40">
        <f>'2017'!$C7/'2017'!$C2*100</f>
        <v>61.111111111111114</v>
      </c>
      <c r="F3" s="40">
        <f>'2018'!$C7/'2018'!$C2*100</f>
        <v>94.117647058823522</v>
      </c>
      <c r="G3" s="40">
        <f>'2019'!$C7/'2019'!$C2*100</f>
        <v>100</v>
      </c>
      <c r="H3" s="40">
        <f>'2020'!$C7/'2020'!$C2*100</f>
        <v>75</v>
      </c>
      <c r="I3" s="40">
        <f>'2021'!$C7/'2021'!$C2*100</f>
        <v>87.5</v>
      </c>
      <c r="J3" s="40">
        <f>'2022'!$C7/'2022'!$C2*100</f>
        <v>83.333333333333343</v>
      </c>
    </row>
    <row r="4" spans="1:10" ht="13.5" customHeight="1" x14ac:dyDescent="0.3">
      <c r="A4" s="39" t="s">
        <v>37</v>
      </c>
      <c r="B4" s="40">
        <f>'2014'!$C7/'2014'!$C2*100</f>
        <v>66.101694915254242</v>
      </c>
      <c r="C4" s="40">
        <f>'2015'!$C7/'2015'!$C2*100</f>
        <v>75</v>
      </c>
      <c r="D4" s="40">
        <f>'2016'!$D7/'2016'!$D2*100</f>
        <v>81.538461538461533</v>
      </c>
      <c r="E4" s="40">
        <f>'2017'!$D7/'2017'!$D2*100</f>
        <v>84.848484848484844</v>
      </c>
      <c r="F4" s="40">
        <f>'2018'!$D7/'2018'!$D2*100</f>
        <v>83.333333333333343</v>
      </c>
      <c r="G4" s="40">
        <f>'2019'!$D7/'2019'!$D2*100</f>
        <v>89.230769230769241</v>
      </c>
      <c r="H4" s="40">
        <f>'2020'!$D7/'2020'!$D2*100</f>
        <v>90.769230769230774</v>
      </c>
      <c r="I4" s="40">
        <f>'2021'!$D7/'2021'!$D2*100</f>
        <v>93.939393939393938</v>
      </c>
      <c r="J4" s="40">
        <f>'2022'!$D7/'2022'!$D2*100</f>
        <v>93.939393939393938</v>
      </c>
    </row>
    <row r="5" spans="1:10" ht="13.5" customHeight="1" x14ac:dyDescent="0.3">
      <c r="A5" s="39" t="s">
        <v>77</v>
      </c>
      <c r="B5" s="40">
        <f>'2014'!$D7/'2014'!$D2*100</f>
        <v>25</v>
      </c>
      <c r="C5" s="40">
        <f>'2015'!$D7/'2015'!$D2*100</f>
        <v>58.82352941176471</v>
      </c>
      <c r="D5" s="40">
        <f>'2016'!$E7/'2016'!$E2*100</f>
        <v>76.470588235294116</v>
      </c>
      <c r="E5" s="40">
        <f>'2017'!$E7/'2017'!$E2*100</f>
        <v>84.210526315789465</v>
      </c>
      <c r="F5" s="40">
        <f>'2018'!$E7/'2018'!$E2*100</f>
        <v>78.94736842105263</v>
      </c>
      <c r="G5" s="40">
        <f>'2019'!$E7/'2019'!$E2*100</f>
        <v>88.888888888888886</v>
      </c>
      <c r="H5" s="40">
        <f>'2020'!$E7/'2020'!$E2*100</f>
        <v>75</v>
      </c>
      <c r="I5" s="40">
        <f>'2021'!$E7/'2021'!$E2*100</f>
        <v>80</v>
      </c>
      <c r="J5" s="40">
        <f>'2022'!$E7/'2022'!$E2*100</f>
        <v>78.94736842105263</v>
      </c>
    </row>
    <row r="6" spans="1:10" ht="13.5" customHeight="1" x14ac:dyDescent="0.3">
      <c r="A6" s="39" t="s">
        <v>40</v>
      </c>
      <c r="B6" s="40">
        <f>'2014'!$E7/'2014'!$E2*100</f>
        <v>43.75</v>
      </c>
      <c r="C6" s="40">
        <f>'2015'!$E7/'2015'!$E2*100</f>
        <v>83.333333333333343</v>
      </c>
      <c r="D6" s="40">
        <f>'2016'!$F7/'2016'!$F2*100</f>
        <v>89.473684210526315</v>
      </c>
      <c r="E6" s="40">
        <f>'2017'!$F7/'2017'!$F2*100</f>
        <v>94.73684210526315</v>
      </c>
      <c r="F6" s="40">
        <f>'2018'!$F7/'2018'!$F2*100</f>
        <v>95</v>
      </c>
      <c r="G6" s="40">
        <f>'2019'!$F7/'2019'!$F2*100</f>
        <v>94.73684210526315</v>
      </c>
      <c r="H6" s="40">
        <f>'2020'!$F7/'2020'!$F2*100</f>
        <v>100</v>
      </c>
      <c r="I6" s="40">
        <f>'2021'!$F7/'2021'!$F2*100</f>
        <v>94.73684210526315</v>
      </c>
      <c r="J6" s="40">
        <f>'2022'!$F7/'2022'!$F2*100</f>
        <v>80</v>
      </c>
    </row>
    <row r="7" spans="1:10" ht="13.5" customHeight="1" x14ac:dyDescent="0.3">
      <c r="A7" s="39" t="s">
        <v>132</v>
      </c>
      <c r="B7" s="40">
        <f>'2014'!$F7/'2014'!$F2*100</f>
        <v>79.310344827586206</v>
      </c>
      <c r="C7" s="40">
        <f>'2015'!$F7/'2015'!$F2*100</f>
        <v>80.851063829787222</v>
      </c>
      <c r="D7" s="40">
        <f>'2016'!$G7/'2016'!$G2*100</f>
        <v>87.254901960784309</v>
      </c>
      <c r="E7" s="40">
        <f>'2017'!$G7/'2017'!$G2*100</f>
        <v>89.10891089108911</v>
      </c>
      <c r="F7" s="40">
        <f>'2018'!$G7/'2018'!$G2*100</f>
        <v>90.196078431372555</v>
      </c>
      <c r="G7" s="40">
        <f>'2019'!$G7/'2019'!$G2*100</f>
        <v>92.079207920792086</v>
      </c>
      <c r="H7" s="40">
        <f>'2020'!$G7/'2020'!$G2*100</f>
        <v>84.313725490196077</v>
      </c>
      <c r="I7" s="40">
        <f>'2021'!$G7/'2021'!$G2*100</f>
        <v>86.138613861386133</v>
      </c>
      <c r="J7" s="40">
        <f>'2022'!$G7/'2022'!$G2*100</f>
        <v>89.10891089108911</v>
      </c>
    </row>
    <row r="8" spans="1:10" ht="13.5" customHeight="1" x14ac:dyDescent="0.3">
      <c r="A8" s="39" t="s">
        <v>41</v>
      </c>
      <c r="B8" s="40">
        <f>'2014'!$G7/'2014'!$G2*100</f>
        <v>78.125</v>
      </c>
      <c r="C8" s="40">
        <f>'2015'!$G7/'2015'!$G2*100</f>
        <v>75.961538461538453</v>
      </c>
      <c r="D8" s="40">
        <f>'2016'!$H7/'2016'!$H2*100</f>
        <v>91.666666666666657</v>
      </c>
      <c r="E8" s="40">
        <f>'2017'!$H7/'2017'!$H2*100</f>
        <v>90.740740740740748</v>
      </c>
      <c r="F8" s="40">
        <f>'2018'!$H7/'2018'!$H2*100</f>
        <v>91.509433962264154</v>
      </c>
      <c r="G8" s="40">
        <f>'2019'!$H7/'2019'!$H2*100</f>
        <v>92.523364485981304</v>
      </c>
      <c r="H8" s="40">
        <f>'2020'!$H7/'2020'!$H2*100</f>
        <v>92.523364485981304</v>
      </c>
      <c r="I8" s="40">
        <f>'2021'!$H7/'2021'!$H2*100</f>
        <v>91.588785046728972</v>
      </c>
      <c r="J8" s="40">
        <f>'2022'!$H7/'2022'!$H2*100</f>
        <v>85.981308411214954</v>
      </c>
    </row>
    <row r="9" spans="1:10" ht="13.5" customHeight="1" x14ac:dyDescent="0.3">
      <c r="A9" s="39" t="s">
        <v>42</v>
      </c>
      <c r="B9" s="40">
        <f>'2014'!$H7/'2014'!$H2*100</f>
        <v>70</v>
      </c>
      <c r="C9" s="40">
        <f>'2015'!$H7/'2015'!$H2*100</f>
        <v>80.701754385964904</v>
      </c>
      <c r="D9" s="40">
        <f>'2016'!$I7/'2016'!$I2*100</f>
        <v>85.714285714285708</v>
      </c>
      <c r="E9" s="40">
        <f>'2017'!$I7/'2017'!$I2*100</f>
        <v>86.868686868686879</v>
      </c>
      <c r="F9" s="40">
        <f>'2018'!$I7/'2018'!$I2*100</f>
        <v>92.079207920792086</v>
      </c>
      <c r="G9" s="40">
        <f>'2019'!$I7/'2019'!$I2*100</f>
        <v>96</v>
      </c>
      <c r="H9" s="40">
        <f>'2020'!$I7/'2020'!$I2*100</f>
        <v>87.755102040816325</v>
      </c>
      <c r="I9" s="40">
        <f>'2021'!$I7/'2021'!$I2*100</f>
        <v>84.848484848484844</v>
      </c>
      <c r="J9" s="40">
        <f>'2022'!$I7/'2022'!$I2*100</f>
        <v>87.628865979381445</v>
      </c>
    </row>
    <row r="10" spans="1:10" ht="13.5" customHeight="1" x14ac:dyDescent="0.3">
      <c r="A10" s="39" t="s">
        <v>133</v>
      </c>
      <c r="B10" s="40">
        <f>'2014'!$I7/'2014'!$I2*100</f>
        <v>76.923076923076934</v>
      </c>
      <c r="C10" s="40">
        <f>'2015'!$I7/'2015'!$I2*100</f>
        <v>80</v>
      </c>
      <c r="D10" s="40">
        <f>'2016'!$J7/'2016'!$J2*100</f>
        <v>85.714285714285708</v>
      </c>
      <c r="E10" s="40">
        <f>'2017'!$J7/'2017'!$J2*100</f>
        <v>91.891891891891902</v>
      </c>
      <c r="F10" s="40">
        <f>'2018'!$J7/'2018'!$J2*100</f>
        <v>95.945945945945937</v>
      </c>
      <c r="G10" s="40">
        <f>'2019'!$J7/'2019'!$J2*100</f>
        <v>95.945945945945937</v>
      </c>
      <c r="H10" s="40">
        <f>'2020'!$J7/'2020'!$J2*100</f>
        <v>83.78378378378379</v>
      </c>
      <c r="I10" s="40">
        <f>'2021'!$J7/'2021'!$J2*100</f>
        <v>84.210526315789465</v>
      </c>
      <c r="J10" s="40">
        <f>'2022'!$J7/'2022'!$J2*100</f>
        <v>88.157894736842096</v>
      </c>
    </row>
    <row r="11" spans="1:10" ht="13.5" customHeight="1" x14ac:dyDescent="0.3">
      <c r="A11" s="46" t="s">
        <v>43</v>
      </c>
      <c r="B11" s="47">
        <f>'2014'!$J7/'2014'!$J2*100</f>
        <v>70.588235294117652</v>
      </c>
      <c r="C11" s="47">
        <f>'2015'!$J7/'2015'!$J2*100</f>
        <v>78.004073319755591</v>
      </c>
      <c r="D11" s="47">
        <f>'2016'!$K7/'2016'!$K2*100</f>
        <v>86.666666666666671</v>
      </c>
      <c r="E11" s="47">
        <f>'2017'!$K7/'2017'!$K2*100</f>
        <v>87.901701323251416</v>
      </c>
      <c r="F11" s="47">
        <f>'2018'!$K7/'2018'!$K2*100</f>
        <v>91.132075471698116</v>
      </c>
      <c r="G11" s="47">
        <f>'2019'!$K7/'2019'!$K2*100</f>
        <v>93.690248565965589</v>
      </c>
      <c r="H11" s="47">
        <f>'2020'!$K7/'2020'!$K2*100</f>
        <v>87.523629489603024</v>
      </c>
      <c r="I11" s="47">
        <f>'2021'!$K7/'2021'!$K2*100</f>
        <v>88.323917137476457</v>
      </c>
      <c r="J11" s="47">
        <f>'2022'!$K7/'2022'!$K2*100</f>
        <v>88.157894736842096</v>
      </c>
    </row>
    <row r="12" spans="1:10" x14ac:dyDescent="0.3">
      <c r="A12" s="48" t="s">
        <v>47</v>
      </c>
      <c r="B12" s="40">
        <f>'2014'!$L7/'2014'!$L2*100</f>
        <v>74.719101123595507</v>
      </c>
      <c r="C12" s="40">
        <f>'2015'!$L7/'2015'!$L2*100</f>
        <v>81.481481481481481</v>
      </c>
      <c r="D12" s="40">
        <f>'2016'!$M7/'2016'!$M2*100</f>
        <v>89.054726368159209</v>
      </c>
      <c r="E12" s="40">
        <f>'2017'!$M7/'2017'!$M2*100</f>
        <v>90.526315789473685</v>
      </c>
      <c r="F12" s="40">
        <f>'2018'!$M7/'2018'!$M2*100</f>
        <v>93.684210526315795</v>
      </c>
      <c r="G12" s="40">
        <f>'2019'!$M7/'2019'!$M2*100</f>
        <v>94.21052631578948</v>
      </c>
      <c r="H12" s="40">
        <f>'2020'!$M7/'2020'!$M2*100</f>
        <v>90.957446808510639</v>
      </c>
      <c r="I12" s="40">
        <f>'2021'!$M7/'2021'!$M2*100</f>
        <v>89.839572192513373</v>
      </c>
      <c r="J12" s="40">
        <f>'2022'!$M7/'2022'!$M2*100</f>
        <v>90.425531914893625</v>
      </c>
    </row>
    <row r="13" spans="1:10" x14ac:dyDescent="0.3">
      <c r="A13" s="48" t="s">
        <v>48</v>
      </c>
      <c r="B13" s="40">
        <f>'2014'!$M7/'2014'!$M2*100</f>
        <v>74.242424242424249</v>
      </c>
      <c r="C13" s="40">
        <f>'2015'!$M7/'2015'!$M2*100</f>
        <v>79.452054794520549</v>
      </c>
      <c r="D13" s="40">
        <f>'2016'!$N7/'2016'!$N2*100</f>
        <v>89.041095890410958</v>
      </c>
      <c r="E13" s="40">
        <f>'2017'!$N7/'2017'!$N2*100</f>
        <v>95.945945945945937</v>
      </c>
      <c r="F13" s="40">
        <f>'2018'!$N7/'2018'!$N2*100</f>
        <v>94.520547945205479</v>
      </c>
      <c r="G13" s="40">
        <f>'2019'!$N7/'2019'!$N2*100</f>
        <v>92.957746478873233</v>
      </c>
      <c r="H13" s="40">
        <f>'2020'!$N7/'2020'!$N2*100</f>
        <v>84.507042253521121</v>
      </c>
      <c r="I13" s="40">
        <f>'2021'!$N7/'2021'!$N2*100</f>
        <v>83.78378378378379</v>
      </c>
      <c r="J13" s="40">
        <f>'2022'!$N7/'2022'!$N2*100</f>
        <v>83.78378378378379</v>
      </c>
    </row>
    <row r="14" spans="1:10" x14ac:dyDescent="0.3">
      <c r="A14" s="48" t="s">
        <v>49</v>
      </c>
      <c r="B14" s="40">
        <f>'2014'!$N7/'2014'!$N2*100</f>
        <v>73.504273504273513</v>
      </c>
      <c r="C14" s="40">
        <f>'2015'!$N7/'2015'!$N2*100</f>
        <v>76.5625</v>
      </c>
      <c r="D14" s="40">
        <f>'2016'!$O7/'2016'!$O2*100</f>
        <v>85.416666666666657</v>
      </c>
      <c r="E14" s="40">
        <f>'2017'!$O7/'2017'!$O2*100</f>
        <v>85.40145985401459</v>
      </c>
      <c r="F14" s="40">
        <f>'2018'!$O7/'2018'!$O2*100</f>
        <v>89.928057553956833</v>
      </c>
      <c r="G14" s="40">
        <f>'2019'!$O7/'2019'!$O2*100</f>
        <v>94.285714285714278</v>
      </c>
      <c r="H14" s="40">
        <f>'2020'!$O7/'2020'!$O2*100</f>
        <v>85.91549295774648</v>
      </c>
      <c r="I14" s="40">
        <f>'2021'!$O7/'2021'!$O2*100</f>
        <v>85.815602836879435</v>
      </c>
      <c r="J14" s="40">
        <f>'2022'!$O7/'2022'!$O2*100</f>
        <v>84.892086330935257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opLeftCell="A10" workbookViewId="0">
      <selection activeCell="A12" sqref="A12:K21"/>
    </sheetView>
  </sheetViews>
  <sheetFormatPr defaultRowHeight="14.4" x14ac:dyDescent="0.3"/>
  <cols>
    <col min="1" max="1" width="47.88671875" customWidth="1"/>
    <col min="2" max="11" width="6.6640625" customWidth="1"/>
  </cols>
  <sheetData>
    <row r="1" spans="1:17" ht="39.6" x14ac:dyDescent="0.3">
      <c r="A1" s="41" t="s">
        <v>114</v>
      </c>
      <c r="B1" s="102" t="s">
        <v>38</v>
      </c>
      <c r="C1" s="102" t="s">
        <v>85</v>
      </c>
      <c r="D1" s="102" t="s">
        <v>37</v>
      </c>
      <c r="E1" s="102" t="s">
        <v>39</v>
      </c>
      <c r="F1" s="102" t="s">
        <v>40</v>
      </c>
      <c r="G1" s="102" t="s">
        <v>132</v>
      </c>
      <c r="H1" s="102" t="s">
        <v>41</v>
      </c>
      <c r="I1" s="102" t="s">
        <v>42</v>
      </c>
      <c r="J1" s="102" t="s">
        <v>133</v>
      </c>
      <c r="K1" s="102" t="s">
        <v>43</v>
      </c>
      <c r="L1" s="114">
        <v>2021</v>
      </c>
      <c r="M1" s="97" t="s">
        <v>47</v>
      </c>
      <c r="N1" s="97" t="s">
        <v>48</v>
      </c>
      <c r="O1" s="97" t="s">
        <v>49</v>
      </c>
      <c r="P1" s="97" t="s">
        <v>101</v>
      </c>
      <c r="Q1" s="114">
        <v>2021</v>
      </c>
    </row>
    <row r="2" spans="1:17" ht="13.5" customHeight="1" x14ac:dyDescent="0.3">
      <c r="A2" s="93" t="s">
        <v>109</v>
      </c>
      <c r="B2" s="94">
        <f>'2022'!B44</f>
        <v>3</v>
      </c>
      <c r="C2" s="94">
        <f>'2022'!C44</f>
        <v>1</v>
      </c>
      <c r="D2" s="94">
        <f>'2022'!D44</f>
        <v>6</v>
      </c>
      <c r="E2" s="94">
        <f>'2022'!E44</f>
        <v>1</v>
      </c>
      <c r="F2" s="94">
        <f>'2022'!F44</f>
        <v>1</v>
      </c>
      <c r="G2" s="94">
        <f>'2022'!G44</f>
        <v>2</v>
      </c>
      <c r="H2" s="94">
        <f>'2022'!H44</f>
        <v>6</v>
      </c>
      <c r="I2" s="94">
        <f>'2022'!I44</f>
        <v>4</v>
      </c>
      <c r="J2" s="94">
        <f>'2022'!J44</f>
        <v>2</v>
      </c>
      <c r="K2" s="94">
        <f>SUM(B2:J2)</f>
        <v>26</v>
      </c>
      <c r="L2">
        <v>20</v>
      </c>
      <c r="M2" s="23">
        <f>'2022'!M44</f>
        <v>7</v>
      </c>
      <c r="N2" s="176">
        <f>'2022'!N44</f>
        <v>6</v>
      </c>
      <c r="O2" s="176">
        <f>'2022'!O44</f>
        <v>2</v>
      </c>
      <c r="P2">
        <f>SUM(M2:O2)</f>
        <v>15</v>
      </c>
      <c r="Q2">
        <v>15</v>
      </c>
    </row>
    <row r="3" spans="1:17" ht="13.5" customHeight="1" x14ac:dyDescent="0.3">
      <c r="A3" s="95" t="s">
        <v>110</v>
      </c>
      <c r="B3" s="96">
        <f>'2022'!B45</f>
        <v>4</v>
      </c>
      <c r="C3" s="96">
        <f>'2022'!C45</f>
        <v>0</v>
      </c>
      <c r="D3" s="96">
        <f>'2022'!D45</f>
        <v>1</v>
      </c>
      <c r="E3" s="96">
        <f>'2022'!E45</f>
        <v>1</v>
      </c>
      <c r="F3" s="96">
        <f>'2022'!F45</f>
        <v>2</v>
      </c>
      <c r="G3" s="96">
        <f>'2022'!G45</f>
        <v>4</v>
      </c>
      <c r="H3" s="96">
        <f>'2022'!H45</f>
        <v>5</v>
      </c>
      <c r="I3" s="96">
        <f>'2022'!I45</f>
        <v>6</v>
      </c>
      <c r="J3" s="96">
        <f>'2022'!J45</f>
        <v>6</v>
      </c>
      <c r="K3" s="96">
        <f t="shared" ref="K3:K10" si="0">SUM(B3:J3)</f>
        <v>29</v>
      </c>
      <c r="L3">
        <v>34</v>
      </c>
      <c r="M3" s="176">
        <f>'2022'!M45</f>
        <v>9</v>
      </c>
      <c r="N3" s="176">
        <f>'2022'!N45</f>
        <v>5</v>
      </c>
      <c r="O3" s="176">
        <f>'2022'!O45</f>
        <v>14</v>
      </c>
      <c r="P3">
        <f t="shared" ref="P3:P10" si="1">SUM(M3:O3)</f>
        <v>28</v>
      </c>
      <c r="Q3">
        <v>28</v>
      </c>
    </row>
    <row r="4" spans="1:17" ht="13.5" customHeight="1" x14ac:dyDescent="0.3">
      <c r="A4" s="98" t="s">
        <v>111</v>
      </c>
      <c r="B4" s="94">
        <f>'2022'!B46</f>
        <v>4</v>
      </c>
      <c r="C4" s="94">
        <f>'2022'!C46</f>
        <v>2</v>
      </c>
      <c r="D4" s="94">
        <f>'2022'!D46</f>
        <v>1</v>
      </c>
      <c r="E4" s="94">
        <f>'2022'!E46</f>
        <v>1</v>
      </c>
      <c r="F4" s="94">
        <f>'2022'!F46</f>
        <v>1</v>
      </c>
      <c r="G4" s="94">
        <f>'2022'!G46</f>
        <v>0</v>
      </c>
      <c r="H4" s="94">
        <f>'2022'!H46</f>
        <v>4</v>
      </c>
      <c r="I4" s="94">
        <f>'2022'!I46</f>
        <v>1</v>
      </c>
      <c r="J4" s="94">
        <f>'2022'!J46</f>
        <v>2</v>
      </c>
      <c r="K4" s="94">
        <f t="shared" si="0"/>
        <v>16</v>
      </c>
      <c r="L4">
        <v>18</v>
      </c>
      <c r="M4" s="176">
        <f>'2022'!M46</f>
        <v>2</v>
      </c>
      <c r="N4" s="176">
        <f>'2022'!N46</f>
        <v>5</v>
      </c>
      <c r="O4" s="176">
        <f>'2022'!O46</f>
        <v>7</v>
      </c>
      <c r="P4">
        <f t="shared" si="1"/>
        <v>14</v>
      </c>
      <c r="Q4">
        <v>14</v>
      </c>
    </row>
    <row r="5" spans="1:17" ht="13.5" customHeight="1" x14ac:dyDescent="0.3">
      <c r="A5" s="99" t="s">
        <v>112</v>
      </c>
      <c r="B5" s="96">
        <f>'2022'!B47</f>
        <v>3</v>
      </c>
      <c r="C5" s="96">
        <f>'2022'!C47</f>
        <v>0</v>
      </c>
      <c r="D5" s="96">
        <f>'2022'!D47</f>
        <v>0</v>
      </c>
      <c r="E5" s="96">
        <f>'2022'!E47</f>
        <v>1</v>
      </c>
      <c r="F5" s="96">
        <f>'2022'!F47</f>
        <v>0</v>
      </c>
      <c r="G5" s="96">
        <f>'2022'!G47</f>
        <v>1</v>
      </c>
      <c r="H5" s="96">
        <f>'2022'!H47</f>
        <v>0</v>
      </c>
      <c r="I5" s="96">
        <f>'2022'!I47</f>
        <v>7</v>
      </c>
      <c r="J5" s="96">
        <f>'2022'!J47</f>
        <v>3</v>
      </c>
      <c r="K5" s="96">
        <f t="shared" si="0"/>
        <v>15</v>
      </c>
      <c r="L5">
        <v>14</v>
      </c>
      <c r="M5" s="176">
        <f>'2022'!M47</f>
        <v>1</v>
      </c>
      <c r="N5" s="176">
        <f>'2022'!N47</f>
        <v>5</v>
      </c>
      <c r="O5" s="176">
        <f>'2022'!O47</f>
        <v>5</v>
      </c>
      <c r="P5">
        <f t="shared" si="1"/>
        <v>11</v>
      </c>
      <c r="Q5">
        <v>11</v>
      </c>
    </row>
    <row r="6" spans="1:17" s="174" customFormat="1" ht="13.5" customHeight="1" x14ac:dyDescent="0.3">
      <c r="A6" s="93" t="s">
        <v>154</v>
      </c>
      <c r="B6" s="94">
        <f>'2022'!B48</f>
        <v>1</v>
      </c>
      <c r="C6" s="94">
        <f>'2022'!C48</f>
        <v>0</v>
      </c>
      <c r="D6" s="94">
        <f>'2022'!D48</f>
        <v>1</v>
      </c>
      <c r="E6" s="94">
        <f>'2022'!E48</f>
        <v>0</v>
      </c>
      <c r="F6" s="94">
        <f>'2022'!F48</f>
        <v>0</v>
      </c>
      <c r="G6" s="94">
        <f>'2022'!G48</f>
        <v>0</v>
      </c>
      <c r="H6" s="94">
        <f>'2022'!H48</f>
        <v>0</v>
      </c>
      <c r="I6" s="94">
        <f>'2022'!I48</f>
        <v>0</v>
      </c>
      <c r="J6" s="94">
        <f>'2022'!J48</f>
        <v>0</v>
      </c>
      <c r="K6" s="94">
        <f t="shared" si="0"/>
        <v>2</v>
      </c>
      <c r="L6" s="174">
        <v>2</v>
      </c>
      <c r="M6" s="176">
        <f>'2022'!M48</f>
        <v>0</v>
      </c>
      <c r="N6" s="176">
        <f>'2022'!N48</f>
        <v>1</v>
      </c>
      <c r="O6" s="176">
        <f>'2022'!O48</f>
        <v>0</v>
      </c>
      <c r="P6" s="174">
        <f t="shared" si="1"/>
        <v>1</v>
      </c>
      <c r="Q6" s="174">
        <v>1</v>
      </c>
    </row>
    <row r="7" spans="1:17" s="174" customFormat="1" ht="13.5" customHeight="1" x14ac:dyDescent="0.3">
      <c r="A7" s="99" t="s">
        <v>155</v>
      </c>
      <c r="B7" s="96">
        <f>'2022'!B49</f>
        <v>0</v>
      </c>
      <c r="C7" s="96">
        <f>'2022'!C49</f>
        <v>0</v>
      </c>
      <c r="D7" s="96">
        <f>'2022'!D49</f>
        <v>1</v>
      </c>
      <c r="E7" s="96">
        <f>'2022'!E49</f>
        <v>0</v>
      </c>
      <c r="F7" s="96">
        <f>'2022'!F49</f>
        <v>2</v>
      </c>
      <c r="G7" s="96">
        <f>'2022'!G49</f>
        <v>0</v>
      </c>
      <c r="H7" s="96">
        <f>'2022'!H49</f>
        <v>1</v>
      </c>
      <c r="I7" s="96">
        <f>'2022'!I49</f>
        <v>1</v>
      </c>
      <c r="J7" s="96">
        <f>'2022'!J49</f>
        <v>1</v>
      </c>
      <c r="K7" s="96">
        <f t="shared" si="0"/>
        <v>6</v>
      </c>
      <c r="L7" s="174">
        <v>6</v>
      </c>
      <c r="M7" s="176">
        <f>'2022'!M49</f>
        <v>2</v>
      </c>
      <c r="N7" s="176">
        <f>'2022'!N49</f>
        <v>2</v>
      </c>
      <c r="O7" s="176">
        <f>'2022'!O49</f>
        <v>0</v>
      </c>
      <c r="P7" s="174">
        <f t="shared" si="1"/>
        <v>4</v>
      </c>
      <c r="Q7" s="174">
        <v>4</v>
      </c>
    </row>
    <row r="8" spans="1:17" s="174" customFormat="1" ht="13.5" customHeight="1" x14ac:dyDescent="0.3">
      <c r="A8" s="93" t="s">
        <v>156</v>
      </c>
      <c r="B8" s="94">
        <f>'2022'!B50</f>
        <v>3</v>
      </c>
      <c r="C8" s="94">
        <f>'2022'!C50</f>
        <v>1</v>
      </c>
      <c r="D8" s="94">
        <f>'2022'!D50</f>
        <v>0</v>
      </c>
      <c r="E8" s="94">
        <f>'2022'!E50</f>
        <v>0</v>
      </c>
      <c r="F8" s="94">
        <f>'2022'!F50</f>
        <v>1</v>
      </c>
      <c r="G8" s="94">
        <f>'2022'!G50</f>
        <v>1</v>
      </c>
      <c r="H8" s="94">
        <f>'2022'!H50</f>
        <v>3</v>
      </c>
      <c r="I8" s="94">
        <f>'2022'!I50</f>
        <v>3</v>
      </c>
      <c r="J8" s="94">
        <f>'2022'!J50</f>
        <v>1</v>
      </c>
      <c r="K8" s="94">
        <f t="shared" si="0"/>
        <v>13</v>
      </c>
      <c r="L8" s="174">
        <v>12</v>
      </c>
      <c r="M8" s="176">
        <f>'2022'!M50</f>
        <v>2</v>
      </c>
      <c r="N8" s="176">
        <f>'2022'!N50</f>
        <v>3</v>
      </c>
      <c r="O8" s="176">
        <f>'2022'!O50</f>
        <v>3</v>
      </c>
      <c r="P8" s="174">
        <f t="shared" si="1"/>
        <v>8</v>
      </c>
      <c r="Q8" s="174">
        <v>8</v>
      </c>
    </row>
    <row r="9" spans="1:17" x14ac:dyDescent="0.3">
      <c r="A9" s="99" t="s">
        <v>115</v>
      </c>
      <c r="B9" s="96">
        <f>'2022'!B51</f>
        <v>5</v>
      </c>
      <c r="C9" s="96">
        <f>'2022'!C51</f>
        <v>0</v>
      </c>
      <c r="D9" s="96">
        <f>'2022'!D51</f>
        <v>5</v>
      </c>
      <c r="E9" s="96">
        <f>'2022'!E51</f>
        <v>0</v>
      </c>
      <c r="F9" s="96">
        <f>'2022'!F51</f>
        <v>3</v>
      </c>
      <c r="G9" s="96">
        <f>'2022'!G51</f>
        <v>4</v>
      </c>
      <c r="H9" s="96">
        <f>'2022'!H51</f>
        <v>6</v>
      </c>
      <c r="I9" s="96">
        <f>'2022'!I51</f>
        <v>13</v>
      </c>
      <c r="J9" s="96">
        <f>'2022'!J51</f>
        <v>5</v>
      </c>
      <c r="K9" s="96">
        <f t="shared" si="0"/>
        <v>41</v>
      </c>
      <c r="L9">
        <v>34</v>
      </c>
      <c r="M9" s="176">
        <f>'2022'!M51</f>
        <v>11</v>
      </c>
      <c r="N9" s="176">
        <f>'2022'!N51</f>
        <v>6</v>
      </c>
      <c r="O9" s="176">
        <f>'2022'!O51</f>
        <v>10</v>
      </c>
      <c r="P9">
        <f t="shared" si="1"/>
        <v>27</v>
      </c>
      <c r="Q9">
        <v>27</v>
      </c>
    </row>
    <row r="10" spans="1:17" x14ac:dyDescent="0.3">
      <c r="A10" s="93" t="s">
        <v>113</v>
      </c>
      <c r="B10" s="94">
        <f>'2022'!B52</f>
        <v>20</v>
      </c>
      <c r="C10" s="94">
        <f>'2022'!C52</f>
        <v>15</v>
      </c>
      <c r="D10" s="94">
        <f>'2022'!D52</f>
        <v>55</v>
      </c>
      <c r="E10" s="94">
        <f>'2022'!E52</f>
        <v>19</v>
      </c>
      <c r="F10" s="94">
        <f>'2022'!F52</f>
        <v>14</v>
      </c>
      <c r="G10" s="94">
        <f>'2022'!G52</f>
        <v>92</v>
      </c>
      <c r="H10" s="94">
        <f>'2022'!H52</f>
        <v>94</v>
      </c>
      <c r="I10" s="94">
        <f>'2022'!I52</f>
        <v>74</v>
      </c>
      <c r="J10" s="94">
        <f>'2022'!J52</f>
        <v>64</v>
      </c>
      <c r="K10" s="94">
        <f t="shared" si="0"/>
        <v>447</v>
      </c>
      <c r="L10">
        <v>445</v>
      </c>
      <c r="M10" s="176">
        <f>'2022'!M52</f>
        <v>162</v>
      </c>
      <c r="N10" s="176">
        <f>'2022'!N52</f>
        <v>57</v>
      </c>
      <c r="O10" s="176">
        <f>'2022'!O52</f>
        <v>114</v>
      </c>
      <c r="P10">
        <f t="shared" si="1"/>
        <v>333</v>
      </c>
      <c r="Q10">
        <v>333</v>
      </c>
    </row>
    <row r="12" spans="1:17" ht="39.6" x14ac:dyDescent="0.3">
      <c r="A12" s="190" t="s">
        <v>114</v>
      </c>
      <c r="B12" s="189" t="s">
        <v>38</v>
      </c>
      <c r="C12" s="189" t="s">
        <v>85</v>
      </c>
      <c r="D12" s="189" t="s">
        <v>139</v>
      </c>
      <c r="E12" s="189" t="s">
        <v>39</v>
      </c>
      <c r="F12" s="189" t="s">
        <v>40</v>
      </c>
      <c r="G12" s="189" t="s">
        <v>132</v>
      </c>
      <c r="H12" s="189" t="s">
        <v>41</v>
      </c>
      <c r="I12" s="189" t="s">
        <v>42</v>
      </c>
      <c r="J12" s="189" t="s">
        <v>138</v>
      </c>
      <c r="K12" s="189" t="s">
        <v>43</v>
      </c>
      <c r="M12" s="97" t="s">
        <v>47</v>
      </c>
      <c r="N12" s="97" t="s">
        <v>48</v>
      </c>
      <c r="O12" s="97" t="s">
        <v>49</v>
      </c>
      <c r="P12" s="97" t="s">
        <v>101</v>
      </c>
    </row>
    <row r="13" spans="1:17" ht="13.5" customHeight="1" x14ac:dyDescent="0.3">
      <c r="A13" s="93" t="s">
        <v>109</v>
      </c>
      <c r="B13" s="94">
        <f>B2/'2022'!B$2*100</f>
        <v>10.714285714285714</v>
      </c>
      <c r="C13" s="94">
        <f>C2/'2022'!C$2*100</f>
        <v>5.5555555555555554</v>
      </c>
      <c r="D13" s="94">
        <f>D2/'2022'!D$2*100</f>
        <v>9.0909090909090917</v>
      </c>
      <c r="E13" s="94">
        <f>E2/'2022'!E$2*100</f>
        <v>5.2631578947368416</v>
      </c>
      <c r="F13" s="94">
        <f>F2/'2022'!F$2*100</f>
        <v>5</v>
      </c>
      <c r="G13" s="94">
        <f>G2/'2022'!G$2*100</f>
        <v>1.9801980198019802</v>
      </c>
      <c r="H13" s="94">
        <f>H2/'2022'!H$2*100</f>
        <v>5.6074766355140184</v>
      </c>
      <c r="I13" s="94">
        <f>I2/'2022'!I$2*100</f>
        <v>4.1237113402061851</v>
      </c>
      <c r="J13" s="94">
        <f>J2/'2022'!J$2*100</f>
        <v>2.6315789473684208</v>
      </c>
      <c r="K13" s="94">
        <f>K2/'2022'!K$2*100</f>
        <v>4.8872180451127818</v>
      </c>
      <c r="L13" s="42">
        <v>3.766478342749529</v>
      </c>
      <c r="M13" s="94">
        <f>M2/'2022'!M$2*100</f>
        <v>3.7234042553191489</v>
      </c>
      <c r="N13" s="94">
        <f>N2/'2022'!N$2*100</f>
        <v>8.1081081081081088</v>
      </c>
      <c r="O13" s="94">
        <f>O2/'2022'!O$2*100</f>
        <v>1.4388489208633095</v>
      </c>
      <c r="P13" s="94">
        <v>3.766478342749529</v>
      </c>
      <c r="Q13" s="42">
        <v>3.766478342749529</v>
      </c>
    </row>
    <row r="14" spans="1:17" ht="13.5" customHeight="1" x14ac:dyDescent="0.3">
      <c r="A14" s="95" t="s">
        <v>110</v>
      </c>
      <c r="B14" s="96">
        <f>B3/'2022'!B$2*100</f>
        <v>14.285714285714285</v>
      </c>
      <c r="C14" s="96">
        <f>C3/'2022'!C$2*100</f>
        <v>0</v>
      </c>
      <c r="D14" s="96">
        <f>D3/'2022'!D$2*100</f>
        <v>1.5151515151515151</v>
      </c>
      <c r="E14" s="96">
        <f>E3/'2022'!E$2*100</f>
        <v>5.2631578947368416</v>
      </c>
      <c r="F14" s="96">
        <f>F3/'2022'!F$2*100</f>
        <v>10</v>
      </c>
      <c r="G14" s="96">
        <f>G3/'2022'!G$2*100</f>
        <v>3.9603960396039604</v>
      </c>
      <c r="H14" s="96">
        <f>H3/'2022'!H$2*100</f>
        <v>4.6728971962616823</v>
      </c>
      <c r="I14" s="96">
        <f>I3/'2022'!I$2*100</f>
        <v>6.1855670103092786</v>
      </c>
      <c r="J14" s="96">
        <f>J3/'2022'!J$2*100</f>
        <v>7.8947368421052628</v>
      </c>
      <c r="K14" s="96">
        <f>K3/'2022'!K$2*100</f>
        <v>5.4511278195488719</v>
      </c>
      <c r="L14" s="42">
        <v>6.4030131826741998</v>
      </c>
      <c r="M14" s="96">
        <f>M3/'2022'!M$2*100</f>
        <v>4.7872340425531918</v>
      </c>
      <c r="N14" s="96">
        <f>N3/'2022'!N$2*100</f>
        <v>6.756756756756757</v>
      </c>
      <c r="O14" s="96">
        <f>O3/'2022'!O$2*100</f>
        <v>10.071942446043165</v>
      </c>
      <c r="P14" s="96">
        <v>6.4030131826741998</v>
      </c>
      <c r="Q14" s="42">
        <v>6.4030131826741998</v>
      </c>
    </row>
    <row r="15" spans="1:17" ht="43.2" x14ac:dyDescent="0.3">
      <c r="A15" s="98" t="s">
        <v>111</v>
      </c>
      <c r="B15" s="100">
        <f>B4/'2022'!B$2*100</f>
        <v>14.285714285714285</v>
      </c>
      <c r="C15" s="100">
        <f>C4/'2022'!C$2*100</f>
        <v>11.111111111111111</v>
      </c>
      <c r="D15" s="100">
        <f>D4/'2022'!D$2*100</f>
        <v>1.5151515151515151</v>
      </c>
      <c r="E15" s="100">
        <f>E4/'2022'!E$2*100</f>
        <v>5.2631578947368416</v>
      </c>
      <c r="F15" s="100">
        <f>F4/'2022'!F$2*100</f>
        <v>5</v>
      </c>
      <c r="G15" s="100">
        <f>G4/'2022'!G$2*100</f>
        <v>0</v>
      </c>
      <c r="H15" s="100">
        <f>H4/'2022'!H$2*100</f>
        <v>3.7383177570093453</v>
      </c>
      <c r="I15" s="100">
        <f>I4/'2022'!I$2*100</f>
        <v>1.0309278350515463</v>
      </c>
      <c r="J15" s="100">
        <f>J4/'2022'!J$2*100</f>
        <v>2.6315789473684208</v>
      </c>
      <c r="K15" s="100">
        <f>K4/'2022'!K$2*100</f>
        <v>3.007518796992481</v>
      </c>
      <c r="L15" s="42">
        <v>3.3898305084745761</v>
      </c>
      <c r="M15" s="100">
        <f>M4/'2022'!M$2*100</f>
        <v>1.0638297872340425</v>
      </c>
      <c r="N15" s="100">
        <f>N4/'2022'!N$2*100</f>
        <v>6.756756756756757</v>
      </c>
      <c r="O15" s="100">
        <f>O4/'2022'!O$2*100</f>
        <v>5.0359712230215825</v>
      </c>
      <c r="P15" s="100">
        <v>3.3898305084745761</v>
      </c>
      <c r="Q15" s="42">
        <v>3.3898305084745761</v>
      </c>
    </row>
    <row r="16" spans="1:17" ht="43.2" x14ac:dyDescent="0.3">
      <c r="A16" s="99" t="s">
        <v>112</v>
      </c>
      <c r="B16" s="101">
        <f>B5/'2022'!B$2*100</f>
        <v>10.714285714285714</v>
      </c>
      <c r="C16" s="101">
        <f>C5/'2022'!C$2*100</f>
        <v>0</v>
      </c>
      <c r="D16" s="101">
        <f>D5/'2022'!D$2*100</f>
        <v>0</v>
      </c>
      <c r="E16" s="101">
        <f>E5/'2022'!E$2*100</f>
        <v>5.2631578947368416</v>
      </c>
      <c r="F16" s="101">
        <f>F5/'2022'!F$2*100</f>
        <v>0</v>
      </c>
      <c r="G16" s="101">
        <f>G5/'2022'!G$2*100</f>
        <v>0.99009900990099009</v>
      </c>
      <c r="H16" s="101">
        <f>H5/'2022'!H$2*100</f>
        <v>0</v>
      </c>
      <c r="I16" s="101">
        <f>I5/'2022'!I$2*100</f>
        <v>7.216494845360824</v>
      </c>
      <c r="J16" s="101">
        <f>J5/'2022'!J$2*100</f>
        <v>3.9473684210526314</v>
      </c>
      <c r="K16" s="101">
        <f>K5/'2022'!K$2*100</f>
        <v>2.8195488721804511</v>
      </c>
      <c r="L16" s="42">
        <v>2.6365348399246704</v>
      </c>
      <c r="M16" s="101">
        <f>M5/'2022'!M$2*100</f>
        <v>0.53191489361702127</v>
      </c>
      <c r="N16" s="101">
        <f>N5/'2022'!N$2*100</f>
        <v>6.756756756756757</v>
      </c>
      <c r="O16" s="101">
        <f>O5/'2022'!O$2*100</f>
        <v>3.5971223021582732</v>
      </c>
      <c r="P16" s="101">
        <v>2.6365348399246704</v>
      </c>
      <c r="Q16" s="42">
        <v>2.6365348399246704</v>
      </c>
    </row>
    <row r="17" spans="1:17" s="174" customFormat="1" x14ac:dyDescent="0.3">
      <c r="A17" s="93" t="s">
        <v>154</v>
      </c>
      <c r="B17" s="94">
        <f>B6/'2022'!B$2*100</f>
        <v>3.5714285714285712</v>
      </c>
      <c r="C17" s="94">
        <f>C6/'2022'!C$2*100</f>
        <v>0</v>
      </c>
      <c r="D17" s="94">
        <f>D6/'2022'!D$2*100</f>
        <v>1.5151515151515151</v>
      </c>
      <c r="E17" s="94">
        <f>E6/'2022'!E$2*100</f>
        <v>0</v>
      </c>
      <c r="F17" s="94">
        <f>F6/'2022'!F$2*100</f>
        <v>0</v>
      </c>
      <c r="G17" s="94">
        <f>G6/'2022'!G$2*100</f>
        <v>0</v>
      </c>
      <c r="H17" s="94">
        <f>H6/'2022'!H$2*100</f>
        <v>0</v>
      </c>
      <c r="I17" s="94">
        <f>I6/'2022'!I$2*100</f>
        <v>0</v>
      </c>
      <c r="J17" s="94">
        <f>J6/'2022'!J$2*100</f>
        <v>0</v>
      </c>
      <c r="K17" s="94">
        <f>K6/'2022'!K$2*100</f>
        <v>0.37593984962406013</v>
      </c>
      <c r="L17" s="42">
        <v>0.37664783427495291</v>
      </c>
      <c r="M17" s="94">
        <f>M6/'2022'!M$2*100</f>
        <v>0</v>
      </c>
      <c r="N17" s="94">
        <f>N6/'2022'!N$2*100</f>
        <v>1.3513513513513513</v>
      </c>
      <c r="O17" s="94">
        <f>O6/'2022'!O$2*100</f>
        <v>0</v>
      </c>
      <c r="P17" s="94">
        <v>0.37664783427495291</v>
      </c>
      <c r="Q17" s="42">
        <v>0.37664783427495291</v>
      </c>
    </row>
    <row r="18" spans="1:17" s="174" customFormat="1" x14ac:dyDescent="0.3">
      <c r="A18" s="99" t="s">
        <v>155</v>
      </c>
      <c r="B18" s="96">
        <f>B7/'2022'!B$2*100</f>
        <v>0</v>
      </c>
      <c r="C18" s="96">
        <f>C7/'2022'!C$2*100</f>
        <v>0</v>
      </c>
      <c r="D18" s="96">
        <f>D7/'2022'!D$2*100</f>
        <v>1.5151515151515151</v>
      </c>
      <c r="E18" s="96">
        <f>E7/'2022'!E$2*100</f>
        <v>0</v>
      </c>
      <c r="F18" s="96">
        <f>F7/'2022'!F$2*100</f>
        <v>10</v>
      </c>
      <c r="G18" s="96">
        <f>G7/'2022'!G$2*100</f>
        <v>0</v>
      </c>
      <c r="H18" s="96">
        <f>H7/'2022'!H$2*100</f>
        <v>0.93457943925233633</v>
      </c>
      <c r="I18" s="96">
        <f>I7/'2022'!I$2*100</f>
        <v>1.0309278350515463</v>
      </c>
      <c r="J18" s="96">
        <f>J7/'2022'!J$2*100</f>
        <v>1.3157894736842104</v>
      </c>
      <c r="K18" s="96">
        <f>K7/'2022'!K$2*100</f>
        <v>1.1278195488721803</v>
      </c>
      <c r="L18" s="42">
        <v>1.1299435028248588</v>
      </c>
      <c r="M18" s="96">
        <f>M7/'2022'!M$2*100</f>
        <v>1.0638297872340425</v>
      </c>
      <c r="N18" s="96">
        <f>N7/'2022'!N$2*100</f>
        <v>2.7027027027027026</v>
      </c>
      <c r="O18" s="96">
        <f>O7/'2022'!O$2*100</f>
        <v>0</v>
      </c>
      <c r="P18" s="96">
        <v>1.1299435028248588</v>
      </c>
      <c r="Q18" s="42">
        <v>1.1299435028248588</v>
      </c>
    </row>
    <row r="19" spans="1:17" s="174" customFormat="1" x14ac:dyDescent="0.3">
      <c r="A19" s="93" t="s">
        <v>156</v>
      </c>
      <c r="B19" s="94">
        <f>B8/'2022'!B$2*100</f>
        <v>10.714285714285714</v>
      </c>
      <c r="C19" s="94">
        <f>C8/'2022'!C$2*100</f>
        <v>5.5555555555555554</v>
      </c>
      <c r="D19" s="94">
        <f>D8/'2022'!D$2*100</f>
        <v>0</v>
      </c>
      <c r="E19" s="94">
        <f>E8/'2022'!E$2*100</f>
        <v>0</v>
      </c>
      <c r="F19" s="94">
        <f>F8/'2022'!F$2*100</f>
        <v>5</v>
      </c>
      <c r="G19" s="94">
        <f>G8/'2022'!G$2*100</f>
        <v>0.99009900990099009</v>
      </c>
      <c r="H19" s="94">
        <f>H8/'2022'!H$2*100</f>
        <v>2.8037383177570092</v>
      </c>
      <c r="I19" s="94">
        <f>I8/'2022'!I$2*100</f>
        <v>3.0927835051546393</v>
      </c>
      <c r="J19" s="94">
        <f>J8/'2022'!J$2*100</f>
        <v>1.3157894736842104</v>
      </c>
      <c r="K19" s="94">
        <f>K8/'2022'!K$2*100</f>
        <v>2.4436090225563909</v>
      </c>
      <c r="L19" s="42">
        <v>2.2598870056497176</v>
      </c>
      <c r="M19" s="94">
        <f>M8/'2022'!M$2*100</f>
        <v>1.0638297872340425</v>
      </c>
      <c r="N19" s="94">
        <f>N8/'2022'!N$2*100</f>
        <v>4.0540540540540544</v>
      </c>
      <c r="O19" s="94">
        <f>O8/'2022'!O$2*100</f>
        <v>2.1582733812949639</v>
      </c>
      <c r="P19" s="94">
        <v>2.2598870056497176</v>
      </c>
      <c r="Q19" s="42">
        <v>2.2598870056497176</v>
      </c>
    </row>
    <row r="20" spans="1:17" x14ac:dyDescent="0.3">
      <c r="A20" s="99" t="s">
        <v>115</v>
      </c>
      <c r="B20" s="96">
        <f>B9/'2022'!B$2*100</f>
        <v>17.857142857142858</v>
      </c>
      <c r="C20" s="96">
        <f>C9/'2022'!C$2*100</f>
        <v>0</v>
      </c>
      <c r="D20" s="96">
        <f>D9/'2022'!D$2*100</f>
        <v>7.5757575757575761</v>
      </c>
      <c r="E20" s="96">
        <f>E9/'2022'!E$2*100</f>
        <v>0</v>
      </c>
      <c r="F20" s="96">
        <f>F9/'2022'!F$2*100</f>
        <v>15</v>
      </c>
      <c r="G20" s="96">
        <f>G9/'2022'!G$2*100</f>
        <v>3.9603960396039604</v>
      </c>
      <c r="H20" s="96">
        <f>H9/'2022'!H$2*100</f>
        <v>5.6074766355140184</v>
      </c>
      <c r="I20" s="96">
        <f>I9/'2022'!I$2*100</f>
        <v>13.402061855670103</v>
      </c>
      <c r="J20" s="96">
        <f>J9/'2022'!J$2*100</f>
        <v>6.5789473684210522</v>
      </c>
      <c r="K20" s="96">
        <f>K9/'2022'!K$2*100</f>
        <v>7.7067669172932325</v>
      </c>
      <c r="L20" s="42">
        <v>6.4030131826741998</v>
      </c>
      <c r="M20" s="96">
        <f>M9/'2022'!M$2*100</f>
        <v>5.8510638297872344</v>
      </c>
      <c r="N20" s="96">
        <f>N9/'2022'!N$2*100</f>
        <v>8.1081081081081088</v>
      </c>
      <c r="O20" s="96">
        <f>O9/'2022'!O$2*100</f>
        <v>7.1942446043165464</v>
      </c>
      <c r="P20" s="96">
        <v>6.4030131826741998</v>
      </c>
      <c r="Q20" s="42">
        <v>6.4030131826741998</v>
      </c>
    </row>
    <row r="21" spans="1:17" x14ac:dyDescent="0.3">
      <c r="A21" s="93" t="s">
        <v>113</v>
      </c>
      <c r="B21" s="177">
        <f>B10/'2022'!B$2*100</f>
        <v>71.428571428571431</v>
      </c>
      <c r="C21" s="177">
        <f>C10/'2022'!C$2*100</f>
        <v>83.333333333333343</v>
      </c>
      <c r="D21" s="177">
        <f>D10/'2022'!D$2*100</f>
        <v>83.333333333333343</v>
      </c>
      <c r="E21" s="177">
        <f>E10/'2022'!E$2*100</f>
        <v>100</v>
      </c>
      <c r="F21" s="177">
        <f>F10/'2022'!F$2*100</f>
        <v>70</v>
      </c>
      <c r="G21" s="177">
        <f>G10/'2022'!G$2*100</f>
        <v>91.089108910891099</v>
      </c>
      <c r="H21" s="177">
        <f>H10/'2022'!H$2*100</f>
        <v>87.850467289719631</v>
      </c>
      <c r="I21" s="177">
        <f>I10/'2022'!I$2*100</f>
        <v>76.288659793814432</v>
      </c>
      <c r="J21" s="177">
        <f>J10/'2022'!J$2*100</f>
        <v>84.210526315789465</v>
      </c>
      <c r="K21" s="177">
        <f>K10/'2022'!K$2*100</f>
        <v>84.022556390977442</v>
      </c>
      <c r="L21" s="42">
        <v>83.804143126177024</v>
      </c>
      <c r="M21" s="94">
        <f>M10/'2022'!M$2*100</f>
        <v>86.170212765957444</v>
      </c>
      <c r="N21" s="94">
        <f>N10/'2022'!N$2*100</f>
        <v>77.027027027027032</v>
      </c>
      <c r="O21" s="94">
        <f>O10/'2022'!O$2*100</f>
        <v>82.014388489208628</v>
      </c>
      <c r="P21" s="94">
        <v>83.804143126177024</v>
      </c>
      <c r="Q21" s="42">
        <v>83.804143126177024</v>
      </c>
    </row>
    <row r="23" spans="1:17" x14ac:dyDescent="0.3">
      <c r="A23" s="174" t="s">
        <v>176</v>
      </c>
      <c r="B23">
        <v>2</v>
      </c>
      <c r="C23">
        <v>3</v>
      </c>
      <c r="D23">
        <v>5</v>
      </c>
      <c r="E23">
        <v>0</v>
      </c>
      <c r="F23">
        <v>3</v>
      </c>
      <c r="G23">
        <v>6</v>
      </c>
      <c r="H23">
        <v>7</v>
      </c>
      <c r="I23">
        <v>13</v>
      </c>
      <c r="J23">
        <v>8</v>
      </c>
      <c r="K23">
        <f>SUM(B23:J23)</f>
        <v>47</v>
      </c>
    </row>
    <row r="24" spans="1:17" x14ac:dyDescent="0.3">
      <c r="B24" s="44">
        <f>B23/B10*100</f>
        <v>10</v>
      </c>
      <c r="C24" s="44">
        <f t="shared" ref="C24:K24" si="2">C23/C10*100</f>
        <v>20</v>
      </c>
      <c r="D24" s="44">
        <f t="shared" si="2"/>
        <v>9.0909090909090917</v>
      </c>
      <c r="E24" s="44">
        <f t="shared" si="2"/>
        <v>0</v>
      </c>
      <c r="F24" s="44">
        <f t="shared" si="2"/>
        <v>21.428571428571427</v>
      </c>
      <c r="G24" s="44">
        <f t="shared" si="2"/>
        <v>6.5217391304347823</v>
      </c>
      <c r="H24" s="44">
        <f t="shared" si="2"/>
        <v>7.4468085106382977</v>
      </c>
      <c r="I24" s="44">
        <f t="shared" si="2"/>
        <v>17.567567567567568</v>
      </c>
      <c r="J24" s="44">
        <f t="shared" si="2"/>
        <v>12.5</v>
      </c>
      <c r="K24" s="44">
        <f t="shared" si="2"/>
        <v>10.514541387024609</v>
      </c>
    </row>
    <row r="25" spans="1:17" s="174" customFormat="1" x14ac:dyDescent="0.3">
      <c r="A25" s="174" t="s">
        <v>177</v>
      </c>
      <c r="B25" s="174">
        <v>2</v>
      </c>
      <c r="C25" s="174">
        <v>2</v>
      </c>
      <c r="D25" s="174">
        <v>4</v>
      </c>
      <c r="E25" s="174">
        <v>2</v>
      </c>
      <c r="F25" s="174">
        <v>2</v>
      </c>
      <c r="G25" s="174">
        <v>3</v>
      </c>
      <c r="H25" s="174">
        <v>9</v>
      </c>
      <c r="I25" s="174">
        <v>7</v>
      </c>
      <c r="J25" s="174">
        <v>3</v>
      </c>
      <c r="K25" s="174">
        <f>SUM(B25:J25)</f>
        <v>34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E1" workbookViewId="0">
      <selection activeCell="J14" sqref="J14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9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'2014'!$B8/'2014'!$B2*100</f>
        <v>78.94736842105263</v>
      </c>
      <c r="C2" s="40">
        <f>'2015'!$B8/'2015'!$B2*100</f>
        <v>80</v>
      </c>
      <c r="D2" s="40">
        <f>'2016'!$B8/'2016'!$B2*100</f>
        <v>82.608695652173907</v>
      </c>
      <c r="E2" s="40">
        <f>'2017'!$B8/'2017'!$B2*100</f>
        <v>84</v>
      </c>
      <c r="F2" s="40">
        <f>'2018'!$B8/'2018'!$B2*100</f>
        <v>84</v>
      </c>
      <c r="G2" s="40">
        <f>'2019'!$B8/'2019'!$B2*100</f>
        <v>92</v>
      </c>
      <c r="H2" s="40">
        <f>'2020'!$B8/'2020'!$B2*100</f>
        <v>85.18518518518519</v>
      </c>
      <c r="I2" s="40">
        <f>'2021'!$B8/'2021'!$B2*100</f>
        <v>92.592592592592595</v>
      </c>
      <c r="J2" s="40">
        <f>'2022'!$B8/'2022'!$B2*100</f>
        <v>89.285714285714292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'2016'!$C8/'2016'!$C2*100</f>
        <v>64.705882352941174</v>
      </c>
      <c r="E3" s="40">
        <f>'2017'!$C8/'2017'!$C2*100</f>
        <v>66.666666666666657</v>
      </c>
      <c r="F3" s="40">
        <f>'2018'!$C8/'2018'!$C2*100</f>
        <v>76.470588235294116</v>
      </c>
      <c r="G3" s="40">
        <f>'2019'!$C8/'2019'!$C2*100</f>
        <v>64.285714285714292</v>
      </c>
      <c r="H3" s="40">
        <f>'2020'!$C8/'2020'!$C2*100</f>
        <v>81.25</v>
      </c>
      <c r="I3" s="40">
        <f>'2021'!$C8/'2021'!$C2*100</f>
        <v>81.25</v>
      </c>
      <c r="J3" s="40">
        <f>'2022'!$C8/'2022'!$C2*100</f>
        <v>72.222222222222214</v>
      </c>
    </row>
    <row r="4" spans="1:10" ht="13.5" customHeight="1" x14ac:dyDescent="0.3">
      <c r="A4" s="39" t="s">
        <v>37</v>
      </c>
      <c r="B4" s="40">
        <f>'2014'!$C8/'2014'!$C2*100</f>
        <v>52.542372881355938</v>
      </c>
      <c r="C4" s="40">
        <f>'2015'!$C8/'2015'!$C2*100</f>
        <v>68.75</v>
      </c>
      <c r="D4" s="40">
        <f>'2016'!$D8/'2016'!$D2*100</f>
        <v>73.846153846153854</v>
      </c>
      <c r="E4" s="40">
        <f>'2017'!$D8/'2017'!$D2*100</f>
        <v>80.303030303030297</v>
      </c>
      <c r="F4" s="40">
        <f>'2018'!$D8/'2018'!$D2*100</f>
        <v>84.848484848484844</v>
      </c>
      <c r="G4" s="40">
        <f>'2019'!$D8/'2019'!$D2*100</f>
        <v>83.07692307692308</v>
      </c>
      <c r="H4" s="40">
        <f>'2020'!$D8/'2020'!$D2*100</f>
        <v>80</v>
      </c>
      <c r="I4" s="40">
        <f>'2021'!$D8/'2021'!$D2*100</f>
        <v>86.36363636363636</v>
      </c>
      <c r="J4" s="40">
        <f>'2022'!$D8/'2022'!$D2*100</f>
        <v>87.878787878787875</v>
      </c>
    </row>
    <row r="5" spans="1:10" ht="13.5" customHeight="1" x14ac:dyDescent="0.3">
      <c r="A5" s="39" t="s">
        <v>77</v>
      </c>
      <c r="B5" s="40">
        <f>'2014'!$D8/'2014'!$D2*100</f>
        <v>25</v>
      </c>
      <c r="C5" s="40">
        <f>'2015'!$D8/'2015'!$D2*100</f>
        <v>52.941176470588239</v>
      </c>
      <c r="D5" s="40">
        <f>'2016'!$E8/'2016'!$E2*100</f>
        <v>58.82352941176471</v>
      </c>
      <c r="E5" s="40">
        <f>'2017'!$E8/'2017'!$E2*100</f>
        <v>52.631578947368418</v>
      </c>
      <c r="F5" s="40">
        <f>'2018'!$E8/'2018'!$E2*100</f>
        <v>68.421052631578945</v>
      </c>
      <c r="G5" s="40">
        <f>'2019'!$E8/'2019'!$E2*100</f>
        <v>72.222222222222214</v>
      </c>
      <c r="H5" s="40">
        <f>'2020'!$E8/'2020'!$E2*100</f>
        <v>70</v>
      </c>
      <c r="I5" s="40">
        <f>'2021'!$E8/'2021'!$E2*100</f>
        <v>60</v>
      </c>
      <c r="J5" s="40">
        <f>'2022'!$E8/'2022'!$E2*100</f>
        <v>68.421052631578945</v>
      </c>
    </row>
    <row r="6" spans="1:10" ht="13.5" customHeight="1" x14ac:dyDescent="0.3">
      <c r="A6" s="39" t="s">
        <v>40</v>
      </c>
      <c r="B6" s="40">
        <f>'2014'!$E8/'2014'!$E2*100</f>
        <v>62.5</v>
      </c>
      <c r="C6" s="40">
        <f>'2015'!$E8/'2015'!$E2*100</f>
        <v>94.444444444444443</v>
      </c>
      <c r="D6" s="40">
        <f>'2016'!$F8/'2016'!$F2*100</f>
        <v>89.473684210526315</v>
      </c>
      <c r="E6" s="40">
        <f>'2017'!$F8/'2017'!$F2*100</f>
        <v>94.73684210526315</v>
      </c>
      <c r="F6" s="40">
        <f>'2018'!$F8/'2018'!$F2*100</f>
        <v>90</v>
      </c>
      <c r="G6" s="40">
        <f>'2019'!$F8/'2019'!$F2*100</f>
        <v>100</v>
      </c>
      <c r="H6" s="40">
        <f>'2020'!$F8/'2020'!$F2*100</f>
        <v>90</v>
      </c>
      <c r="I6" s="40">
        <f>'2021'!$F8/'2021'!$F2*100</f>
        <v>89.473684210526315</v>
      </c>
      <c r="J6" s="40">
        <f>'2022'!$F8/'2022'!$F2*100</f>
        <v>95</v>
      </c>
    </row>
    <row r="7" spans="1:10" ht="13.5" customHeight="1" x14ac:dyDescent="0.3">
      <c r="A7" s="39" t="s">
        <v>132</v>
      </c>
      <c r="B7" s="40">
        <f>'2014'!$F8/'2014'!$F2*100</f>
        <v>51.724137931034484</v>
      </c>
      <c r="C7" s="40">
        <f>'2015'!$F8/'2015'!$F2*100</f>
        <v>64.893617021276597</v>
      </c>
      <c r="D7" s="40">
        <f>'2016'!$G8/'2016'!$G2*100</f>
        <v>75.490196078431367</v>
      </c>
      <c r="E7" s="40">
        <f>'2017'!$G8/'2017'!$G2*100</f>
        <v>72.277227722772281</v>
      </c>
      <c r="F7" s="40">
        <f>'2018'!$G8/'2018'!$G2*100</f>
        <v>73.529411764705884</v>
      </c>
      <c r="G7" s="40">
        <f>'2019'!$G8/'2019'!$G2*100</f>
        <v>79.207920792079207</v>
      </c>
      <c r="H7" s="40">
        <f>'2020'!$G8/'2020'!$G2*100</f>
        <v>69.607843137254903</v>
      </c>
      <c r="I7" s="40">
        <f>'2021'!$G8/'2021'!$G2*100</f>
        <v>72.277227722772281</v>
      </c>
      <c r="J7" s="40">
        <f>'2022'!$G8/'2022'!$G2*100</f>
        <v>77.227722772277232</v>
      </c>
    </row>
    <row r="8" spans="1:10" ht="13.5" customHeight="1" x14ac:dyDescent="0.3">
      <c r="A8" s="39" t="s">
        <v>41</v>
      </c>
      <c r="B8" s="40">
        <f>'2014'!$G8/'2014'!$G2*100</f>
        <v>66.666666666666657</v>
      </c>
      <c r="C8" s="40">
        <f>'2015'!$G8/'2015'!$G2*100</f>
        <v>71.15384615384616</v>
      </c>
      <c r="D8" s="40">
        <f>'2016'!$H8/'2016'!$H2*100</f>
        <v>82.407407407407405</v>
      </c>
      <c r="E8" s="40">
        <f>'2017'!$H8/'2017'!$H2*100</f>
        <v>82.407407407407405</v>
      </c>
      <c r="F8" s="40">
        <f>'2018'!$H8/'2018'!$H2*100</f>
        <v>88.679245283018872</v>
      </c>
      <c r="G8" s="40">
        <f>'2019'!$H8/'2019'!$H2*100</f>
        <v>88.785046728971963</v>
      </c>
      <c r="H8" s="40">
        <f>'2020'!$H8/'2020'!$H2*100</f>
        <v>85.981308411214954</v>
      </c>
      <c r="I8" s="40">
        <f>'2021'!$H8/'2021'!$H2*100</f>
        <v>86.915887850467286</v>
      </c>
      <c r="J8" s="40">
        <f>'2022'!$H8/'2022'!$H2*100</f>
        <v>87.850467289719631</v>
      </c>
    </row>
    <row r="9" spans="1:10" ht="13.5" customHeight="1" x14ac:dyDescent="0.3">
      <c r="A9" s="39" t="s">
        <v>42</v>
      </c>
      <c r="B9" s="40">
        <f>'2014'!$H8/'2014'!$H2*100</f>
        <v>53.63636363636364</v>
      </c>
      <c r="C9" s="40">
        <f>'2015'!$H8/'2015'!$H2*100</f>
        <v>69.298245614035096</v>
      </c>
      <c r="D9" s="40">
        <f>'2016'!$I8/'2016'!$I2*100</f>
        <v>69.747899159663859</v>
      </c>
      <c r="E9" s="40">
        <f>'2017'!$I8/'2017'!$I2*100</f>
        <v>80.808080808080803</v>
      </c>
      <c r="F9" s="40">
        <f>'2018'!$I8/'2018'!$I2*100</f>
        <v>88.118811881188122</v>
      </c>
      <c r="G9" s="40">
        <f>'2019'!$I8/'2019'!$I2*100</f>
        <v>84</v>
      </c>
      <c r="H9" s="40">
        <f>'2020'!$I8/'2020'!$I2*100</f>
        <v>82.653061224489804</v>
      </c>
      <c r="I9" s="40">
        <f>'2021'!$I8/'2021'!$I2*100</f>
        <v>82.828282828282823</v>
      </c>
      <c r="J9" s="40">
        <f>'2022'!$I8/'2022'!$I2*100</f>
        <v>87.628865979381445</v>
      </c>
    </row>
    <row r="10" spans="1:10" ht="13.5" customHeight="1" x14ac:dyDescent="0.3">
      <c r="A10" s="39" t="s">
        <v>133</v>
      </c>
      <c r="B10" s="40">
        <f>'2014'!$I8/'2014'!$I2*100</f>
        <v>53.846153846153847</v>
      </c>
      <c r="C10" s="40">
        <f>'2015'!$I8/'2015'!$I2*100</f>
        <v>65</v>
      </c>
      <c r="D10" s="40">
        <f>'2016'!$J8/'2016'!$J2*100</f>
        <v>67.142857142857139</v>
      </c>
      <c r="E10" s="40">
        <f>'2017'!$J8/'2017'!$J2*100</f>
        <v>68.918918918918919</v>
      </c>
      <c r="F10" s="40">
        <f>'2018'!$J8/'2018'!$J2*100</f>
        <v>78.378378378378372</v>
      </c>
      <c r="G10" s="40">
        <f>'2019'!$J8/'2019'!$J2*100</f>
        <v>81.081081081081081</v>
      </c>
      <c r="H10" s="40">
        <f>'2020'!$J8/'2020'!$J2*100</f>
        <v>72.972972972972968</v>
      </c>
      <c r="I10" s="40">
        <f>'2021'!$J8/'2021'!$J2*100</f>
        <v>82.89473684210526</v>
      </c>
      <c r="J10" s="40">
        <f>'2022'!$J8/'2022'!$J2*100</f>
        <v>82.89473684210526</v>
      </c>
    </row>
    <row r="11" spans="1:10" ht="13.5" customHeight="1" x14ac:dyDescent="0.3">
      <c r="A11" s="46" t="s">
        <v>43</v>
      </c>
      <c r="B11" s="47">
        <f>'2014'!$J8/'2014'!$J2*100</f>
        <v>55.991285403050107</v>
      </c>
      <c r="C11" s="47">
        <f>'2015'!$J8/'2015'!$J2*100</f>
        <v>69.042769857433811</v>
      </c>
      <c r="D11" s="47">
        <f>'2016'!$K8/'2016'!$K2*100</f>
        <v>74.259259259259252</v>
      </c>
      <c r="E11" s="47">
        <f>'2017'!$K8/'2017'!$K2*100</f>
        <v>76.937618147448021</v>
      </c>
      <c r="F11" s="47">
        <f>'2018'!$K8/'2018'!$K2*100</f>
        <v>82.452830188679243</v>
      </c>
      <c r="G11" s="47">
        <f>'2019'!$K8/'2019'!$K2*100</f>
        <v>83.556405353728493</v>
      </c>
      <c r="H11" s="47">
        <f>'2020'!$K8/'2020'!$K2*100</f>
        <v>79.017013232514174</v>
      </c>
      <c r="I11" s="47">
        <f>'2021'!$K8/'2021'!$K2*100</f>
        <v>81.920903954802256</v>
      </c>
      <c r="J11" s="47">
        <f>'2022'!$K8/'2022'!$K2*100</f>
        <v>84.210526315789465</v>
      </c>
    </row>
    <row r="12" spans="1:10" x14ac:dyDescent="0.3">
      <c r="A12" s="48" t="s">
        <v>47</v>
      </c>
      <c r="B12" s="40">
        <f>'2014'!$L8/'2014'!$L2*100</f>
        <v>61.797752808988761</v>
      </c>
      <c r="C12" s="40">
        <f>'2015'!$L8/'2015'!$L2*100</f>
        <v>72.486772486772495</v>
      </c>
      <c r="D12" s="40">
        <f>'2016'!$M8/'2016'!$M2*100</f>
        <v>77.114427860696523</v>
      </c>
      <c r="E12" s="40">
        <f>'2017'!$M8/'2017'!$M2*100</f>
        <v>78.94736842105263</v>
      </c>
      <c r="F12" s="40">
        <f>'2018'!$M8/'2018'!$M2*100</f>
        <v>84.73684210526315</v>
      </c>
      <c r="G12" s="40">
        <f>'2019'!$M8/'2019'!$M2*100</f>
        <v>87.368421052631589</v>
      </c>
      <c r="H12" s="40">
        <f>'2020'!$M8/'2020'!$M2*100</f>
        <v>83.510638297872347</v>
      </c>
      <c r="I12" s="40">
        <f>'2021'!$M8/'2021'!$M2*100</f>
        <v>88.235294117647058</v>
      </c>
      <c r="J12" s="40">
        <f>'2022'!$M8/'2022'!$M2*100</f>
        <v>87.7659574468085</v>
      </c>
    </row>
    <row r="13" spans="1:10" x14ac:dyDescent="0.3">
      <c r="A13" s="48" t="s">
        <v>48</v>
      </c>
      <c r="B13" s="40">
        <f>'2014'!$M8/'2014'!$M2*100</f>
        <v>59.090909090909093</v>
      </c>
      <c r="C13" s="40">
        <f>'2015'!$M8/'2015'!$M2*100</f>
        <v>75.342465753424662</v>
      </c>
      <c r="D13" s="40">
        <f>'2016'!$N8/'2016'!$N2*100</f>
        <v>80.821917808219183</v>
      </c>
      <c r="E13" s="40">
        <f>'2017'!$N8/'2017'!$N2*100</f>
        <v>81.081081081081081</v>
      </c>
      <c r="F13" s="40">
        <f>'2018'!$N8/'2018'!$N2*100</f>
        <v>83.561643835616437</v>
      </c>
      <c r="G13" s="40">
        <f>'2019'!$N8/'2019'!$N2*100</f>
        <v>88.732394366197184</v>
      </c>
      <c r="H13" s="40">
        <f>'2020'!$N8/'2020'!$N2*100</f>
        <v>78.873239436619713</v>
      </c>
      <c r="I13" s="40">
        <f>'2021'!$N8/'2021'!$N2*100</f>
        <v>77.027027027027032</v>
      </c>
      <c r="J13" s="40">
        <f>'2022'!$N8/'2022'!$N2*100</f>
        <v>85.13513513513513</v>
      </c>
    </row>
    <row r="14" spans="1:10" x14ac:dyDescent="0.3">
      <c r="A14" s="48" t="s">
        <v>49</v>
      </c>
      <c r="B14" s="40">
        <f>'2014'!$N8/'2014'!$N2*100</f>
        <v>48.717948717948715</v>
      </c>
      <c r="C14" s="40">
        <f>'2015'!$N8/'2015'!$N2*100</f>
        <v>60.9375</v>
      </c>
      <c r="D14" s="40">
        <f>'2016'!$O8/'2016'!$O2*100</f>
        <v>68.75</v>
      </c>
      <c r="E14" s="40">
        <f>'2017'!$O8/'2017'!$O2*100</f>
        <v>73.722627737226276</v>
      </c>
      <c r="F14" s="40">
        <f>'2018'!$O8/'2018'!$O2*100</f>
        <v>80.57553956834532</v>
      </c>
      <c r="G14" s="40">
        <f>'2019'!$O8/'2019'!$O2*100</f>
        <v>77.857142857142861</v>
      </c>
      <c r="H14" s="40">
        <f>'2020'!$O8/'2020'!$O2*100</f>
        <v>72.535211267605632</v>
      </c>
      <c r="I14" s="40">
        <f>'2021'!$O8/'2021'!$O2*100</f>
        <v>75.177304964539005</v>
      </c>
      <c r="J14" s="40">
        <f>'2022'!$O8/'2022'!$O2*100</f>
        <v>79.856115107913666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workbookViewId="0">
      <pane xSplit="1" ySplit="1" topLeftCell="BF2" activePane="bottomRight" state="frozen"/>
      <selection pane="topRight" activeCell="B1" sqref="B1"/>
      <selection pane="bottomLeft" activeCell="A2" sqref="A2"/>
      <selection pane="bottomRight" activeCell="BI8" sqref="BI8"/>
    </sheetView>
  </sheetViews>
  <sheetFormatPr defaultRowHeight="14.4" x14ac:dyDescent="0.3"/>
  <cols>
    <col min="1" max="1" width="107.109375" customWidth="1"/>
    <col min="2" max="2" width="8.33203125" bestFit="1" customWidth="1"/>
    <col min="3" max="3" width="9.5546875" bestFit="1" customWidth="1"/>
    <col min="4" max="4" width="8.44140625" bestFit="1" customWidth="1"/>
    <col min="5" max="5" width="6.5546875" bestFit="1" customWidth="1"/>
    <col min="6" max="6" width="8.109375" bestFit="1" customWidth="1"/>
    <col min="7" max="7" width="12.33203125" bestFit="1" customWidth="1"/>
    <col min="9" max="9" width="8.33203125" bestFit="1" customWidth="1"/>
    <col min="10" max="10" width="9.5546875" bestFit="1" customWidth="1"/>
    <col min="11" max="11" width="8.44140625" bestFit="1" customWidth="1"/>
    <col min="12" max="12" width="6.5546875" bestFit="1" customWidth="1"/>
    <col min="13" max="13" width="8.109375" bestFit="1" customWidth="1"/>
    <col min="14" max="14" width="12.33203125" bestFit="1" customWidth="1"/>
    <col min="16" max="16" width="8.33203125" bestFit="1" customWidth="1"/>
    <col min="17" max="17" width="9.5546875" bestFit="1" customWidth="1"/>
    <col min="18" max="18" width="8.44140625" bestFit="1" customWidth="1"/>
    <col min="19" max="19" width="6.5546875" bestFit="1" customWidth="1"/>
    <col min="20" max="20" width="8.109375" bestFit="1" customWidth="1"/>
    <col min="21" max="21" width="12.33203125" bestFit="1" customWidth="1"/>
    <col min="23" max="23" width="8.33203125" bestFit="1" customWidth="1"/>
    <col min="24" max="24" width="9.5546875" bestFit="1" customWidth="1"/>
    <col min="25" max="25" width="8.44140625" bestFit="1" customWidth="1"/>
    <col min="26" max="26" width="7.5546875" bestFit="1" customWidth="1"/>
    <col min="27" max="27" width="8.109375" bestFit="1" customWidth="1"/>
    <col min="28" max="28" width="12.33203125" bestFit="1" customWidth="1"/>
    <col min="29" max="29" width="4.88671875" customWidth="1"/>
    <col min="30" max="30" width="8.33203125" bestFit="1" customWidth="1"/>
    <col min="31" max="31" width="9.5546875" bestFit="1" customWidth="1"/>
    <col min="32" max="32" width="9.109375" bestFit="1" customWidth="1"/>
    <col min="33" max="33" width="7.5546875" bestFit="1" customWidth="1"/>
    <col min="34" max="34" width="8.109375" customWidth="1"/>
    <col min="35" max="35" width="9.109375" customWidth="1"/>
    <col min="36" max="36" width="5" customWidth="1"/>
    <col min="37" max="37" width="8.33203125" bestFit="1" customWidth="1"/>
    <col min="38" max="38" width="9.5546875" bestFit="1" customWidth="1"/>
    <col min="39" max="40" width="9.109375" bestFit="1" customWidth="1"/>
    <col min="41" max="41" width="8.109375" bestFit="1" customWidth="1"/>
    <col min="42" max="42" width="9.109375" bestFit="1" customWidth="1"/>
    <col min="44" max="44" width="8.33203125" style="174" bestFit="1" customWidth="1"/>
    <col min="45" max="45" width="9.5546875" style="174" bestFit="1" customWidth="1"/>
    <col min="46" max="46" width="9.109375" style="174" bestFit="1" customWidth="1"/>
    <col min="47" max="47" width="10.109375" style="174" bestFit="1" customWidth="1"/>
    <col min="48" max="48" width="8.109375" style="174" bestFit="1" customWidth="1"/>
    <col min="49" max="49" width="10.109375" style="174" bestFit="1" customWidth="1"/>
    <col min="51" max="51" width="8.33203125" style="174" bestFit="1" customWidth="1"/>
    <col min="52" max="52" width="9.5546875" style="174" bestFit="1" customWidth="1"/>
    <col min="53" max="53" width="9.109375" style="174" bestFit="1" customWidth="1"/>
    <col min="54" max="54" width="10.109375" style="174" bestFit="1" customWidth="1"/>
    <col min="55" max="55" width="8.109375" style="174" bestFit="1" customWidth="1"/>
    <col min="56" max="56" width="10.109375" style="174" bestFit="1" customWidth="1"/>
    <col min="58" max="58" width="8.33203125" style="174" bestFit="1" customWidth="1"/>
    <col min="59" max="59" width="9.5546875" style="174" bestFit="1" customWidth="1"/>
    <col min="60" max="60" width="9.109375" style="174" bestFit="1" customWidth="1"/>
    <col min="61" max="61" width="10.109375" style="174" bestFit="1" customWidth="1"/>
    <col min="62" max="62" width="8.109375" style="174" bestFit="1" customWidth="1"/>
    <col min="63" max="63" width="10.109375" style="174" bestFit="1" customWidth="1"/>
  </cols>
  <sheetData>
    <row r="1" spans="1:63" ht="15.6" x14ac:dyDescent="0.3">
      <c r="A1" s="1" t="s">
        <v>0</v>
      </c>
      <c r="B1" s="14" t="s">
        <v>40</v>
      </c>
      <c r="C1" s="14" t="s">
        <v>117</v>
      </c>
      <c r="D1" s="14" t="s">
        <v>41</v>
      </c>
      <c r="E1" s="14" t="s">
        <v>42</v>
      </c>
      <c r="F1" s="14" t="s">
        <v>131</v>
      </c>
      <c r="G1" s="14" t="s">
        <v>44</v>
      </c>
      <c r="I1" s="14" t="s">
        <v>40</v>
      </c>
      <c r="J1" s="14" t="s">
        <v>117</v>
      </c>
      <c r="K1" s="14" t="s">
        <v>41</v>
      </c>
      <c r="L1" s="14" t="s">
        <v>42</v>
      </c>
      <c r="M1" s="14" t="s">
        <v>131</v>
      </c>
      <c r="N1" s="14" t="s">
        <v>45</v>
      </c>
      <c r="P1" s="14" t="s">
        <v>40</v>
      </c>
      <c r="Q1" s="14" t="s">
        <v>117</v>
      </c>
      <c r="R1" s="14" t="s">
        <v>41</v>
      </c>
      <c r="S1" s="14" t="s">
        <v>42</v>
      </c>
      <c r="T1" s="14" t="s">
        <v>131</v>
      </c>
      <c r="U1" s="14" t="s">
        <v>46</v>
      </c>
      <c r="W1" s="14" t="s">
        <v>40</v>
      </c>
      <c r="X1" s="14" t="s">
        <v>117</v>
      </c>
      <c r="Y1" s="14" t="s">
        <v>41</v>
      </c>
      <c r="Z1" s="14" t="s">
        <v>42</v>
      </c>
      <c r="AA1" s="14" t="s">
        <v>131</v>
      </c>
      <c r="AB1" s="14" t="s">
        <v>118</v>
      </c>
      <c r="AD1" s="14" t="s">
        <v>40</v>
      </c>
      <c r="AE1" s="14" t="s">
        <v>117</v>
      </c>
      <c r="AF1" s="14" t="s">
        <v>41</v>
      </c>
      <c r="AG1" s="14" t="s">
        <v>42</v>
      </c>
      <c r="AH1" s="14" t="s">
        <v>131</v>
      </c>
      <c r="AI1" s="14">
        <v>2018</v>
      </c>
      <c r="AK1" s="14" t="s">
        <v>40</v>
      </c>
      <c r="AL1" s="14" t="s">
        <v>117</v>
      </c>
      <c r="AM1" s="14" t="s">
        <v>41</v>
      </c>
      <c r="AN1" s="14" t="s">
        <v>42</v>
      </c>
      <c r="AO1" s="14" t="s">
        <v>131</v>
      </c>
      <c r="AP1" s="14">
        <v>2019</v>
      </c>
      <c r="AR1" s="14" t="s">
        <v>40</v>
      </c>
      <c r="AS1" s="14" t="s">
        <v>117</v>
      </c>
      <c r="AT1" s="14" t="s">
        <v>41</v>
      </c>
      <c r="AU1" s="14" t="s">
        <v>42</v>
      </c>
      <c r="AV1" s="14" t="s">
        <v>131</v>
      </c>
      <c r="AW1" s="14">
        <v>2020</v>
      </c>
      <c r="AY1" s="14" t="s">
        <v>40</v>
      </c>
      <c r="AZ1" s="14" t="s">
        <v>117</v>
      </c>
      <c r="BA1" s="14" t="s">
        <v>41</v>
      </c>
      <c r="BB1" s="14" t="s">
        <v>42</v>
      </c>
      <c r="BC1" s="14" t="s">
        <v>131</v>
      </c>
      <c r="BD1" s="14">
        <v>2021</v>
      </c>
      <c r="BF1" s="14" t="s">
        <v>40</v>
      </c>
      <c r="BG1" s="14" t="s">
        <v>117</v>
      </c>
      <c r="BH1" s="14" t="s">
        <v>41</v>
      </c>
      <c r="BI1" s="14" t="s">
        <v>42</v>
      </c>
      <c r="BJ1" s="14" t="s">
        <v>131</v>
      </c>
      <c r="BK1" s="14">
        <v>2022</v>
      </c>
    </row>
    <row r="2" spans="1:63" ht="15.6" x14ac:dyDescent="0.3">
      <c r="A2" s="2" t="s">
        <v>1</v>
      </c>
      <c r="B2" s="3">
        <v>4</v>
      </c>
      <c r="C2" s="3">
        <v>17</v>
      </c>
      <c r="D2" s="3">
        <v>17</v>
      </c>
      <c r="E2" s="3">
        <v>21</v>
      </c>
      <c r="F2" s="3">
        <v>7</v>
      </c>
      <c r="G2" s="15">
        <f t="shared" ref="G2:G39" si="0">SUM(B2:F2)</f>
        <v>66</v>
      </c>
      <c r="I2" s="3">
        <v>4</v>
      </c>
      <c r="J2" s="3">
        <v>18</v>
      </c>
      <c r="K2" s="3">
        <v>22</v>
      </c>
      <c r="L2" s="3">
        <v>20</v>
      </c>
      <c r="M2" s="3">
        <v>9</v>
      </c>
      <c r="N2" s="15">
        <f t="shared" ref="N2:N39" si="1">SUM(I2:M2)</f>
        <v>73</v>
      </c>
      <c r="P2" s="3">
        <v>4</v>
      </c>
      <c r="Q2" s="3">
        <v>21</v>
      </c>
      <c r="R2" s="3">
        <v>22</v>
      </c>
      <c r="S2" s="3">
        <v>16</v>
      </c>
      <c r="T2" s="3">
        <v>10</v>
      </c>
      <c r="U2" s="15">
        <f t="shared" ref="U2:U52" si="2">SUM(P2:T2)</f>
        <v>73</v>
      </c>
      <c r="W2" s="3">
        <v>4</v>
      </c>
      <c r="X2" s="3">
        <v>22</v>
      </c>
      <c r="Y2" s="3">
        <v>22</v>
      </c>
      <c r="Z2" s="3">
        <v>16</v>
      </c>
      <c r="AA2" s="3">
        <v>10</v>
      </c>
      <c r="AB2" s="15">
        <f>SUM(W2:AA2)</f>
        <v>74</v>
      </c>
      <c r="AD2" s="3">
        <v>4</v>
      </c>
      <c r="AE2" s="3">
        <v>22</v>
      </c>
      <c r="AF2" s="3">
        <v>21</v>
      </c>
      <c r="AG2" s="3">
        <v>16</v>
      </c>
      <c r="AH2" s="3">
        <v>10</v>
      </c>
      <c r="AI2" s="15">
        <f>SUM(AD2:AH2)</f>
        <v>73</v>
      </c>
      <c r="AK2" s="3">
        <v>4</v>
      </c>
      <c r="AL2" s="3">
        <v>21</v>
      </c>
      <c r="AM2" s="3">
        <v>21</v>
      </c>
      <c r="AN2" s="3">
        <v>16</v>
      </c>
      <c r="AO2" s="3">
        <v>9</v>
      </c>
      <c r="AP2" s="15">
        <f>SUM(AK2:AO2)</f>
        <v>71</v>
      </c>
      <c r="AR2" s="3">
        <v>4</v>
      </c>
      <c r="AS2" s="3">
        <v>22</v>
      </c>
      <c r="AT2" s="3">
        <v>21</v>
      </c>
      <c r="AU2" s="3">
        <v>16</v>
      </c>
      <c r="AV2" s="3">
        <v>8</v>
      </c>
      <c r="AW2" s="15">
        <f>SUM(AR2:AV2)</f>
        <v>71</v>
      </c>
      <c r="AY2" s="3">
        <v>4</v>
      </c>
      <c r="AZ2" s="3">
        <v>22</v>
      </c>
      <c r="BA2" s="3">
        <v>22</v>
      </c>
      <c r="BB2" s="3">
        <v>16</v>
      </c>
      <c r="BC2" s="3">
        <v>10</v>
      </c>
      <c r="BD2" s="15">
        <f>SUM(AY2:BC2)</f>
        <v>74</v>
      </c>
      <c r="BF2" s="3">
        <v>4</v>
      </c>
      <c r="BG2" s="3">
        <v>22</v>
      </c>
      <c r="BH2" s="3">
        <v>22</v>
      </c>
      <c r="BI2" s="3">
        <v>16</v>
      </c>
      <c r="BJ2" s="3">
        <v>10</v>
      </c>
      <c r="BK2" s="15">
        <f>SUM(BF2:BJ2)</f>
        <v>74</v>
      </c>
    </row>
    <row r="3" spans="1:63" ht="15.6" x14ac:dyDescent="0.3">
      <c r="A3" s="2" t="s">
        <v>148</v>
      </c>
      <c r="B3" s="3"/>
      <c r="C3" s="3"/>
      <c r="D3" s="3"/>
      <c r="E3" s="3"/>
      <c r="F3" s="3"/>
      <c r="G3" s="15"/>
      <c r="I3" s="3"/>
      <c r="J3" s="3"/>
      <c r="K3" s="3"/>
      <c r="L3" s="3"/>
      <c r="M3" s="3"/>
      <c r="N3" s="15"/>
      <c r="P3" s="3"/>
      <c r="Q3" s="3"/>
      <c r="R3" s="3"/>
      <c r="S3" s="3"/>
      <c r="T3" s="3"/>
      <c r="U3" s="15"/>
      <c r="W3" s="3"/>
      <c r="X3" s="3"/>
      <c r="Y3" s="3"/>
      <c r="Z3" s="3"/>
      <c r="AA3" s="3"/>
      <c r="AB3" s="15"/>
      <c r="AD3" s="3"/>
      <c r="AE3" s="3"/>
      <c r="AF3" s="3"/>
      <c r="AG3" s="3"/>
      <c r="AH3" s="3"/>
      <c r="AI3" s="15"/>
      <c r="AK3" s="3">
        <v>0</v>
      </c>
      <c r="AL3" s="3">
        <v>2</v>
      </c>
      <c r="AM3" s="3">
        <v>0</v>
      </c>
      <c r="AN3" s="3">
        <v>2</v>
      </c>
      <c r="AO3" s="3">
        <v>0</v>
      </c>
      <c r="AP3" s="15">
        <f>SUM(AK3:AO3)</f>
        <v>4</v>
      </c>
      <c r="AR3" s="3">
        <v>0</v>
      </c>
      <c r="AS3" s="3">
        <v>1</v>
      </c>
      <c r="AT3" s="3">
        <v>2</v>
      </c>
      <c r="AU3" s="3">
        <v>2</v>
      </c>
      <c r="AV3" s="3">
        <v>1</v>
      </c>
      <c r="AW3" s="15">
        <f>SUM(AR3:AV3)</f>
        <v>6</v>
      </c>
      <c r="AY3" s="3">
        <v>1</v>
      </c>
      <c r="AZ3" s="3">
        <v>1</v>
      </c>
      <c r="BA3" s="3">
        <v>2</v>
      </c>
      <c r="BB3" s="3">
        <v>2</v>
      </c>
      <c r="BC3" s="3">
        <v>1</v>
      </c>
      <c r="BD3" s="15">
        <f>SUM(AY3:BC3)</f>
        <v>7</v>
      </c>
      <c r="BF3" s="3">
        <v>1</v>
      </c>
      <c r="BG3" s="3">
        <v>3</v>
      </c>
      <c r="BH3" s="3">
        <v>2</v>
      </c>
      <c r="BI3" s="3">
        <v>2</v>
      </c>
      <c r="BJ3" s="3">
        <v>1</v>
      </c>
      <c r="BK3" s="15">
        <f>SUM(BF3:BJ3)</f>
        <v>9</v>
      </c>
    </row>
    <row r="4" spans="1:63" ht="15.6" x14ac:dyDescent="0.3">
      <c r="A4" s="4" t="s">
        <v>2</v>
      </c>
      <c r="B4" s="18">
        <v>4</v>
      </c>
      <c r="C4" s="18">
        <v>22</v>
      </c>
      <c r="D4" s="18">
        <v>22</v>
      </c>
      <c r="E4" s="18">
        <v>25</v>
      </c>
      <c r="F4" s="18">
        <v>9</v>
      </c>
      <c r="G4" s="16">
        <f t="shared" si="0"/>
        <v>82</v>
      </c>
      <c r="I4" s="18">
        <v>4</v>
      </c>
      <c r="J4" s="18">
        <v>22</v>
      </c>
      <c r="K4" s="18">
        <v>22</v>
      </c>
      <c r="L4" s="18">
        <v>25</v>
      </c>
      <c r="M4" s="18">
        <v>9</v>
      </c>
      <c r="N4" s="16">
        <f t="shared" si="1"/>
        <v>82</v>
      </c>
      <c r="P4" s="18">
        <v>4</v>
      </c>
      <c r="Q4" s="18">
        <v>22</v>
      </c>
      <c r="R4" s="18">
        <v>22</v>
      </c>
      <c r="S4" s="18">
        <v>16</v>
      </c>
      <c r="T4" s="18">
        <v>10</v>
      </c>
      <c r="U4" s="16">
        <f t="shared" si="2"/>
        <v>74</v>
      </c>
      <c r="W4" s="18">
        <v>4</v>
      </c>
      <c r="X4" s="18">
        <v>22</v>
      </c>
      <c r="Y4" s="18">
        <v>22</v>
      </c>
      <c r="Z4" s="18">
        <v>16</v>
      </c>
      <c r="AA4" s="18">
        <v>10</v>
      </c>
      <c r="AB4" s="16">
        <f>SUM(W4:AA4)</f>
        <v>74</v>
      </c>
      <c r="AD4" s="18">
        <v>4</v>
      </c>
      <c r="AE4" s="18">
        <v>22</v>
      </c>
      <c r="AF4" s="18">
        <v>22</v>
      </c>
      <c r="AG4" s="18">
        <v>16</v>
      </c>
      <c r="AH4" s="18">
        <v>10</v>
      </c>
      <c r="AI4" s="16">
        <f>SUM(AD4:AH4)</f>
        <v>74</v>
      </c>
      <c r="AK4" s="18">
        <v>4</v>
      </c>
      <c r="AL4" s="18">
        <v>22</v>
      </c>
      <c r="AM4" s="18">
        <v>22</v>
      </c>
      <c r="AN4" s="18">
        <v>16</v>
      </c>
      <c r="AO4" s="18">
        <v>10</v>
      </c>
      <c r="AP4" s="16">
        <f>SUM(AK4:AO4)</f>
        <v>74</v>
      </c>
      <c r="AR4" s="18">
        <v>4</v>
      </c>
      <c r="AS4" s="18">
        <v>22</v>
      </c>
      <c r="AT4" s="18">
        <v>22</v>
      </c>
      <c r="AU4" s="18">
        <v>16</v>
      </c>
      <c r="AV4" s="18">
        <v>10</v>
      </c>
      <c r="AW4" s="16">
        <f>SUM(AR4:AV4)</f>
        <v>74</v>
      </c>
      <c r="AY4" s="18">
        <v>4</v>
      </c>
      <c r="AZ4" s="18">
        <v>22</v>
      </c>
      <c r="BA4" s="18">
        <v>22</v>
      </c>
      <c r="BB4" s="18">
        <v>16</v>
      </c>
      <c r="BC4" s="18">
        <v>10</v>
      </c>
      <c r="BD4" s="16">
        <f>SUM(AY4:BC4)</f>
        <v>74</v>
      </c>
      <c r="BF4" s="18">
        <v>4</v>
      </c>
      <c r="BG4" s="18">
        <v>22</v>
      </c>
      <c r="BH4" s="18">
        <v>22</v>
      </c>
      <c r="BI4" s="18">
        <v>16</v>
      </c>
      <c r="BJ4" s="18">
        <v>10</v>
      </c>
      <c r="BK4" s="16">
        <f>SUM(BF4:BJ4)</f>
        <v>74</v>
      </c>
    </row>
    <row r="5" spans="1:63" ht="15.6" x14ac:dyDescent="0.3">
      <c r="A5" s="2" t="s">
        <v>3</v>
      </c>
      <c r="B5" s="6">
        <v>482</v>
      </c>
      <c r="C5" s="6">
        <v>180</v>
      </c>
      <c r="D5" s="6">
        <v>448</v>
      </c>
      <c r="E5" s="6">
        <v>15924</v>
      </c>
      <c r="F5" s="6">
        <v>3327</v>
      </c>
      <c r="G5" s="15">
        <f>SUM(B5:F5)</f>
        <v>20361</v>
      </c>
      <c r="I5" s="6">
        <v>449</v>
      </c>
      <c r="J5" s="6">
        <v>148</v>
      </c>
      <c r="K5" s="6">
        <v>509</v>
      </c>
      <c r="L5" s="6">
        <v>14534</v>
      </c>
      <c r="M5" s="6">
        <v>4034</v>
      </c>
      <c r="N5" s="15">
        <f>SUM(I5:M5)</f>
        <v>19674</v>
      </c>
      <c r="P5" s="6">
        <v>459</v>
      </c>
      <c r="Q5" s="6">
        <v>137</v>
      </c>
      <c r="R5" s="6">
        <v>489</v>
      </c>
      <c r="S5" s="6">
        <v>18876</v>
      </c>
      <c r="T5" s="6">
        <v>4294</v>
      </c>
      <c r="U5" s="15">
        <f>SUM(P5:T5)</f>
        <v>24255</v>
      </c>
      <c r="W5" s="6">
        <v>434</v>
      </c>
      <c r="X5" s="6">
        <v>144</v>
      </c>
      <c r="Y5" s="6">
        <v>477</v>
      </c>
      <c r="Z5" s="6">
        <v>19296</v>
      </c>
      <c r="AA5" s="6">
        <v>4284</v>
      </c>
      <c r="AB5" s="15">
        <f>SUM(W5:AA5)</f>
        <v>24635</v>
      </c>
      <c r="AD5" s="6">
        <v>429</v>
      </c>
      <c r="AE5" s="6">
        <v>141</v>
      </c>
      <c r="AF5" s="6">
        <v>439</v>
      </c>
      <c r="AG5" s="6">
        <v>19058</v>
      </c>
      <c r="AH5" s="6">
        <v>4367</v>
      </c>
      <c r="AI5" s="15">
        <f>SUM(AD5:AH5)</f>
        <v>24434</v>
      </c>
      <c r="AK5" s="6">
        <v>417</v>
      </c>
      <c r="AL5" s="6">
        <v>109</v>
      </c>
      <c r="AM5" s="6">
        <v>422</v>
      </c>
      <c r="AN5" s="6">
        <v>18854</v>
      </c>
      <c r="AO5" s="6">
        <v>4142</v>
      </c>
      <c r="AP5" s="15">
        <f>SUM(AK5:AO5)</f>
        <v>23944</v>
      </c>
      <c r="AR5" s="6">
        <v>411</v>
      </c>
      <c r="AS5" s="6">
        <v>122</v>
      </c>
      <c r="AT5" s="6">
        <v>421</v>
      </c>
      <c r="AU5" s="6">
        <v>19200</v>
      </c>
      <c r="AV5" s="6">
        <v>4035</v>
      </c>
      <c r="AW5" s="15">
        <f>SUM(AR5:AV5)</f>
        <v>24189</v>
      </c>
      <c r="AY5" s="6">
        <v>423</v>
      </c>
      <c r="AZ5" s="6">
        <v>125</v>
      </c>
      <c r="BA5" s="6">
        <v>417</v>
      </c>
      <c r="BB5" s="6">
        <v>22511</v>
      </c>
      <c r="BC5" s="6">
        <v>4615</v>
      </c>
      <c r="BD5" s="15">
        <f>SUM(AY5:BC5)</f>
        <v>28091</v>
      </c>
      <c r="BF5" s="6">
        <v>405</v>
      </c>
      <c r="BG5" s="6">
        <v>132</v>
      </c>
      <c r="BH5" s="6">
        <v>466</v>
      </c>
      <c r="BI5" s="6">
        <v>17283</v>
      </c>
      <c r="BJ5" s="6">
        <v>4637</v>
      </c>
      <c r="BK5" s="15">
        <f>SUM(BF5:BJ5)</f>
        <v>22923</v>
      </c>
    </row>
    <row r="6" spans="1:63" ht="15.6" x14ac:dyDescent="0.3">
      <c r="A6" s="2" t="s">
        <v>4</v>
      </c>
      <c r="B6" s="6">
        <v>7950</v>
      </c>
      <c r="C6" s="6">
        <v>9492</v>
      </c>
      <c r="D6" s="6">
        <v>36727</v>
      </c>
      <c r="E6" s="6">
        <v>59764</v>
      </c>
      <c r="F6" s="6">
        <v>12060</v>
      </c>
      <c r="G6" s="15">
        <f>SUM(B6:F6)</f>
        <v>125993</v>
      </c>
      <c r="I6" s="6">
        <v>8060</v>
      </c>
      <c r="J6" s="6">
        <v>8891</v>
      </c>
      <c r="K6" s="6">
        <v>39058</v>
      </c>
      <c r="L6" s="6">
        <v>55401</v>
      </c>
      <c r="M6" s="6">
        <v>14307</v>
      </c>
      <c r="N6" s="15">
        <f>SUM(I6:M6)</f>
        <v>125717</v>
      </c>
      <c r="P6" s="6">
        <v>10265</v>
      </c>
      <c r="Q6" s="6">
        <v>7845</v>
      </c>
      <c r="R6" s="6">
        <v>39543</v>
      </c>
      <c r="S6" s="6">
        <v>71442</v>
      </c>
      <c r="T6" s="6">
        <v>16111</v>
      </c>
      <c r="U6" s="15">
        <f>SUM(P6:T6)</f>
        <v>145206</v>
      </c>
      <c r="W6" s="6">
        <v>9789</v>
      </c>
      <c r="X6" s="6">
        <v>7482</v>
      </c>
      <c r="Y6" s="6">
        <v>38753</v>
      </c>
      <c r="Z6" s="6">
        <v>71247</v>
      </c>
      <c r="AA6" s="6">
        <v>16070</v>
      </c>
      <c r="AB6" s="15">
        <f>SUM(W6:AA6)</f>
        <v>143341</v>
      </c>
      <c r="AD6" s="6">
        <v>10335</v>
      </c>
      <c r="AE6" s="6">
        <v>6360</v>
      </c>
      <c r="AF6" s="6">
        <v>37933</v>
      </c>
      <c r="AG6" s="6">
        <v>70192</v>
      </c>
      <c r="AH6" s="6">
        <v>15838</v>
      </c>
      <c r="AI6" s="15">
        <f>SUM(AD6:AH6)</f>
        <v>140658</v>
      </c>
      <c r="AK6" s="6">
        <v>10489</v>
      </c>
      <c r="AL6" s="6">
        <v>5125</v>
      </c>
      <c r="AM6" s="6">
        <v>38037</v>
      </c>
      <c r="AN6" s="6">
        <v>72019</v>
      </c>
      <c r="AO6" s="6">
        <v>15292</v>
      </c>
      <c r="AP6" s="15">
        <f>SUM(AK6:AO6)</f>
        <v>140962</v>
      </c>
      <c r="AR6" s="6">
        <v>9816</v>
      </c>
      <c r="AS6" s="6">
        <v>5385</v>
      </c>
      <c r="AT6" s="6">
        <v>37497</v>
      </c>
      <c r="AU6" s="6">
        <v>74138</v>
      </c>
      <c r="AV6" s="6">
        <v>15361</v>
      </c>
      <c r="AW6" s="15">
        <f>SUM(AR6:AV6)</f>
        <v>142197</v>
      </c>
      <c r="AY6" s="6">
        <v>10367</v>
      </c>
      <c r="AZ6" s="6">
        <v>5191</v>
      </c>
      <c r="BA6" s="6">
        <v>36622</v>
      </c>
      <c r="BB6" s="6">
        <v>74068</v>
      </c>
      <c r="BC6" s="6">
        <v>17301</v>
      </c>
      <c r="BD6" s="15">
        <f>SUM(AY6:BC6)</f>
        <v>143549</v>
      </c>
      <c r="BF6" s="6">
        <v>9818</v>
      </c>
      <c r="BG6" s="6">
        <v>5060</v>
      </c>
      <c r="BH6" s="6">
        <v>36667</v>
      </c>
      <c r="BI6" s="6">
        <v>64232</v>
      </c>
      <c r="BJ6" s="6">
        <v>17610</v>
      </c>
      <c r="BK6" s="15">
        <f>SUM(BF6:BJ6)</f>
        <v>133387</v>
      </c>
    </row>
    <row r="7" spans="1:63" ht="15.6" x14ac:dyDescent="0.3">
      <c r="A7" s="7" t="s">
        <v>5</v>
      </c>
      <c r="B7" s="6">
        <v>2</v>
      </c>
      <c r="C7" s="6">
        <v>13</v>
      </c>
      <c r="D7" s="6">
        <v>14</v>
      </c>
      <c r="E7" s="6">
        <v>14</v>
      </c>
      <c r="F7" s="6">
        <v>6</v>
      </c>
      <c r="G7" s="15">
        <f t="shared" si="0"/>
        <v>49</v>
      </c>
      <c r="I7" s="6">
        <v>4</v>
      </c>
      <c r="J7" s="6">
        <v>16</v>
      </c>
      <c r="K7" s="6">
        <v>18</v>
      </c>
      <c r="L7" s="6">
        <v>13</v>
      </c>
      <c r="M7" s="6">
        <v>7</v>
      </c>
      <c r="N7" s="15">
        <f t="shared" si="1"/>
        <v>58</v>
      </c>
      <c r="P7" s="6">
        <v>4</v>
      </c>
      <c r="Q7" s="6">
        <v>18</v>
      </c>
      <c r="R7" s="6">
        <v>21</v>
      </c>
      <c r="S7" s="6">
        <v>13</v>
      </c>
      <c r="T7" s="6">
        <v>9</v>
      </c>
      <c r="U7" s="15">
        <f t="shared" si="2"/>
        <v>65</v>
      </c>
      <c r="W7" s="6">
        <v>4</v>
      </c>
      <c r="X7" s="6">
        <v>21</v>
      </c>
      <c r="Y7" s="6">
        <v>21</v>
      </c>
      <c r="Z7" s="6">
        <v>15</v>
      </c>
      <c r="AA7" s="6">
        <v>10</v>
      </c>
      <c r="AB7" s="15">
        <f t="shared" ref="AB7:AB59" si="3">SUM(W7:AA7)</f>
        <v>71</v>
      </c>
      <c r="AD7" s="6">
        <v>4</v>
      </c>
      <c r="AE7" s="6">
        <v>22</v>
      </c>
      <c r="AF7" s="6">
        <v>20</v>
      </c>
      <c r="AG7" s="6">
        <v>14</v>
      </c>
      <c r="AH7" s="6">
        <v>9</v>
      </c>
      <c r="AI7" s="15">
        <f t="shared" ref="AI7:AI39" si="4">SUM(AD7:AH7)</f>
        <v>69</v>
      </c>
      <c r="AK7" s="6">
        <v>4</v>
      </c>
      <c r="AL7" s="6">
        <v>20</v>
      </c>
      <c r="AM7" s="6">
        <v>20</v>
      </c>
      <c r="AN7" s="6">
        <v>14</v>
      </c>
      <c r="AO7" s="6">
        <v>8</v>
      </c>
      <c r="AP7" s="15">
        <f t="shared" ref="AP7:AP36" si="5">SUM(AK7:AO7)</f>
        <v>66</v>
      </c>
      <c r="AR7" s="6">
        <v>4</v>
      </c>
      <c r="AS7" s="6">
        <v>17</v>
      </c>
      <c r="AT7" s="6">
        <v>20</v>
      </c>
      <c r="AU7" s="6">
        <v>14</v>
      </c>
      <c r="AV7" s="6">
        <v>5</v>
      </c>
      <c r="AW7" s="15">
        <f t="shared" ref="AW7:AW42" si="6">SUM(AR7:AV7)</f>
        <v>60</v>
      </c>
      <c r="AY7" s="6">
        <v>4</v>
      </c>
      <c r="AZ7" s="6">
        <v>19</v>
      </c>
      <c r="BA7" s="6">
        <v>21</v>
      </c>
      <c r="BB7" s="6">
        <v>13</v>
      </c>
      <c r="BC7" s="6">
        <v>5</v>
      </c>
      <c r="BD7" s="15">
        <f t="shared" ref="BD7:BD42" si="7">SUM(AY7:BC7)</f>
        <v>62</v>
      </c>
      <c r="BF7" s="6">
        <v>4</v>
      </c>
      <c r="BG7" s="6">
        <v>18</v>
      </c>
      <c r="BH7" s="6">
        <v>20</v>
      </c>
      <c r="BI7" s="6">
        <v>13</v>
      </c>
      <c r="BJ7" s="6">
        <v>7</v>
      </c>
      <c r="BK7" s="15">
        <f t="shared" ref="BK7:BK42" si="8">SUM(BF7:BJ7)</f>
        <v>62</v>
      </c>
    </row>
    <row r="8" spans="1:63" ht="15.6" x14ac:dyDescent="0.3">
      <c r="A8" s="2" t="s">
        <v>6</v>
      </c>
      <c r="B8" s="6">
        <v>2</v>
      </c>
      <c r="C8" s="6">
        <v>10</v>
      </c>
      <c r="D8" s="6">
        <v>12</v>
      </c>
      <c r="E8" s="6">
        <v>11</v>
      </c>
      <c r="F8" s="6">
        <v>4</v>
      </c>
      <c r="G8" s="15">
        <f t="shared" si="0"/>
        <v>39</v>
      </c>
      <c r="I8" s="6">
        <v>3</v>
      </c>
      <c r="J8" s="6">
        <v>14</v>
      </c>
      <c r="K8" s="6">
        <v>18</v>
      </c>
      <c r="L8" s="6">
        <v>14</v>
      </c>
      <c r="M8" s="6">
        <v>6</v>
      </c>
      <c r="N8" s="15">
        <f t="shared" si="1"/>
        <v>55</v>
      </c>
      <c r="P8" s="6">
        <v>3</v>
      </c>
      <c r="Q8" s="6">
        <v>17</v>
      </c>
      <c r="R8" s="6">
        <v>20</v>
      </c>
      <c r="S8" s="6">
        <v>11</v>
      </c>
      <c r="T8" s="6">
        <v>8</v>
      </c>
      <c r="U8" s="15">
        <f t="shared" si="2"/>
        <v>59</v>
      </c>
      <c r="W8" s="6">
        <v>4</v>
      </c>
      <c r="X8" s="6">
        <v>15</v>
      </c>
      <c r="Y8" s="6">
        <v>20</v>
      </c>
      <c r="Z8" s="6">
        <v>12</v>
      </c>
      <c r="AA8" s="6">
        <v>9</v>
      </c>
      <c r="AB8" s="15">
        <f t="shared" si="3"/>
        <v>60</v>
      </c>
      <c r="AD8" s="6">
        <v>4</v>
      </c>
      <c r="AE8" s="6">
        <v>16</v>
      </c>
      <c r="AF8" s="6">
        <v>19</v>
      </c>
      <c r="AG8" s="6">
        <v>14</v>
      </c>
      <c r="AH8" s="6">
        <v>8</v>
      </c>
      <c r="AI8" s="15">
        <f t="shared" si="4"/>
        <v>61</v>
      </c>
      <c r="AK8" s="6">
        <v>4</v>
      </c>
      <c r="AL8" s="6">
        <v>17</v>
      </c>
      <c r="AM8" s="6">
        <v>20</v>
      </c>
      <c r="AN8" s="6">
        <v>14</v>
      </c>
      <c r="AO8" s="6">
        <v>8</v>
      </c>
      <c r="AP8" s="15">
        <f t="shared" si="5"/>
        <v>63</v>
      </c>
      <c r="AR8" s="6">
        <v>4</v>
      </c>
      <c r="AS8" s="6">
        <v>15</v>
      </c>
      <c r="AT8" s="6">
        <v>18</v>
      </c>
      <c r="AU8" s="6">
        <v>12</v>
      </c>
      <c r="AV8" s="6">
        <v>7</v>
      </c>
      <c r="AW8" s="15">
        <f t="shared" si="6"/>
        <v>56</v>
      </c>
      <c r="AY8" s="6">
        <v>4</v>
      </c>
      <c r="AZ8" s="6">
        <v>15</v>
      </c>
      <c r="BA8" s="6">
        <v>18</v>
      </c>
      <c r="BB8" s="6">
        <v>12</v>
      </c>
      <c r="BC8" s="6">
        <v>8</v>
      </c>
      <c r="BD8" s="15">
        <f t="shared" si="7"/>
        <v>57</v>
      </c>
      <c r="BF8" s="6">
        <v>4</v>
      </c>
      <c r="BG8" s="6">
        <v>19</v>
      </c>
      <c r="BH8" s="6">
        <v>19</v>
      </c>
      <c r="BI8" s="6">
        <v>13</v>
      </c>
      <c r="BJ8" s="6">
        <v>8</v>
      </c>
      <c r="BK8" s="15">
        <f t="shared" si="8"/>
        <v>63</v>
      </c>
    </row>
    <row r="9" spans="1:63" ht="15.6" x14ac:dyDescent="0.3">
      <c r="A9" s="2" t="s">
        <v>7</v>
      </c>
      <c r="B9" s="6">
        <v>3</v>
      </c>
      <c r="C9" s="6">
        <v>15</v>
      </c>
      <c r="D9" s="6">
        <v>12</v>
      </c>
      <c r="E9" s="6">
        <v>9</v>
      </c>
      <c r="F9" s="6">
        <v>6</v>
      </c>
      <c r="G9" s="15">
        <f t="shared" si="0"/>
        <v>45</v>
      </c>
      <c r="I9" s="6">
        <v>4</v>
      </c>
      <c r="J9" s="6">
        <v>13</v>
      </c>
      <c r="K9" s="6">
        <v>19</v>
      </c>
      <c r="L9" s="6">
        <v>9</v>
      </c>
      <c r="M9" s="6">
        <v>9</v>
      </c>
      <c r="N9" s="15">
        <f t="shared" si="1"/>
        <v>54</v>
      </c>
      <c r="P9" s="6">
        <v>4</v>
      </c>
      <c r="Q9" s="6">
        <v>16</v>
      </c>
      <c r="R9" s="6">
        <v>21</v>
      </c>
      <c r="S9" s="6">
        <v>9</v>
      </c>
      <c r="T9" s="6">
        <v>8</v>
      </c>
      <c r="U9" s="15">
        <f t="shared" si="2"/>
        <v>58</v>
      </c>
      <c r="W9" s="6">
        <v>4</v>
      </c>
      <c r="X9" s="6">
        <v>18</v>
      </c>
      <c r="Y9" s="6">
        <v>20</v>
      </c>
      <c r="Z9" s="6">
        <v>10</v>
      </c>
      <c r="AA9" s="6">
        <v>7</v>
      </c>
      <c r="AB9" s="15">
        <f t="shared" si="3"/>
        <v>59</v>
      </c>
      <c r="AD9" s="6">
        <v>4</v>
      </c>
      <c r="AE9" s="6">
        <v>17</v>
      </c>
      <c r="AF9" s="6">
        <v>19</v>
      </c>
      <c r="AG9" s="6">
        <v>10</v>
      </c>
      <c r="AH9" s="6">
        <v>9</v>
      </c>
      <c r="AI9" s="15">
        <f t="shared" si="4"/>
        <v>59</v>
      </c>
      <c r="AK9" s="6">
        <v>4</v>
      </c>
      <c r="AL9" s="6">
        <v>14</v>
      </c>
      <c r="AM9" s="6">
        <v>19</v>
      </c>
      <c r="AN9" s="6">
        <v>11</v>
      </c>
      <c r="AO9" s="6">
        <v>9</v>
      </c>
      <c r="AP9" s="15">
        <f t="shared" si="5"/>
        <v>57</v>
      </c>
      <c r="AR9" s="6">
        <v>4</v>
      </c>
      <c r="AS9" s="6">
        <v>17</v>
      </c>
      <c r="AT9" s="6">
        <v>19</v>
      </c>
      <c r="AU9" s="6">
        <v>11</v>
      </c>
      <c r="AV9" s="6">
        <v>7</v>
      </c>
      <c r="AW9" s="15">
        <f t="shared" si="6"/>
        <v>58</v>
      </c>
      <c r="AY9" s="6">
        <v>3</v>
      </c>
      <c r="AZ9" s="6">
        <v>19</v>
      </c>
      <c r="BA9" s="6">
        <v>18</v>
      </c>
      <c r="BB9" s="6">
        <v>8</v>
      </c>
      <c r="BC9" s="6">
        <v>9</v>
      </c>
      <c r="BD9" s="15">
        <f t="shared" si="7"/>
        <v>57</v>
      </c>
      <c r="BF9" s="6">
        <v>3</v>
      </c>
      <c r="BG9" s="6">
        <v>19</v>
      </c>
      <c r="BH9" s="6">
        <v>19</v>
      </c>
      <c r="BI9" s="6">
        <v>9</v>
      </c>
      <c r="BJ9" s="6">
        <v>9</v>
      </c>
      <c r="BK9" s="15">
        <f t="shared" si="8"/>
        <v>59</v>
      </c>
    </row>
    <row r="10" spans="1:63" ht="15.6" x14ac:dyDescent="0.3">
      <c r="A10" s="2" t="s">
        <v>127</v>
      </c>
      <c r="B10" s="6"/>
      <c r="C10" s="6"/>
      <c r="D10" s="6"/>
      <c r="E10" s="6"/>
      <c r="F10" s="6"/>
      <c r="G10" s="15"/>
      <c r="I10" s="6"/>
      <c r="J10" s="6"/>
      <c r="K10" s="6"/>
      <c r="L10" s="6"/>
      <c r="M10" s="6"/>
      <c r="N10" s="15"/>
      <c r="P10" s="6"/>
      <c r="Q10" s="6"/>
      <c r="R10" s="6"/>
      <c r="S10" s="6"/>
      <c r="T10" s="6"/>
      <c r="U10" s="15"/>
      <c r="W10" s="6">
        <v>199401</v>
      </c>
      <c r="X10" s="6">
        <v>1049571</v>
      </c>
      <c r="Y10" s="6">
        <v>205422</v>
      </c>
      <c r="Z10" s="6">
        <v>303908</v>
      </c>
      <c r="AA10" s="6">
        <v>141612</v>
      </c>
      <c r="AB10" s="15">
        <f t="shared" si="3"/>
        <v>1899914</v>
      </c>
      <c r="AD10" s="6">
        <v>383558</v>
      </c>
      <c r="AE10" s="6">
        <v>1310978</v>
      </c>
      <c r="AF10" s="6">
        <v>2524705</v>
      </c>
      <c r="AG10" s="6">
        <v>450927</v>
      </c>
      <c r="AH10" s="6">
        <v>96516</v>
      </c>
      <c r="AI10" s="15">
        <f t="shared" si="4"/>
        <v>4766684</v>
      </c>
      <c r="AK10" s="6">
        <v>346475</v>
      </c>
      <c r="AL10" s="6">
        <v>1134827</v>
      </c>
      <c r="AM10" s="6">
        <v>2349205</v>
      </c>
      <c r="AN10" s="6">
        <v>2024505</v>
      </c>
      <c r="AO10" s="6">
        <v>103633</v>
      </c>
      <c r="AP10" s="15">
        <f t="shared" si="5"/>
        <v>5958645</v>
      </c>
      <c r="AR10" s="6">
        <v>484233</v>
      </c>
      <c r="AS10" s="6">
        <v>52924</v>
      </c>
      <c r="AT10" s="6">
        <v>2999065</v>
      </c>
      <c r="AU10" s="6">
        <v>16618562</v>
      </c>
      <c r="AV10" s="6">
        <v>519018</v>
      </c>
      <c r="AW10" s="15">
        <f t="shared" si="6"/>
        <v>20673802</v>
      </c>
      <c r="AY10" s="6">
        <v>368641</v>
      </c>
      <c r="AZ10" s="6">
        <v>129195</v>
      </c>
      <c r="BA10" s="6">
        <v>2583229</v>
      </c>
      <c r="BB10" s="6">
        <v>2860282</v>
      </c>
      <c r="BC10" s="6">
        <v>367540</v>
      </c>
      <c r="BD10" s="15">
        <f t="shared" si="7"/>
        <v>6308887</v>
      </c>
      <c r="BF10" s="6">
        <v>727899</v>
      </c>
      <c r="BG10" s="6">
        <v>126801</v>
      </c>
      <c r="BH10" s="6">
        <v>2288319</v>
      </c>
      <c r="BI10" s="6">
        <v>194705</v>
      </c>
      <c r="BJ10" s="6">
        <v>398490</v>
      </c>
      <c r="BK10" s="15">
        <f t="shared" si="8"/>
        <v>3736214</v>
      </c>
    </row>
    <row r="11" spans="1:63" ht="15.6" x14ac:dyDescent="0.3">
      <c r="A11" s="2" t="s">
        <v>128</v>
      </c>
      <c r="B11" s="6">
        <v>32</v>
      </c>
      <c r="C11" s="6">
        <v>6</v>
      </c>
      <c r="D11" s="6">
        <v>62</v>
      </c>
      <c r="E11" s="6">
        <v>19</v>
      </c>
      <c r="F11" s="6">
        <v>5</v>
      </c>
      <c r="G11" s="15">
        <f t="shared" si="0"/>
        <v>124</v>
      </c>
      <c r="I11" s="6">
        <v>14</v>
      </c>
      <c r="J11" s="6">
        <v>19</v>
      </c>
      <c r="K11" s="6">
        <v>85</v>
      </c>
      <c r="L11" s="6">
        <v>14</v>
      </c>
      <c r="M11" s="6">
        <v>4</v>
      </c>
      <c r="N11" s="15">
        <f t="shared" si="1"/>
        <v>136</v>
      </c>
      <c r="P11" s="6">
        <v>18</v>
      </c>
      <c r="Q11" s="6">
        <v>13</v>
      </c>
      <c r="R11" s="6">
        <v>86</v>
      </c>
      <c r="S11" s="6">
        <v>36</v>
      </c>
      <c r="T11" s="6">
        <v>1</v>
      </c>
      <c r="U11" s="15">
        <f t="shared" si="2"/>
        <v>154</v>
      </c>
      <c r="W11" s="6">
        <v>10</v>
      </c>
      <c r="X11" s="6">
        <v>16</v>
      </c>
      <c r="Y11" s="6">
        <v>58</v>
      </c>
      <c r="Z11" s="6">
        <v>18</v>
      </c>
      <c r="AA11" s="6">
        <v>5</v>
      </c>
      <c r="AB11" s="15">
        <f t="shared" si="3"/>
        <v>107</v>
      </c>
      <c r="AD11" s="6">
        <v>16</v>
      </c>
      <c r="AE11" s="6">
        <v>28</v>
      </c>
      <c r="AF11" s="6">
        <v>69</v>
      </c>
      <c r="AG11" s="6">
        <v>36</v>
      </c>
      <c r="AH11" s="6">
        <v>2</v>
      </c>
      <c r="AI11" s="15">
        <f t="shared" si="4"/>
        <v>151</v>
      </c>
      <c r="AK11" s="6">
        <v>11</v>
      </c>
      <c r="AL11" s="6">
        <v>21</v>
      </c>
      <c r="AM11" s="6">
        <v>67</v>
      </c>
      <c r="AN11" s="6">
        <v>17</v>
      </c>
      <c r="AO11" s="6">
        <v>0</v>
      </c>
      <c r="AP11" s="15">
        <f t="shared" si="5"/>
        <v>116</v>
      </c>
      <c r="AR11" s="6">
        <v>7</v>
      </c>
      <c r="AS11" s="6">
        <v>53</v>
      </c>
      <c r="AT11" s="6">
        <v>74</v>
      </c>
      <c r="AU11" s="6">
        <v>11</v>
      </c>
      <c r="AV11" s="6">
        <v>3</v>
      </c>
      <c r="AW11" s="15">
        <f t="shared" si="6"/>
        <v>148</v>
      </c>
      <c r="AY11" s="6">
        <v>15</v>
      </c>
      <c r="AZ11" s="6">
        <v>19</v>
      </c>
      <c r="BA11" s="6">
        <v>125</v>
      </c>
      <c r="BB11" s="6">
        <v>54</v>
      </c>
      <c r="BC11" s="6">
        <v>4</v>
      </c>
      <c r="BD11" s="15">
        <f t="shared" si="7"/>
        <v>217</v>
      </c>
      <c r="BF11" s="6">
        <v>17</v>
      </c>
      <c r="BG11" s="6">
        <v>14</v>
      </c>
      <c r="BH11" s="6">
        <v>83</v>
      </c>
      <c r="BI11" s="6">
        <v>20</v>
      </c>
      <c r="BJ11" s="6">
        <v>1</v>
      </c>
      <c r="BK11" s="15">
        <f t="shared" si="8"/>
        <v>135</v>
      </c>
    </row>
    <row r="12" spans="1:63" ht="15.6" x14ac:dyDescent="0.3">
      <c r="A12" s="2" t="s">
        <v>129</v>
      </c>
      <c r="B12" s="6"/>
      <c r="C12" s="6"/>
      <c r="D12" s="6"/>
      <c r="E12" s="6"/>
      <c r="F12" s="6"/>
      <c r="G12" s="15"/>
      <c r="I12" s="6"/>
      <c r="J12" s="6"/>
      <c r="K12" s="6"/>
      <c r="L12" s="6"/>
      <c r="M12" s="6"/>
      <c r="N12" s="15"/>
      <c r="P12" s="6"/>
      <c r="Q12" s="6"/>
      <c r="R12" s="6"/>
      <c r="S12" s="6"/>
      <c r="T12" s="6"/>
      <c r="U12" s="15"/>
      <c r="W12" s="6">
        <v>76</v>
      </c>
      <c r="X12" s="6">
        <v>73</v>
      </c>
      <c r="Y12" s="6">
        <v>409</v>
      </c>
      <c r="Z12" s="6">
        <v>191</v>
      </c>
      <c r="AA12" s="6">
        <v>7</v>
      </c>
      <c r="AB12" s="15">
        <f t="shared" si="3"/>
        <v>756</v>
      </c>
      <c r="AD12" s="6">
        <v>208</v>
      </c>
      <c r="AE12" s="6">
        <v>408</v>
      </c>
      <c r="AF12" s="6">
        <v>644</v>
      </c>
      <c r="AG12" s="6">
        <v>151</v>
      </c>
      <c r="AH12" s="6">
        <v>9</v>
      </c>
      <c r="AI12" s="15">
        <f t="shared" si="4"/>
        <v>1420</v>
      </c>
      <c r="AK12" s="6">
        <v>239</v>
      </c>
      <c r="AL12" s="6">
        <v>148</v>
      </c>
      <c r="AM12" s="6">
        <v>603</v>
      </c>
      <c r="AN12" s="6">
        <v>114</v>
      </c>
      <c r="AO12" s="6">
        <v>34</v>
      </c>
      <c r="AP12" s="15">
        <f t="shared" si="5"/>
        <v>1138</v>
      </c>
      <c r="AR12" s="6">
        <v>481</v>
      </c>
      <c r="AS12" s="6">
        <v>189</v>
      </c>
      <c r="AT12" s="6">
        <v>652</v>
      </c>
      <c r="AU12" s="6">
        <v>132</v>
      </c>
      <c r="AV12" s="6">
        <v>7</v>
      </c>
      <c r="AW12" s="15">
        <f t="shared" si="6"/>
        <v>1461</v>
      </c>
      <c r="AY12" s="6">
        <v>462</v>
      </c>
      <c r="AZ12" s="6">
        <v>111</v>
      </c>
      <c r="BA12" s="6">
        <v>936</v>
      </c>
      <c r="BB12" s="6">
        <v>233</v>
      </c>
      <c r="BC12" s="6">
        <v>15</v>
      </c>
      <c r="BD12" s="15">
        <f t="shared" si="7"/>
        <v>1757</v>
      </c>
      <c r="BF12" s="6">
        <v>423</v>
      </c>
      <c r="BG12" s="6">
        <v>68</v>
      </c>
      <c r="BH12" s="6">
        <v>639</v>
      </c>
      <c r="BI12" s="6">
        <v>124</v>
      </c>
      <c r="BJ12" s="6">
        <v>13</v>
      </c>
      <c r="BK12" s="15">
        <f t="shared" si="8"/>
        <v>1267</v>
      </c>
    </row>
    <row r="13" spans="1:63" ht="15.6" x14ac:dyDescent="0.3">
      <c r="A13" s="2" t="s">
        <v>130</v>
      </c>
      <c r="B13" s="6"/>
      <c r="C13" s="6"/>
      <c r="D13" s="6"/>
      <c r="E13" s="6"/>
      <c r="F13" s="6"/>
      <c r="G13" s="15"/>
      <c r="I13" s="6"/>
      <c r="J13" s="6"/>
      <c r="K13" s="6"/>
      <c r="L13" s="6"/>
      <c r="M13" s="6"/>
      <c r="N13" s="15"/>
      <c r="P13" s="6"/>
      <c r="Q13" s="6"/>
      <c r="R13" s="6"/>
      <c r="S13" s="6"/>
      <c r="T13" s="6"/>
      <c r="U13" s="15"/>
      <c r="W13" s="6">
        <v>4</v>
      </c>
      <c r="X13" s="6">
        <v>8</v>
      </c>
      <c r="Y13" s="6">
        <v>14</v>
      </c>
      <c r="Z13" s="6">
        <v>11</v>
      </c>
      <c r="AA13" s="6">
        <v>5</v>
      </c>
      <c r="AB13" s="15">
        <f t="shared" si="3"/>
        <v>42</v>
      </c>
      <c r="AD13" s="6">
        <v>4</v>
      </c>
      <c r="AE13" s="6">
        <v>17</v>
      </c>
      <c r="AF13" s="6">
        <v>19</v>
      </c>
      <c r="AG13" s="6">
        <v>14</v>
      </c>
      <c r="AH13" s="6">
        <v>6</v>
      </c>
      <c r="AI13" s="15">
        <f t="shared" si="4"/>
        <v>60</v>
      </c>
      <c r="AK13" s="6">
        <v>4</v>
      </c>
      <c r="AL13" s="6">
        <v>16</v>
      </c>
      <c r="AM13" s="6">
        <v>19</v>
      </c>
      <c r="AN13" s="6">
        <v>15</v>
      </c>
      <c r="AO13" s="6">
        <v>8</v>
      </c>
      <c r="AP13" s="15">
        <f t="shared" si="5"/>
        <v>62</v>
      </c>
      <c r="AR13" s="6">
        <v>4</v>
      </c>
      <c r="AS13" s="6">
        <v>16</v>
      </c>
      <c r="AT13" s="6">
        <v>20</v>
      </c>
      <c r="AU13" s="6">
        <v>15</v>
      </c>
      <c r="AV13" s="6">
        <v>7</v>
      </c>
      <c r="AW13" s="15">
        <f t="shared" si="6"/>
        <v>62</v>
      </c>
      <c r="AY13" s="6">
        <v>4</v>
      </c>
      <c r="AZ13" s="6">
        <v>19</v>
      </c>
      <c r="BA13" s="6">
        <v>21</v>
      </c>
      <c r="BB13" s="6">
        <v>15</v>
      </c>
      <c r="BC13" s="6">
        <v>9</v>
      </c>
      <c r="BD13" s="15">
        <f t="shared" si="7"/>
        <v>68</v>
      </c>
      <c r="BF13" s="6">
        <v>4</v>
      </c>
      <c r="BG13" s="6">
        <v>18</v>
      </c>
      <c r="BH13" s="6">
        <v>20</v>
      </c>
      <c r="BI13" s="6">
        <v>15</v>
      </c>
      <c r="BJ13" s="6">
        <v>9</v>
      </c>
      <c r="BK13" s="15">
        <f t="shared" si="8"/>
        <v>66</v>
      </c>
    </row>
    <row r="14" spans="1:63" ht="15.6" x14ac:dyDescent="0.3">
      <c r="A14" s="2" t="s">
        <v>8</v>
      </c>
      <c r="B14" s="6">
        <v>4</v>
      </c>
      <c r="C14" s="6">
        <v>16</v>
      </c>
      <c r="D14" s="6">
        <v>17</v>
      </c>
      <c r="E14" s="6">
        <v>21</v>
      </c>
      <c r="F14" s="6">
        <v>7</v>
      </c>
      <c r="G14" s="15">
        <f t="shared" si="0"/>
        <v>65</v>
      </c>
      <c r="I14" s="6">
        <v>3</v>
      </c>
      <c r="J14" s="6">
        <v>16</v>
      </c>
      <c r="K14" s="6">
        <v>21</v>
      </c>
      <c r="L14" s="6">
        <v>19</v>
      </c>
      <c r="M14" s="6">
        <v>9</v>
      </c>
      <c r="N14" s="15">
        <f t="shared" si="1"/>
        <v>68</v>
      </c>
      <c r="P14" s="6">
        <v>4</v>
      </c>
      <c r="Q14" s="6">
        <v>21</v>
      </c>
      <c r="R14" s="6">
        <v>21</v>
      </c>
      <c r="S14" s="6">
        <v>14</v>
      </c>
      <c r="T14" s="6">
        <v>10</v>
      </c>
      <c r="U14" s="15">
        <f t="shared" si="2"/>
        <v>70</v>
      </c>
      <c r="W14" s="6">
        <v>4</v>
      </c>
      <c r="X14" s="6">
        <v>19</v>
      </c>
      <c r="Y14" s="6">
        <v>20</v>
      </c>
      <c r="Z14" s="6">
        <v>14</v>
      </c>
      <c r="AA14" s="6">
        <v>7</v>
      </c>
      <c r="AB14" s="15">
        <f t="shared" si="3"/>
        <v>64</v>
      </c>
      <c r="AD14" s="6">
        <v>4</v>
      </c>
      <c r="AE14" s="6">
        <v>19</v>
      </c>
      <c r="AF14" s="6">
        <v>20</v>
      </c>
      <c r="AG14" s="6">
        <v>15</v>
      </c>
      <c r="AH14" s="6">
        <v>7</v>
      </c>
      <c r="AI14" s="15">
        <f t="shared" si="4"/>
        <v>65</v>
      </c>
      <c r="AK14" s="6">
        <v>4</v>
      </c>
      <c r="AL14" s="6">
        <v>19</v>
      </c>
      <c r="AM14" s="6">
        <v>20</v>
      </c>
      <c r="AN14" s="6">
        <v>14</v>
      </c>
      <c r="AO14" s="6">
        <v>8</v>
      </c>
      <c r="AP14" s="15">
        <f t="shared" si="5"/>
        <v>65</v>
      </c>
      <c r="AR14" s="6">
        <v>4</v>
      </c>
      <c r="AS14" s="6">
        <v>20</v>
      </c>
      <c r="AT14" s="6">
        <v>21</v>
      </c>
      <c r="AU14" s="6">
        <v>13</v>
      </c>
      <c r="AV14" s="6">
        <v>4</v>
      </c>
      <c r="AW14" s="15">
        <f t="shared" si="6"/>
        <v>62</v>
      </c>
      <c r="AY14" s="6">
        <v>4</v>
      </c>
      <c r="AZ14" s="6">
        <v>19</v>
      </c>
      <c r="BA14" s="6">
        <v>21</v>
      </c>
      <c r="BB14" s="6">
        <v>14</v>
      </c>
      <c r="BC14" s="6">
        <v>7</v>
      </c>
      <c r="BD14" s="15">
        <f t="shared" si="7"/>
        <v>65</v>
      </c>
      <c r="BF14" s="6">
        <v>4</v>
      </c>
      <c r="BG14" s="6">
        <v>20</v>
      </c>
      <c r="BH14" s="6">
        <v>21</v>
      </c>
      <c r="BI14" s="6">
        <v>14</v>
      </c>
      <c r="BJ14" s="6">
        <v>8</v>
      </c>
      <c r="BK14" s="15">
        <f t="shared" si="8"/>
        <v>67</v>
      </c>
    </row>
    <row r="15" spans="1:63" ht="15.6" x14ac:dyDescent="0.3">
      <c r="A15" s="2" t="s">
        <v>9</v>
      </c>
      <c r="B15" s="6">
        <v>468</v>
      </c>
      <c r="C15" s="6">
        <v>119</v>
      </c>
      <c r="D15" s="6">
        <v>160</v>
      </c>
      <c r="E15" s="6">
        <v>32</v>
      </c>
      <c r="F15" s="6">
        <v>10</v>
      </c>
      <c r="G15" s="15">
        <f t="shared" si="0"/>
        <v>789</v>
      </c>
      <c r="I15" s="6">
        <v>0</v>
      </c>
      <c r="J15" s="6">
        <v>42</v>
      </c>
      <c r="K15" s="6">
        <v>838</v>
      </c>
      <c r="L15" s="6">
        <v>91</v>
      </c>
      <c r="M15" s="6">
        <v>32</v>
      </c>
      <c r="N15" s="15">
        <f t="shared" si="1"/>
        <v>1003</v>
      </c>
      <c r="P15" s="6">
        <v>105</v>
      </c>
      <c r="Q15" s="6">
        <v>35</v>
      </c>
      <c r="R15" s="6">
        <v>1217</v>
      </c>
      <c r="S15" s="6">
        <v>296</v>
      </c>
      <c r="T15" s="6">
        <v>12</v>
      </c>
      <c r="U15" s="15">
        <f t="shared" si="2"/>
        <v>1665</v>
      </c>
      <c r="W15" s="6">
        <v>96</v>
      </c>
      <c r="X15" s="6">
        <v>224</v>
      </c>
      <c r="Y15" s="6">
        <v>698</v>
      </c>
      <c r="Z15" s="6">
        <v>225</v>
      </c>
      <c r="AA15" s="6">
        <v>26</v>
      </c>
      <c r="AB15" s="15">
        <f t="shared" si="3"/>
        <v>1269</v>
      </c>
      <c r="AD15" s="6">
        <v>8</v>
      </c>
      <c r="AE15" s="6">
        <v>132</v>
      </c>
      <c r="AF15" s="6">
        <v>1012</v>
      </c>
      <c r="AG15" s="6">
        <v>138</v>
      </c>
      <c r="AH15" s="6">
        <v>8</v>
      </c>
      <c r="AI15" s="15">
        <f t="shared" si="4"/>
        <v>1298</v>
      </c>
      <c r="AK15" s="6">
        <v>106</v>
      </c>
      <c r="AL15" s="6">
        <v>123</v>
      </c>
      <c r="AM15" s="6">
        <v>1741</v>
      </c>
      <c r="AN15" s="6">
        <v>1310</v>
      </c>
      <c r="AO15" s="6">
        <v>53</v>
      </c>
      <c r="AP15" s="15">
        <f t="shared" si="5"/>
        <v>3333</v>
      </c>
      <c r="AR15" s="6">
        <v>2</v>
      </c>
      <c r="AS15" s="6">
        <v>9</v>
      </c>
      <c r="AT15" s="6">
        <v>78</v>
      </c>
      <c r="AU15" s="6">
        <v>79</v>
      </c>
      <c r="AV15" s="6">
        <v>0</v>
      </c>
      <c r="AW15" s="15">
        <f t="shared" si="6"/>
        <v>168</v>
      </c>
      <c r="AY15" s="6">
        <v>60</v>
      </c>
      <c r="AZ15" s="6">
        <v>27</v>
      </c>
      <c r="BA15" s="6">
        <v>85</v>
      </c>
      <c r="BB15" s="6">
        <v>210</v>
      </c>
      <c r="BC15" s="6">
        <v>115</v>
      </c>
      <c r="BD15" s="15">
        <f t="shared" si="7"/>
        <v>497</v>
      </c>
      <c r="BF15" s="6">
        <v>166</v>
      </c>
      <c r="BG15" s="6">
        <v>11</v>
      </c>
      <c r="BH15" s="6">
        <v>28</v>
      </c>
      <c r="BI15" s="6">
        <v>129</v>
      </c>
      <c r="BJ15" s="6">
        <v>1</v>
      </c>
      <c r="BK15" s="15">
        <f t="shared" si="8"/>
        <v>335</v>
      </c>
    </row>
    <row r="16" spans="1:63" ht="15.75" customHeight="1" x14ac:dyDescent="0.3">
      <c r="A16" s="2" t="s">
        <v>100</v>
      </c>
      <c r="B16" s="6">
        <v>0</v>
      </c>
      <c r="C16" s="6">
        <v>16</v>
      </c>
      <c r="D16" s="6">
        <v>3</v>
      </c>
      <c r="E16" s="6">
        <v>7</v>
      </c>
      <c r="F16" s="6">
        <v>7</v>
      </c>
      <c r="G16" s="15">
        <f t="shared" si="0"/>
        <v>33</v>
      </c>
      <c r="I16" s="6">
        <v>2</v>
      </c>
      <c r="J16" s="6">
        <v>9</v>
      </c>
      <c r="K16" s="6">
        <v>8</v>
      </c>
      <c r="L16" s="6">
        <v>9</v>
      </c>
      <c r="M16" s="6">
        <v>3</v>
      </c>
      <c r="N16" s="15">
        <f t="shared" si="1"/>
        <v>31</v>
      </c>
      <c r="P16" s="6">
        <v>3</v>
      </c>
      <c r="Q16" s="6">
        <v>9</v>
      </c>
      <c r="R16" s="6">
        <v>12</v>
      </c>
      <c r="S16" s="6">
        <v>5</v>
      </c>
      <c r="T16" s="6">
        <v>4</v>
      </c>
      <c r="U16" s="15">
        <f t="shared" si="2"/>
        <v>33</v>
      </c>
      <c r="W16" s="6">
        <v>2</v>
      </c>
      <c r="X16" s="6">
        <v>9</v>
      </c>
      <c r="Y16" s="6">
        <v>10</v>
      </c>
      <c r="Z16" s="6">
        <v>5</v>
      </c>
      <c r="AA16" s="6">
        <v>7</v>
      </c>
      <c r="AB16" s="15">
        <f t="shared" si="3"/>
        <v>33</v>
      </c>
      <c r="AD16" s="6">
        <v>2</v>
      </c>
      <c r="AE16" s="6">
        <v>8</v>
      </c>
      <c r="AF16" s="6">
        <v>10</v>
      </c>
      <c r="AG16" s="6">
        <v>7</v>
      </c>
      <c r="AH16" s="6">
        <v>5</v>
      </c>
      <c r="AI16" s="15">
        <f t="shared" si="4"/>
        <v>32</v>
      </c>
      <c r="AK16" s="6">
        <v>4</v>
      </c>
      <c r="AL16" s="6">
        <v>10</v>
      </c>
      <c r="AM16" s="6">
        <v>14</v>
      </c>
      <c r="AN16" s="6">
        <v>10</v>
      </c>
      <c r="AO16" s="6">
        <v>6</v>
      </c>
      <c r="AP16" s="15">
        <f t="shared" si="5"/>
        <v>44</v>
      </c>
      <c r="AR16" s="6">
        <v>3</v>
      </c>
      <c r="AS16" s="6">
        <v>9</v>
      </c>
      <c r="AT16" s="6">
        <v>15</v>
      </c>
      <c r="AU16" s="6">
        <v>11</v>
      </c>
      <c r="AV16" s="6">
        <v>3</v>
      </c>
      <c r="AW16" s="15">
        <f t="shared" si="6"/>
        <v>41</v>
      </c>
      <c r="AY16" s="6">
        <v>4</v>
      </c>
      <c r="AZ16" s="6">
        <v>11</v>
      </c>
      <c r="BA16" s="6">
        <v>15</v>
      </c>
      <c r="BB16" s="6">
        <v>11</v>
      </c>
      <c r="BC16" s="6">
        <v>7</v>
      </c>
      <c r="BD16" s="15">
        <f t="shared" si="7"/>
        <v>48</v>
      </c>
      <c r="BF16" s="6">
        <v>4</v>
      </c>
      <c r="BG16" s="6">
        <v>12</v>
      </c>
      <c r="BH16" s="6">
        <v>16</v>
      </c>
      <c r="BI16" s="6">
        <v>9</v>
      </c>
      <c r="BJ16" s="6">
        <v>7</v>
      </c>
      <c r="BK16" s="15">
        <f t="shared" si="8"/>
        <v>48</v>
      </c>
    </row>
    <row r="17" spans="1:63" ht="15.6" x14ac:dyDescent="0.3">
      <c r="A17" s="2" t="s">
        <v>147</v>
      </c>
      <c r="B17" s="6">
        <v>0</v>
      </c>
      <c r="C17" s="6">
        <v>0</v>
      </c>
      <c r="D17" s="6">
        <v>3</v>
      </c>
      <c r="E17" s="6">
        <v>7</v>
      </c>
      <c r="F17" s="6">
        <v>2</v>
      </c>
      <c r="G17" s="15">
        <f t="shared" si="0"/>
        <v>12</v>
      </c>
      <c r="I17" s="6">
        <v>1</v>
      </c>
      <c r="J17" s="6">
        <v>8</v>
      </c>
      <c r="K17" s="6">
        <v>11</v>
      </c>
      <c r="L17" s="6">
        <v>9</v>
      </c>
      <c r="M17" s="6">
        <v>4</v>
      </c>
      <c r="N17" s="15">
        <f t="shared" si="1"/>
        <v>33</v>
      </c>
      <c r="P17" s="6">
        <v>2</v>
      </c>
      <c r="Q17" s="6">
        <v>8</v>
      </c>
      <c r="R17" s="6">
        <v>12</v>
      </c>
      <c r="S17" s="6">
        <v>9</v>
      </c>
      <c r="T17" s="6">
        <v>5</v>
      </c>
      <c r="U17" s="15">
        <f t="shared" si="2"/>
        <v>36</v>
      </c>
      <c r="W17" s="6">
        <v>3</v>
      </c>
      <c r="X17" s="6">
        <v>11</v>
      </c>
      <c r="Y17" s="6">
        <v>11</v>
      </c>
      <c r="Z17" s="6">
        <v>6</v>
      </c>
      <c r="AA17" s="6">
        <v>6</v>
      </c>
      <c r="AB17" s="15">
        <f t="shared" si="3"/>
        <v>37</v>
      </c>
      <c r="AD17" s="6">
        <v>2</v>
      </c>
      <c r="AE17" s="6">
        <v>11</v>
      </c>
      <c r="AF17" s="6">
        <v>13</v>
      </c>
      <c r="AG17" s="6">
        <v>7</v>
      </c>
      <c r="AH17" s="6">
        <v>6</v>
      </c>
      <c r="AI17" s="15">
        <f t="shared" si="4"/>
        <v>39</v>
      </c>
      <c r="AK17" s="6">
        <v>3</v>
      </c>
      <c r="AL17" s="6">
        <v>12</v>
      </c>
      <c r="AM17" s="6">
        <v>15</v>
      </c>
      <c r="AN17" s="6">
        <v>12</v>
      </c>
      <c r="AO17" s="6">
        <v>7</v>
      </c>
      <c r="AP17" s="15">
        <f t="shared" si="5"/>
        <v>49</v>
      </c>
      <c r="AR17" s="6">
        <v>3</v>
      </c>
      <c r="AS17" s="6">
        <v>12</v>
      </c>
      <c r="AT17" s="6">
        <v>15</v>
      </c>
      <c r="AU17" s="6">
        <v>8</v>
      </c>
      <c r="AV17" s="6">
        <v>5</v>
      </c>
      <c r="AW17" s="15">
        <f t="shared" si="6"/>
        <v>43</v>
      </c>
      <c r="AY17" s="6">
        <v>3</v>
      </c>
      <c r="AZ17" s="6">
        <v>14</v>
      </c>
      <c r="BA17" s="6">
        <v>19</v>
      </c>
      <c r="BB17" s="6">
        <v>11</v>
      </c>
      <c r="BC17" s="6">
        <v>6</v>
      </c>
      <c r="BD17" s="15">
        <f t="shared" si="7"/>
        <v>53</v>
      </c>
      <c r="BF17" s="6">
        <v>3</v>
      </c>
      <c r="BG17" s="6">
        <v>12</v>
      </c>
      <c r="BH17" s="6">
        <v>19</v>
      </c>
      <c r="BI17" s="6">
        <v>9</v>
      </c>
      <c r="BJ17" s="6">
        <v>5</v>
      </c>
      <c r="BK17" s="15">
        <f t="shared" si="8"/>
        <v>48</v>
      </c>
    </row>
    <row r="18" spans="1:63" ht="15.6" x14ac:dyDescent="0.3">
      <c r="A18" s="2" t="s">
        <v>11</v>
      </c>
      <c r="B18" s="6">
        <v>3</v>
      </c>
      <c r="C18" s="6">
        <v>17</v>
      </c>
      <c r="D18" s="6">
        <v>17</v>
      </c>
      <c r="E18" s="6">
        <v>18</v>
      </c>
      <c r="F18" s="6">
        <v>7</v>
      </c>
      <c r="G18" s="15">
        <f t="shared" si="0"/>
        <v>62</v>
      </c>
      <c r="I18" s="6">
        <v>4</v>
      </c>
      <c r="J18" s="6">
        <v>18</v>
      </c>
      <c r="K18" s="6">
        <v>20</v>
      </c>
      <c r="L18" s="6">
        <v>17</v>
      </c>
      <c r="M18" s="6">
        <v>9</v>
      </c>
      <c r="N18" s="15">
        <f t="shared" si="1"/>
        <v>68</v>
      </c>
      <c r="P18" s="6">
        <v>4</v>
      </c>
      <c r="Q18" s="6">
        <v>21</v>
      </c>
      <c r="R18" s="6">
        <v>22</v>
      </c>
      <c r="S18" s="6">
        <v>13</v>
      </c>
      <c r="T18" s="6">
        <v>10</v>
      </c>
      <c r="U18" s="15">
        <f t="shared" si="2"/>
        <v>70</v>
      </c>
      <c r="W18" s="6">
        <v>4</v>
      </c>
      <c r="X18" s="6">
        <v>22</v>
      </c>
      <c r="Y18" s="6">
        <v>22</v>
      </c>
      <c r="Z18" s="6">
        <v>14</v>
      </c>
      <c r="AA18" s="6">
        <v>9</v>
      </c>
      <c r="AB18" s="15">
        <f t="shared" si="3"/>
        <v>71</v>
      </c>
      <c r="AD18" s="6">
        <v>4</v>
      </c>
      <c r="AE18" s="6">
        <v>21</v>
      </c>
      <c r="AF18" s="6">
        <v>20</v>
      </c>
      <c r="AG18" s="6">
        <v>16</v>
      </c>
      <c r="AH18" s="6">
        <v>10</v>
      </c>
      <c r="AI18" s="15">
        <f t="shared" si="4"/>
        <v>71</v>
      </c>
      <c r="AK18" s="6">
        <v>4</v>
      </c>
      <c r="AL18" s="6">
        <v>19</v>
      </c>
      <c r="AM18" s="6">
        <v>21</v>
      </c>
      <c r="AN18" s="6">
        <v>16</v>
      </c>
      <c r="AO18" s="6">
        <v>9</v>
      </c>
      <c r="AP18" s="15">
        <f t="shared" si="5"/>
        <v>69</v>
      </c>
      <c r="AR18" s="6">
        <v>4</v>
      </c>
      <c r="AS18" s="6">
        <v>21</v>
      </c>
      <c r="AT18" s="6">
        <v>20</v>
      </c>
      <c r="AU18" s="6">
        <v>12</v>
      </c>
      <c r="AV18" s="6">
        <v>6</v>
      </c>
      <c r="AW18" s="15">
        <f t="shared" si="6"/>
        <v>63</v>
      </c>
      <c r="AY18" s="6">
        <v>4</v>
      </c>
      <c r="AZ18" s="6">
        <v>21</v>
      </c>
      <c r="BA18" s="6">
        <v>19</v>
      </c>
      <c r="BB18" s="6">
        <v>13</v>
      </c>
      <c r="BC18" s="6">
        <v>9</v>
      </c>
      <c r="BD18" s="15">
        <f t="shared" si="7"/>
        <v>66</v>
      </c>
      <c r="BF18" s="6">
        <v>4</v>
      </c>
      <c r="BG18" s="6">
        <v>21</v>
      </c>
      <c r="BH18" s="6">
        <v>21</v>
      </c>
      <c r="BI18" s="6">
        <v>14</v>
      </c>
      <c r="BJ18" s="6">
        <v>9</v>
      </c>
      <c r="BK18" s="15">
        <f t="shared" si="8"/>
        <v>69</v>
      </c>
    </row>
    <row r="19" spans="1:63" ht="15.6" x14ac:dyDescent="0.3">
      <c r="A19" s="2" t="s">
        <v>170</v>
      </c>
      <c r="B19" s="6">
        <v>0</v>
      </c>
      <c r="C19" s="6">
        <v>3</v>
      </c>
      <c r="D19" s="6">
        <v>0</v>
      </c>
      <c r="E19" s="6">
        <v>5</v>
      </c>
      <c r="F19" s="6">
        <v>4</v>
      </c>
      <c r="G19" s="15">
        <f t="shared" si="0"/>
        <v>12</v>
      </c>
      <c r="I19" s="6">
        <v>1</v>
      </c>
      <c r="J19" s="6">
        <v>4</v>
      </c>
      <c r="K19" s="6">
        <v>4</v>
      </c>
      <c r="L19" s="6">
        <v>4</v>
      </c>
      <c r="M19" s="6">
        <v>4</v>
      </c>
      <c r="N19" s="15">
        <f t="shared" si="1"/>
        <v>17</v>
      </c>
      <c r="P19" s="6">
        <v>2</v>
      </c>
      <c r="Q19" s="6">
        <v>6</v>
      </c>
      <c r="R19" s="6">
        <v>7</v>
      </c>
      <c r="S19" s="6">
        <v>3</v>
      </c>
      <c r="T19" s="6">
        <v>5</v>
      </c>
      <c r="U19" s="15">
        <f t="shared" si="2"/>
        <v>23</v>
      </c>
      <c r="W19" s="6">
        <v>2</v>
      </c>
      <c r="X19" s="6">
        <v>6</v>
      </c>
      <c r="Y19" s="6">
        <v>7</v>
      </c>
      <c r="Z19" s="6">
        <v>3</v>
      </c>
      <c r="AA19" s="6">
        <v>6</v>
      </c>
      <c r="AB19" s="15">
        <f t="shared" si="3"/>
        <v>24</v>
      </c>
      <c r="AD19" s="6">
        <v>3</v>
      </c>
      <c r="AE19" s="6">
        <v>9</v>
      </c>
      <c r="AF19" s="6">
        <v>8</v>
      </c>
      <c r="AG19" s="6">
        <v>5</v>
      </c>
      <c r="AH19" s="6">
        <v>4</v>
      </c>
      <c r="AI19" s="15">
        <f t="shared" si="4"/>
        <v>29</v>
      </c>
      <c r="AK19" s="6">
        <v>3</v>
      </c>
      <c r="AL19" s="6">
        <v>9</v>
      </c>
      <c r="AM19" s="6">
        <v>10</v>
      </c>
      <c r="AN19" s="6">
        <v>9</v>
      </c>
      <c r="AO19" s="6">
        <v>5</v>
      </c>
      <c r="AP19" s="15">
        <f t="shared" si="5"/>
        <v>36</v>
      </c>
      <c r="AR19" s="6">
        <v>4</v>
      </c>
      <c r="AS19" s="6">
        <v>12</v>
      </c>
      <c r="AT19" s="6">
        <v>12</v>
      </c>
      <c r="AU19" s="6">
        <v>10</v>
      </c>
      <c r="AV19" s="6">
        <v>5</v>
      </c>
      <c r="AW19" s="15">
        <f t="shared" si="6"/>
        <v>43</v>
      </c>
      <c r="AY19" s="6">
        <v>4</v>
      </c>
      <c r="AZ19" s="6">
        <v>11</v>
      </c>
      <c r="BA19" s="6">
        <v>16</v>
      </c>
      <c r="BB19" s="6">
        <v>9</v>
      </c>
      <c r="BC19" s="6">
        <v>5</v>
      </c>
      <c r="BD19" s="15">
        <f t="shared" si="7"/>
        <v>45</v>
      </c>
      <c r="BF19" s="6">
        <v>3</v>
      </c>
      <c r="BG19" s="6">
        <v>13</v>
      </c>
      <c r="BH19" s="6">
        <v>16</v>
      </c>
      <c r="BI19" s="6">
        <v>10</v>
      </c>
      <c r="BJ19" s="6">
        <v>5</v>
      </c>
      <c r="BK19" s="15">
        <f t="shared" si="8"/>
        <v>47</v>
      </c>
    </row>
    <row r="20" spans="1:63" ht="15.6" x14ac:dyDescent="0.3">
      <c r="A20" s="2" t="s">
        <v>14</v>
      </c>
      <c r="B20" s="6">
        <v>0</v>
      </c>
      <c r="C20" s="6">
        <v>0</v>
      </c>
      <c r="D20" s="6">
        <v>10</v>
      </c>
      <c r="E20" s="6">
        <v>10</v>
      </c>
      <c r="F20" s="6">
        <v>0</v>
      </c>
      <c r="G20" s="15">
        <f t="shared" si="0"/>
        <v>20</v>
      </c>
      <c r="I20" s="6">
        <v>0</v>
      </c>
      <c r="J20" s="6">
        <v>2</v>
      </c>
      <c r="K20" s="6">
        <v>39</v>
      </c>
      <c r="L20" s="6">
        <v>12</v>
      </c>
      <c r="M20" s="6">
        <v>0</v>
      </c>
      <c r="N20" s="15">
        <f t="shared" si="1"/>
        <v>53</v>
      </c>
      <c r="P20" s="6">
        <v>5</v>
      </c>
      <c r="Q20" s="6">
        <v>0</v>
      </c>
      <c r="R20" s="6">
        <v>67</v>
      </c>
      <c r="S20" s="6">
        <v>12</v>
      </c>
      <c r="T20" s="6">
        <v>5</v>
      </c>
      <c r="U20" s="15">
        <f t="shared" si="2"/>
        <v>89</v>
      </c>
      <c r="W20" s="6">
        <v>2</v>
      </c>
      <c r="X20" s="6">
        <v>0</v>
      </c>
      <c r="Y20" s="6">
        <v>26</v>
      </c>
      <c r="Z20" s="6">
        <v>10</v>
      </c>
      <c r="AA20" s="6">
        <v>12</v>
      </c>
      <c r="AB20" s="15">
        <f t="shared" si="3"/>
        <v>50</v>
      </c>
      <c r="AD20" s="6">
        <v>1</v>
      </c>
      <c r="AE20" s="6">
        <v>2</v>
      </c>
      <c r="AF20" s="6">
        <v>8</v>
      </c>
      <c r="AG20" s="6">
        <v>12</v>
      </c>
      <c r="AH20" s="6">
        <v>0</v>
      </c>
      <c r="AI20" s="15">
        <f t="shared" si="4"/>
        <v>23</v>
      </c>
      <c r="AK20" s="6">
        <v>1</v>
      </c>
      <c r="AL20" s="6">
        <v>1</v>
      </c>
      <c r="AM20" s="6">
        <v>26</v>
      </c>
      <c r="AN20" s="6">
        <v>10</v>
      </c>
      <c r="AO20" s="6">
        <v>3</v>
      </c>
      <c r="AP20" s="15">
        <f t="shared" si="5"/>
        <v>41</v>
      </c>
      <c r="AR20" s="6">
        <v>1</v>
      </c>
      <c r="AS20" s="6">
        <v>0</v>
      </c>
      <c r="AT20" s="6">
        <v>7</v>
      </c>
      <c r="AU20" s="6">
        <v>10</v>
      </c>
      <c r="AV20" s="6">
        <v>4</v>
      </c>
      <c r="AW20" s="15">
        <f t="shared" si="6"/>
        <v>22</v>
      </c>
      <c r="AY20" s="6">
        <v>2</v>
      </c>
      <c r="AZ20" s="6">
        <v>1</v>
      </c>
      <c r="BA20" s="6">
        <v>9</v>
      </c>
      <c r="BB20" s="6">
        <v>8</v>
      </c>
      <c r="BC20" s="6">
        <v>2</v>
      </c>
      <c r="BD20" s="15">
        <f t="shared" si="7"/>
        <v>22</v>
      </c>
      <c r="BF20" s="6">
        <v>0</v>
      </c>
      <c r="BG20" s="6">
        <v>0</v>
      </c>
      <c r="BH20" s="6">
        <v>8</v>
      </c>
      <c r="BI20" s="6">
        <v>2</v>
      </c>
      <c r="BJ20" s="6">
        <v>1</v>
      </c>
      <c r="BK20" s="15">
        <f t="shared" si="8"/>
        <v>11</v>
      </c>
    </row>
    <row r="21" spans="1:63" ht="15.6" x14ac:dyDescent="0.3">
      <c r="A21" s="2" t="s">
        <v>15</v>
      </c>
      <c r="B21" s="6">
        <v>4</v>
      </c>
      <c r="C21" s="6">
        <v>17</v>
      </c>
      <c r="D21" s="6">
        <v>17</v>
      </c>
      <c r="E21" s="6">
        <v>21</v>
      </c>
      <c r="F21" s="6">
        <v>7</v>
      </c>
      <c r="G21" s="15">
        <f t="shared" si="0"/>
        <v>66</v>
      </c>
      <c r="I21" s="6">
        <v>4</v>
      </c>
      <c r="J21" s="6">
        <v>18</v>
      </c>
      <c r="K21" s="6">
        <v>22</v>
      </c>
      <c r="L21" s="6">
        <v>20</v>
      </c>
      <c r="M21" s="6">
        <v>7</v>
      </c>
      <c r="N21" s="15">
        <f t="shared" si="1"/>
        <v>71</v>
      </c>
      <c r="P21" s="6">
        <v>4</v>
      </c>
      <c r="Q21" s="6">
        <v>21</v>
      </c>
      <c r="R21" s="6">
        <v>22</v>
      </c>
      <c r="S21" s="6">
        <v>16</v>
      </c>
      <c r="T21" s="6">
        <v>9</v>
      </c>
      <c r="U21" s="15">
        <f t="shared" si="2"/>
        <v>72</v>
      </c>
      <c r="W21" s="6">
        <v>4</v>
      </c>
      <c r="X21" s="6">
        <v>21</v>
      </c>
      <c r="Y21" s="6">
        <v>22</v>
      </c>
      <c r="Z21" s="6">
        <v>15</v>
      </c>
      <c r="AA21" s="6">
        <v>10</v>
      </c>
      <c r="AB21" s="15">
        <f t="shared" si="3"/>
        <v>72</v>
      </c>
      <c r="AD21" s="6">
        <v>4</v>
      </c>
      <c r="AE21" s="6">
        <v>22</v>
      </c>
      <c r="AF21" s="6">
        <v>21</v>
      </c>
      <c r="AG21" s="6">
        <v>16</v>
      </c>
      <c r="AH21" s="6">
        <v>10</v>
      </c>
      <c r="AI21" s="15">
        <f t="shared" si="4"/>
        <v>73</v>
      </c>
      <c r="AK21" s="6">
        <v>4</v>
      </c>
      <c r="AL21" s="6">
        <v>21</v>
      </c>
      <c r="AM21" s="6">
        <v>21</v>
      </c>
      <c r="AN21" s="6">
        <v>16</v>
      </c>
      <c r="AO21" s="6">
        <v>9</v>
      </c>
      <c r="AP21" s="15">
        <f t="shared" si="5"/>
        <v>71</v>
      </c>
      <c r="AR21" s="6">
        <v>4</v>
      </c>
      <c r="AS21" s="6">
        <v>22</v>
      </c>
      <c r="AT21" s="6">
        <v>20</v>
      </c>
      <c r="AU21" s="6">
        <v>16</v>
      </c>
      <c r="AV21" s="6">
        <v>8</v>
      </c>
      <c r="AW21" s="15">
        <f t="shared" si="6"/>
        <v>70</v>
      </c>
      <c r="AY21" s="6">
        <v>4</v>
      </c>
      <c r="AZ21" s="6">
        <v>22</v>
      </c>
      <c r="BA21" s="6">
        <v>22</v>
      </c>
      <c r="BB21" s="6">
        <v>16</v>
      </c>
      <c r="BC21" s="6">
        <v>10</v>
      </c>
      <c r="BD21" s="15">
        <f t="shared" si="7"/>
        <v>74</v>
      </c>
      <c r="BF21" s="6">
        <v>4</v>
      </c>
      <c r="BG21" s="6">
        <v>22</v>
      </c>
      <c r="BH21" s="6">
        <v>22</v>
      </c>
      <c r="BI21" s="6">
        <v>16</v>
      </c>
      <c r="BJ21" s="6">
        <v>10</v>
      </c>
      <c r="BK21" s="15">
        <f t="shared" si="8"/>
        <v>74</v>
      </c>
    </row>
    <row r="22" spans="1:63" ht="15.6" x14ac:dyDescent="0.3">
      <c r="A22" s="2" t="s">
        <v>16</v>
      </c>
      <c r="B22" s="6">
        <v>0</v>
      </c>
      <c r="C22" s="6">
        <v>6</v>
      </c>
      <c r="D22" s="6">
        <v>224</v>
      </c>
      <c r="E22" s="6">
        <v>4</v>
      </c>
      <c r="F22" s="6">
        <v>73</v>
      </c>
      <c r="G22" s="15">
        <f t="shared" si="0"/>
        <v>307</v>
      </c>
      <c r="I22" s="6">
        <v>14</v>
      </c>
      <c r="J22" s="6">
        <v>9</v>
      </c>
      <c r="K22" s="6">
        <v>178</v>
      </c>
      <c r="L22" s="6">
        <v>80</v>
      </c>
      <c r="M22" s="6">
        <v>122</v>
      </c>
      <c r="N22" s="15">
        <f t="shared" si="1"/>
        <v>403</v>
      </c>
      <c r="P22" s="6">
        <v>36</v>
      </c>
      <c r="Q22" s="6">
        <v>10</v>
      </c>
      <c r="R22" s="6">
        <v>272</v>
      </c>
      <c r="S22" s="6">
        <v>47</v>
      </c>
      <c r="T22" s="6">
        <v>139</v>
      </c>
      <c r="U22" s="15">
        <f t="shared" si="2"/>
        <v>504</v>
      </c>
      <c r="W22" s="6">
        <v>41</v>
      </c>
      <c r="X22" s="6">
        <v>6</v>
      </c>
      <c r="Y22" s="6">
        <v>257</v>
      </c>
      <c r="Z22" s="6">
        <v>95</v>
      </c>
      <c r="AA22" s="6">
        <v>141</v>
      </c>
      <c r="AB22" s="15">
        <f t="shared" si="3"/>
        <v>540</v>
      </c>
      <c r="AD22" s="6">
        <v>64</v>
      </c>
      <c r="AE22" s="6">
        <v>3</v>
      </c>
      <c r="AF22" s="6">
        <v>330</v>
      </c>
      <c r="AG22" s="6">
        <v>185</v>
      </c>
      <c r="AH22" s="6">
        <v>219</v>
      </c>
      <c r="AI22" s="15">
        <f t="shared" si="4"/>
        <v>801</v>
      </c>
      <c r="AK22" s="6">
        <v>8</v>
      </c>
      <c r="AL22" s="6">
        <v>7</v>
      </c>
      <c r="AM22" s="6">
        <v>398</v>
      </c>
      <c r="AN22" s="6">
        <v>161</v>
      </c>
      <c r="AO22" s="6">
        <v>259</v>
      </c>
      <c r="AP22" s="15">
        <f t="shared" si="5"/>
        <v>833</v>
      </c>
      <c r="AR22" s="6">
        <v>25</v>
      </c>
      <c r="AS22" s="6">
        <v>1</v>
      </c>
      <c r="AT22" s="6">
        <v>295</v>
      </c>
      <c r="AU22" s="6">
        <v>27</v>
      </c>
      <c r="AV22" s="6">
        <v>110</v>
      </c>
      <c r="AW22" s="15">
        <f t="shared" si="6"/>
        <v>458</v>
      </c>
      <c r="AY22" s="6">
        <v>0</v>
      </c>
      <c r="AZ22" s="6">
        <v>12</v>
      </c>
      <c r="BA22" s="6">
        <v>272</v>
      </c>
      <c r="BB22" s="6">
        <v>91</v>
      </c>
      <c r="BC22" s="6">
        <v>101</v>
      </c>
      <c r="BD22" s="15">
        <f t="shared" si="7"/>
        <v>476</v>
      </c>
      <c r="BF22" s="6">
        <v>97</v>
      </c>
      <c r="BG22" s="6">
        <v>3</v>
      </c>
      <c r="BH22" s="6">
        <v>145</v>
      </c>
      <c r="BI22" s="6">
        <v>102</v>
      </c>
      <c r="BJ22" s="6">
        <v>88</v>
      </c>
      <c r="BK22" s="15">
        <f t="shared" si="8"/>
        <v>435</v>
      </c>
    </row>
    <row r="23" spans="1:63" ht="15.6" x14ac:dyDescent="0.3">
      <c r="A23" s="8" t="s">
        <v>17</v>
      </c>
      <c r="B23" s="6">
        <v>0</v>
      </c>
      <c r="C23" s="6">
        <v>6</v>
      </c>
      <c r="D23" s="6">
        <v>225</v>
      </c>
      <c r="E23" s="6">
        <v>4</v>
      </c>
      <c r="F23" s="6">
        <v>63</v>
      </c>
      <c r="G23" s="15">
        <f t="shared" si="0"/>
        <v>298</v>
      </c>
      <c r="I23" s="6">
        <v>16</v>
      </c>
      <c r="J23" s="6">
        <v>10</v>
      </c>
      <c r="K23" s="6">
        <v>162</v>
      </c>
      <c r="L23" s="6">
        <v>76</v>
      </c>
      <c r="M23" s="6">
        <v>134</v>
      </c>
      <c r="N23" s="15">
        <f t="shared" si="1"/>
        <v>398</v>
      </c>
      <c r="P23" s="6">
        <v>37</v>
      </c>
      <c r="Q23" s="6">
        <v>10</v>
      </c>
      <c r="R23" s="6">
        <v>354</v>
      </c>
      <c r="S23" s="6">
        <v>39</v>
      </c>
      <c r="T23" s="6">
        <v>127</v>
      </c>
      <c r="U23" s="15">
        <f t="shared" si="2"/>
        <v>567</v>
      </c>
      <c r="W23" s="6">
        <v>5</v>
      </c>
      <c r="X23" s="6">
        <v>10</v>
      </c>
      <c r="Y23" s="6">
        <v>261</v>
      </c>
      <c r="Z23" s="6">
        <v>67</v>
      </c>
      <c r="AA23" s="6">
        <v>138</v>
      </c>
      <c r="AB23" s="15">
        <f t="shared" si="3"/>
        <v>481</v>
      </c>
      <c r="AD23" s="6">
        <v>64</v>
      </c>
      <c r="AE23" s="6">
        <v>2</v>
      </c>
      <c r="AF23" s="6">
        <v>317</v>
      </c>
      <c r="AG23" s="6">
        <v>180</v>
      </c>
      <c r="AH23" s="6">
        <v>186</v>
      </c>
      <c r="AI23" s="15">
        <f t="shared" si="4"/>
        <v>749</v>
      </c>
      <c r="AK23" s="6">
        <v>8</v>
      </c>
      <c r="AL23" s="6">
        <v>7</v>
      </c>
      <c r="AM23" s="6">
        <v>393</v>
      </c>
      <c r="AN23" s="6">
        <v>132</v>
      </c>
      <c r="AO23" s="6">
        <v>248</v>
      </c>
      <c r="AP23" s="15">
        <f t="shared" si="5"/>
        <v>788</v>
      </c>
      <c r="AR23" s="6">
        <v>9</v>
      </c>
      <c r="AS23" s="6">
        <v>1</v>
      </c>
      <c r="AT23" s="6">
        <v>292</v>
      </c>
      <c r="AU23" s="6">
        <v>27</v>
      </c>
      <c r="AV23" s="6">
        <v>27</v>
      </c>
      <c r="AW23" s="15">
        <f t="shared" si="6"/>
        <v>356</v>
      </c>
      <c r="AY23" s="6">
        <v>0</v>
      </c>
      <c r="AZ23" s="6">
        <v>7</v>
      </c>
      <c r="BA23" s="6">
        <v>279</v>
      </c>
      <c r="BB23" s="6">
        <v>1</v>
      </c>
      <c r="BC23" s="6">
        <v>15</v>
      </c>
      <c r="BD23" s="15">
        <f t="shared" si="7"/>
        <v>302</v>
      </c>
      <c r="BF23" s="6">
        <v>0</v>
      </c>
      <c r="BG23" s="6">
        <v>1</v>
      </c>
      <c r="BH23" s="6">
        <v>135</v>
      </c>
      <c r="BI23" s="6">
        <v>51</v>
      </c>
      <c r="BJ23" s="6">
        <v>33</v>
      </c>
      <c r="BK23" s="15">
        <f t="shared" si="8"/>
        <v>220</v>
      </c>
    </row>
    <row r="24" spans="1:63" ht="15.6" x14ac:dyDescent="0.3">
      <c r="A24" s="2" t="s">
        <v>19</v>
      </c>
      <c r="B24" s="6">
        <v>1</v>
      </c>
      <c r="C24" s="6">
        <v>5</v>
      </c>
      <c r="D24" s="6">
        <v>30</v>
      </c>
      <c r="E24" s="6">
        <v>31</v>
      </c>
      <c r="F24" s="6">
        <v>11</v>
      </c>
      <c r="G24" s="15">
        <f t="shared" si="0"/>
        <v>78</v>
      </c>
      <c r="I24" s="6">
        <v>8</v>
      </c>
      <c r="J24" s="6">
        <v>6</v>
      </c>
      <c r="K24" s="6">
        <v>32</v>
      </c>
      <c r="L24" s="6">
        <v>19</v>
      </c>
      <c r="M24" s="6">
        <v>5</v>
      </c>
      <c r="N24" s="15">
        <f t="shared" si="1"/>
        <v>70</v>
      </c>
      <c r="P24" s="6">
        <v>33</v>
      </c>
      <c r="Q24" s="6">
        <v>14</v>
      </c>
      <c r="R24" s="6">
        <v>94</v>
      </c>
      <c r="S24" s="6">
        <v>57</v>
      </c>
      <c r="T24" s="6">
        <v>64</v>
      </c>
      <c r="U24" s="15">
        <f t="shared" si="2"/>
        <v>262</v>
      </c>
      <c r="W24" s="6">
        <v>17</v>
      </c>
      <c r="X24" s="6">
        <v>3</v>
      </c>
      <c r="Y24" s="6">
        <v>78</v>
      </c>
      <c r="Z24" s="6">
        <v>17</v>
      </c>
      <c r="AA24" s="6">
        <v>81</v>
      </c>
      <c r="AB24" s="15">
        <f t="shared" si="3"/>
        <v>196</v>
      </c>
      <c r="AD24" s="6">
        <v>1</v>
      </c>
      <c r="AE24" s="6">
        <v>5</v>
      </c>
      <c r="AF24" s="6">
        <v>56</v>
      </c>
      <c r="AG24" s="6">
        <v>30</v>
      </c>
      <c r="AH24" s="6">
        <v>72</v>
      </c>
      <c r="AI24" s="15">
        <f t="shared" si="4"/>
        <v>164</v>
      </c>
      <c r="AK24" s="6">
        <v>2</v>
      </c>
      <c r="AL24" s="6">
        <v>2</v>
      </c>
      <c r="AM24" s="6">
        <v>80</v>
      </c>
      <c r="AN24" s="6">
        <v>52</v>
      </c>
      <c r="AO24" s="6">
        <v>2</v>
      </c>
      <c r="AP24" s="15">
        <f t="shared" si="5"/>
        <v>138</v>
      </c>
      <c r="AR24" s="6">
        <v>2</v>
      </c>
      <c r="AS24" s="6">
        <v>3</v>
      </c>
      <c r="AT24" s="6">
        <v>156</v>
      </c>
      <c r="AU24" s="6">
        <v>33</v>
      </c>
      <c r="AV24" s="6">
        <v>8</v>
      </c>
      <c r="AW24" s="15">
        <f t="shared" si="6"/>
        <v>202</v>
      </c>
      <c r="AY24" s="6">
        <v>5</v>
      </c>
      <c r="AZ24" s="6">
        <v>6</v>
      </c>
      <c r="BA24" s="6">
        <v>30</v>
      </c>
      <c r="BB24" s="6">
        <v>67</v>
      </c>
      <c r="BC24" s="6">
        <v>6</v>
      </c>
      <c r="BD24" s="15">
        <f t="shared" si="7"/>
        <v>114</v>
      </c>
      <c r="BF24" s="6">
        <v>10</v>
      </c>
      <c r="BG24" s="6">
        <v>4</v>
      </c>
      <c r="BH24" s="6">
        <v>23</v>
      </c>
      <c r="BI24" s="6">
        <v>16</v>
      </c>
      <c r="BJ24" s="6">
        <v>6</v>
      </c>
      <c r="BK24" s="15">
        <f t="shared" si="8"/>
        <v>59</v>
      </c>
    </row>
    <row r="25" spans="1:63" ht="15.6" x14ac:dyDescent="0.3">
      <c r="A25" s="2" t="s">
        <v>171</v>
      </c>
      <c r="B25" s="6">
        <v>10</v>
      </c>
      <c r="C25" s="6">
        <v>8</v>
      </c>
      <c r="D25" s="6">
        <v>36</v>
      </c>
      <c r="E25" s="6">
        <v>70</v>
      </c>
      <c r="F25" s="6">
        <v>7</v>
      </c>
      <c r="G25" s="15">
        <f t="shared" si="0"/>
        <v>131</v>
      </c>
      <c r="I25" s="6">
        <v>8</v>
      </c>
      <c r="J25" s="6">
        <v>2</v>
      </c>
      <c r="K25" s="6">
        <v>43</v>
      </c>
      <c r="L25" s="6">
        <v>21</v>
      </c>
      <c r="M25" s="6">
        <v>6</v>
      </c>
      <c r="N25" s="15">
        <f t="shared" si="1"/>
        <v>80</v>
      </c>
      <c r="P25" s="6">
        <v>47</v>
      </c>
      <c r="Q25" s="6">
        <v>4</v>
      </c>
      <c r="R25" s="6">
        <v>80</v>
      </c>
      <c r="S25" s="6">
        <v>21</v>
      </c>
      <c r="T25" s="6">
        <v>8</v>
      </c>
      <c r="U25" s="15">
        <f t="shared" si="2"/>
        <v>160</v>
      </c>
      <c r="W25" s="6">
        <v>10</v>
      </c>
      <c r="X25" s="6">
        <v>15</v>
      </c>
      <c r="Y25" s="6">
        <v>74</v>
      </c>
      <c r="Z25" s="6">
        <v>39</v>
      </c>
      <c r="AA25" s="6">
        <v>17</v>
      </c>
      <c r="AB25" s="15">
        <f t="shared" si="3"/>
        <v>155</v>
      </c>
      <c r="AD25" s="6">
        <v>22</v>
      </c>
      <c r="AE25" s="6">
        <v>4</v>
      </c>
      <c r="AF25" s="6">
        <v>62</v>
      </c>
      <c r="AG25" s="6">
        <v>35</v>
      </c>
      <c r="AH25" s="6">
        <v>25</v>
      </c>
      <c r="AI25" s="15">
        <f t="shared" si="4"/>
        <v>148</v>
      </c>
      <c r="AK25" s="6">
        <v>2</v>
      </c>
      <c r="AL25" s="6">
        <v>1</v>
      </c>
      <c r="AM25" s="6">
        <v>86</v>
      </c>
      <c r="AN25" s="6">
        <v>19</v>
      </c>
      <c r="AO25" s="6">
        <v>2</v>
      </c>
      <c r="AP25" s="15">
        <f t="shared" si="5"/>
        <v>110</v>
      </c>
      <c r="AR25" s="6">
        <v>2</v>
      </c>
      <c r="AS25" s="6">
        <v>3</v>
      </c>
      <c r="AT25" s="6">
        <v>103</v>
      </c>
      <c r="AU25" s="6">
        <v>23</v>
      </c>
      <c r="AV25" s="6">
        <v>3</v>
      </c>
      <c r="AW25" s="15">
        <f t="shared" si="6"/>
        <v>134</v>
      </c>
      <c r="AY25" s="6">
        <v>4</v>
      </c>
      <c r="AZ25" s="6">
        <v>16</v>
      </c>
      <c r="BA25" s="6">
        <v>34</v>
      </c>
      <c r="BB25" s="6">
        <v>53</v>
      </c>
      <c r="BC25" s="6">
        <v>5</v>
      </c>
      <c r="BD25" s="15">
        <f t="shared" si="7"/>
        <v>112</v>
      </c>
      <c r="BF25" s="6">
        <v>12</v>
      </c>
      <c r="BG25" s="6">
        <v>5</v>
      </c>
      <c r="BH25" s="6">
        <v>13</v>
      </c>
      <c r="BI25" s="6">
        <v>31</v>
      </c>
      <c r="BJ25" s="6">
        <v>9</v>
      </c>
      <c r="BK25" s="15">
        <f t="shared" si="8"/>
        <v>70</v>
      </c>
    </row>
    <row r="26" spans="1:63" x14ac:dyDescent="0.3">
      <c r="A26" s="11" t="s">
        <v>27</v>
      </c>
      <c r="B26" s="12" t="s">
        <v>22</v>
      </c>
      <c r="C26" s="12" t="s">
        <v>22</v>
      </c>
      <c r="D26" s="6" t="s">
        <v>22</v>
      </c>
      <c r="E26" s="6" t="s">
        <v>22</v>
      </c>
      <c r="F26" s="6" t="s">
        <v>22</v>
      </c>
      <c r="G26" s="21" t="s">
        <v>22</v>
      </c>
      <c r="I26" s="19">
        <v>4</v>
      </c>
      <c r="J26" s="6">
        <v>2</v>
      </c>
      <c r="K26" s="19">
        <v>0</v>
      </c>
      <c r="L26" s="19">
        <v>7</v>
      </c>
      <c r="M26" s="19">
        <v>0</v>
      </c>
      <c r="N26" s="20">
        <f t="shared" si="1"/>
        <v>13</v>
      </c>
      <c r="P26" s="19">
        <v>1</v>
      </c>
      <c r="Q26" s="6">
        <v>3</v>
      </c>
      <c r="R26" s="19">
        <v>1</v>
      </c>
      <c r="S26" s="19">
        <v>6</v>
      </c>
      <c r="T26" s="19">
        <v>1</v>
      </c>
      <c r="U26" s="20">
        <f t="shared" si="2"/>
        <v>12</v>
      </c>
      <c r="W26" s="19">
        <v>2</v>
      </c>
      <c r="X26" s="6">
        <v>0</v>
      </c>
      <c r="Y26" s="19">
        <v>6</v>
      </c>
      <c r="Z26" s="19">
        <v>4</v>
      </c>
      <c r="AA26" s="19">
        <v>0</v>
      </c>
      <c r="AB26" s="20">
        <f t="shared" si="3"/>
        <v>12</v>
      </c>
      <c r="AD26" s="19">
        <v>8</v>
      </c>
      <c r="AE26" s="6">
        <v>2</v>
      </c>
      <c r="AF26" s="19">
        <v>4</v>
      </c>
      <c r="AG26" s="19">
        <v>9</v>
      </c>
      <c r="AH26" s="19">
        <v>1</v>
      </c>
      <c r="AI26" s="20">
        <f t="shared" si="4"/>
        <v>24</v>
      </c>
      <c r="AK26" s="19">
        <v>0</v>
      </c>
      <c r="AL26" s="6">
        <v>0</v>
      </c>
      <c r="AM26" s="19">
        <v>15</v>
      </c>
      <c r="AN26" s="19">
        <v>5</v>
      </c>
      <c r="AO26" s="19">
        <v>1</v>
      </c>
      <c r="AP26" s="20">
        <f t="shared" si="5"/>
        <v>21</v>
      </c>
      <c r="AR26" s="19">
        <v>1</v>
      </c>
      <c r="AS26" s="6">
        <v>0</v>
      </c>
      <c r="AT26" s="19">
        <v>22</v>
      </c>
      <c r="AU26" s="19">
        <v>5</v>
      </c>
      <c r="AV26" s="19">
        <v>1</v>
      </c>
      <c r="AW26" s="20">
        <f t="shared" si="6"/>
        <v>29</v>
      </c>
      <c r="AY26" s="19">
        <v>0</v>
      </c>
      <c r="AZ26" s="6">
        <v>3</v>
      </c>
      <c r="BA26" s="19">
        <v>10</v>
      </c>
      <c r="BB26" s="19">
        <v>6</v>
      </c>
      <c r="BC26" s="19">
        <v>1</v>
      </c>
      <c r="BD26" s="20">
        <f t="shared" si="7"/>
        <v>20</v>
      </c>
      <c r="BF26" s="19">
        <v>0</v>
      </c>
      <c r="BG26" s="6">
        <v>0</v>
      </c>
      <c r="BH26" s="19">
        <v>3</v>
      </c>
      <c r="BI26" s="19">
        <v>8</v>
      </c>
      <c r="BJ26" s="19">
        <v>1</v>
      </c>
      <c r="BK26" s="20">
        <f t="shared" si="8"/>
        <v>12</v>
      </c>
    </row>
    <row r="27" spans="1:63" x14ac:dyDescent="0.3">
      <c r="A27" s="11" t="s">
        <v>28</v>
      </c>
      <c r="B27" s="12" t="s">
        <v>22</v>
      </c>
      <c r="C27" s="12" t="s">
        <v>22</v>
      </c>
      <c r="D27" s="6" t="s">
        <v>22</v>
      </c>
      <c r="E27" s="6" t="s">
        <v>22</v>
      </c>
      <c r="F27" s="6" t="s">
        <v>22</v>
      </c>
      <c r="G27" s="21" t="s">
        <v>22</v>
      </c>
      <c r="I27" s="19">
        <v>1</v>
      </c>
      <c r="J27" s="6">
        <v>0</v>
      </c>
      <c r="K27" s="19">
        <v>2</v>
      </c>
      <c r="L27" s="19">
        <v>2</v>
      </c>
      <c r="M27" s="19">
        <v>2</v>
      </c>
      <c r="N27" s="20">
        <f t="shared" si="1"/>
        <v>7</v>
      </c>
      <c r="P27" s="19">
        <v>0</v>
      </c>
      <c r="Q27" s="6">
        <v>0</v>
      </c>
      <c r="R27" s="19">
        <v>1</v>
      </c>
      <c r="S27" s="19">
        <v>1</v>
      </c>
      <c r="T27" s="19">
        <v>0</v>
      </c>
      <c r="U27" s="20">
        <f t="shared" si="2"/>
        <v>2</v>
      </c>
      <c r="W27" s="19">
        <v>0</v>
      </c>
      <c r="X27" s="6">
        <v>0</v>
      </c>
      <c r="Y27" s="19">
        <v>1</v>
      </c>
      <c r="Z27" s="19">
        <v>1</v>
      </c>
      <c r="AA27" s="19">
        <v>4</v>
      </c>
      <c r="AB27" s="20">
        <f t="shared" si="3"/>
        <v>6</v>
      </c>
      <c r="AD27" s="19">
        <v>0</v>
      </c>
      <c r="AE27" s="6">
        <v>0</v>
      </c>
      <c r="AF27" s="19">
        <v>4</v>
      </c>
      <c r="AG27" s="19">
        <v>11</v>
      </c>
      <c r="AH27" s="19">
        <v>0</v>
      </c>
      <c r="AI27" s="20">
        <f t="shared" si="4"/>
        <v>15</v>
      </c>
      <c r="AK27" s="19">
        <v>0</v>
      </c>
      <c r="AL27" s="6">
        <v>0</v>
      </c>
      <c r="AM27" s="19">
        <v>5</v>
      </c>
      <c r="AN27" s="19">
        <v>2</v>
      </c>
      <c r="AO27" s="19">
        <v>0</v>
      </c>
      <c r="AP27" s="20">
        <f t="shared" si="5"/>
        <v>7</v>
      </c>
      <c r="AR27" s="19">
        <v>0</v>
      </c>
      <c r="AS27" s="6">
        <v>0</v>
      </c>
      <c r="AT27" s="19">
        <v>5</v>
      </c>
      <c r="AU27" s="19">
        <v>0</v>
      </c>
      <c r="AV27" s="19">
        <v>0</v>
      </c>
      <c r="AW27" s="20">
        <f t="shared" si="6"/>
        <v>5</v>
      </c>
      <c r="AY27" s="19">
        <v>0</v>
      </c>
      <c r="AZ27" s="6">
        <v>2</v>
      </c>
      <c r="BA27" s="19">
        <v>1</v>
      </c>
      <c r="BB27" s="19">
        <v>1</v>
      </c>
      <c r="BC27" s="19">
        <v>1</v>
      </c>
      <c r="BD27" s="20">
        <f t="shared" si="7"/>
        <v>5</v>
      </c>
      <c r="BF27" s="19">
        <v>0</v>
      </c>
      <c r="BG27" s="6">
        <v>0</v>
      </c>
      <c r="BH27" s="19">
        <v>0</v>
      </c>
      <c r="BI27" s="19">
        <v>3</v>
      </c>
      <c r="BJ27" s="19">
        <v>0</v>
      </c>
      <c r="BK27" s="20">
        <f t="shared" si="8"/>
        <v>3</v>
      </c>
    </row>
    <row r="28" spans="1:63" x14ac:dyDescent="0.3">
      <c r="A28" s="11" t="s">
        <v>29</v>
      </c>
      <c r="B28" s="12" t="s">
        <v>22</v>
      </c>
      <c r="C28" s="12" t="s">
        <v>22</v>
      </c>
      <c r="D28" s="6" t="s">
        <v>22</v>
      </c>
      <c r="E28" s="6" t="s">
        <v>22</v>
      </c>
      <c r="F28" s="6" t="s">
        <v>22</v>
      </c>
      <c r="G28" s="21" t="s">
        <v>22</v>
      </c>
      <c r="I28" s="19">
        <v>0</v>
      </c>
      <c r="J28" s="6">
        <v>0</v>
      </c>
      <c r="K28" s="19">
        <v>1</v>
      </c>
      <c r="L28" s="19">
        <v>0</v>
      </c>
      <c r="M28" s="19">
        <v>0</v>
      </c>
      <c r="N28" s="20">
        <f t="shared" si="1"/>
        <v>1</v>
      </c>
      <c r="P28" s="19">
        <v>0</v>
      </c>
      <c r="Q28" s="6">
        <v>0</v>
      </c>
      <c r="R28" s="19">
        <v>8</v>
      </c>
      <c r="S28" s="19">
        <v>1</v>
      </c>
      <c r="T28" s="19">
        <v>0</v>
      </c>
      <c r="U28" s="20">
        <f t="shared" si="2"/>
        <v>9</v>
      </c>
      <c r="W28" s="19">
        <v>0</v>
      </c>
      <c r="X28" s="6">
        <v>1</v>
      </c>
      <c r="Y28" s="19">
        <v>1</v>
      </c>
      <c r="Z28" s="19">
        <v>1</v>
      </c>
      <c r="AA28" s="19">
        <v>0</v>
      </c>
      <c r="AB28" s="20">
        <f t="shared" si="3"/>
        <v>3</v>
      </c>
      <c r="AD28" s="19">
        <v>0</v>
      </c>
      <c r="AE28" s="6">
        <v>0</v>
      </c>
      <c r="AF28" s="19">
        <v>0</v>
      </c>
      <c r="AG28" s="19">
        <v>0</v>
      </c>
      <c r="AH28" s="19">
        <v>0</v>
      </c>
      <c r="AI28" s="20">
        <f t="shared" si="4"/>
        <v>0</v>
      </c>
      <c r="AK28" s="19">
        <v>1</v>
      </c>
      <c r="AL28" s="6">
        <v>0</v>
      </c>
      <c r="AM28" s="19">
        <v>3</v>
      </c>
      <c r="AN28" s="19">
        <v>0</v>
      </c>
      <c r="AO28" s="19">
        <v>0</v>
      </c>
      <c r="AP28" s="20">
        <f t="shared" si="5"/>
        <v>4</v>
      </c>
      <c r="AR28" s="19">
        <v>0</v>
      </c>
      <c r="AS28" s="6">
        <v>1</v>
      </c>
      <c r="AT28" s="19">
        <v>5</v>
      </c>
      <c r="AU28" s="19">
        <v>0</v>
      </c>
      <c r="AV28" s="19">
        <v>0</v>
      </c>
      <c r="AW28" s="20">
        <f t="shared" si="6"/>
        <v>6</v>
      </c>
      <c r="AY28" s="19">
        <v>2</v>
      </c>
      <c r="AZ28" s="6">
        <v>4</v>
      </c>
      <c r="BA28" s="19">
        <v>3</v>
      </c>
      <c r="BB28" s="19">
        <v>0</v>
      </c>
      <c r="BC28" s="19">
        <v>0</v>
      </c>
      <c r="BD28" s="20">
        <f t="shared" si="7"/>
        <v>9</v>
      </c>
      <c r="BF28" s="19">
        <v>0</v>
      </c>
      <c r="BG28" s="6">
        <v>1</v>
      </c>
      <c r="BH28" s="19">
        <v>2</v>
      </c>
      <c r="BI28" s="19">
        <v>0</v>
      </c>
      <c r="BJ28" s="19">
        <v>0</v>
      </c>
      <c r="BK28" s="20">
        <f t="shared" si="8"/>
        <v>3</v>
      </c>
    </row>
    <row r="29" spans="1:63" x14ac:dyDescent="0.3">
      <c r="A29" s="11" t="s">
        <v>30</v>
      </c>
      <c r="B29" s="12" t="s">
        <v>22</v>
      </c>
      <c r="C29" s="12" t="s">
        <v>22</v>
      </c>
      <c r="D29" s="6" t="s">
        <v>22</v>
      </c>
      <c r="E29" s="6" t="s">
        <v>22</v>
      </c>
      <c r="F29" s="6" t="s">
        <v>22</v>
      </c>
      <c r="G29" s="21" t="s">
        <v>22</v>
      </c>
      <c r="I29" s="19">
        <v>1</v>
      </c>
      <c r="J29" s="6">
        <v>0</v>
      </c>
      <c r="K29" s="19">
        <v>16</v>
      </c>
      <c r="L29" s="19">
        <v>0</v>
      </c>
      <c r="M29" s="19">
        <v>0</v>
      </c>
      <c r="N29" s="20">
        <f t="shared" si="1"/>
        <v>17</v>
      </c>
      <c r="P29" s="19">
        <v>1</v>
      </c>
      <c r="Q29" s="6">
        <v>0</v>
      </c>
      <c r="R29" s="19">
        <v>16</v>
      </c>
      <c r="S29" s="19">
        <v>2</v>
      </c>
      <c r="T29" s="19">
        <v>3</v>
      </c>
      <c r="U29" s="20">
        <f t="shared" si="2"/>
        <v>22</v>
      </c>
      <c r="W29" s="19">
        <v>1</v>
      </c>
      <c r="X29" s="6">
        <v>2</v>
      </c>
      <c r="Y29" s="19">
        <v>8</v>
      </c>
      <c r="Z29" s="19">
        <v>1</v>
      </c>
      <c r="AA29" s="19">
        <v>0</v>
      </c>
      <c r="AB29" s="20">
        <f t="shared" si="3"/>
        <v>12</v>
      </c>
      <c r="AD29" s="19">
        <v>0</v>
      </c>
      <c r="AE29" s="6">
        <v>0</v>
      </c>
      <c r="AF29" s="19">
        <v>5</v>
      </c>
      <c r="AG29" s="19">
        <v>3</v>
      </c>
      <c r="AH29" s="19">
        <v>2</v>
      </c>
      <c r="AI29" s="20">
        <f t="shared" si="4"/>
        <v>10</v>
      </c>
      <c r="AK29" s="19">
        <v>1</v>
      </c>
      <c r="AL29" s="6">
        <v>1</v>
      </c>
      <c r="AM29" s="19">
        <v>8</v>
      </c>
      <c r="AN29" s="19">
        <v>4</v>
      </c>
      <c r="AO29" s="19">
        <v>0</v>
      </c>
      <c r="AP29" s="20">
        <f t="shared" si="5"/>
        <v>14</v>
      </c>
      <c r="AR29" s="19">
        <v>0</v>
      </c>
      <c r="AS29" s="6">
        <v>1</v>
      </c>
      <c r="AT29" s="19">
        <v>18</v>
      </c>
      <c r="AU29" s="19">
        <v>0</v>
      </c>
      <c r="AV29" s="19">
        <v>0</v>
      </c>
      <c r="AW29" s="20">
        <f t="shared" si="6"/>
        <v>19</v>
      </c>
      <c r="AY29" s="19">
        <v>1</v>
      </c>
      <c r="AZ29" s="6">
        <v>3</v>
      </c>
      <c r="BA29" s="19">
        <v>2</v>
      </c>
      <c r="BB29" s="19">
        <v>6</v>
      </c>
      <c r="BC29" s="19">
        <v>0</v>
      </c>
      <c r="BD29" s="20">
        <f t="shared" si="7"/>
        <v>12</v>
      </c>
      <c r="BF29" s="19">
        <v>1</v>
      </c>
      <c r="BG29" s="6">
        <v>0</v>
      </c>
      <c r="BH29" s="19">
        <v>1</v>
      </c>
      <c r="BI29" s="19">
        <v>3</v>
      </c>
      <c r="BJ29" s="19">
        <v>2</v>
      </c>
      <c r="BK29" s="20">
        <f t="shared" si="8"/>
        <v>7</v>
      </c>
    </row>
    <row r="30" spans="1:63" x14ac:dyDescent="0.3">
      <c r="A30" s="11" t="s">
        <v>31</v>
      </c>
      <c r="B30" s="12" t="s">
        <v>22</v>
      </c>
      <c r="C30" s="12" t="s">
        <v>22</v>
      </c>
      <c r="D30" s="6" t="s">
        <v>22</v>
      </c>
      <c r="E30" s="6" t="s">
        <v>22</v>
      </c>
      <c r="F30" s="6" t="s">
        <v>22</v>
      </c>
      <c r="G30" s="21" t="s">
        <v>22</v>
      </c>
      <c r="I30" s="19">
        <v>0</v>
      </c>
      <c r="J30" s="6">
        <v>0</v>
      </c>
      <c r="K30" s="19">
        <v>0</v>
      </c>
      <c r="L30" s="19">
        <v>0</v>
      </c>
      <c r="M30" s="19">
        <v>1</v>
      </c>
      <c r="N30" s="20">
        <f t="shared" si="1"/>
        <v>1</v>
      </c>
      <c r="P30" s="19">
        <v>0</v>
      </c>
      <c r="Q30" s="6">
        <v>0</v>
      </c>
      <c r="R30" s="19">
        <v>0</v>
      </c>
      <c r="S30" s="19">
        <v>0</v>
      </c>
      <c r="T30" s="19">
        <v>0</v>
      </c>
      <c r="U30" s="20">
        <f t="shared" si="2"/>
        <v>0</v>
      </c>
      <c r="W30" s="19">
        <v>0</v>
      </c>
      <c r="X30" s="6">
        <v>0</v>
      </c>
      <c r="Y30" s="19">
        <v>0</v>
      </c>
      <c r="Z30" s="19">
        <v>1</v>
      </c>
      <c r="AA30" s="19">
        <v>0</v>
      </c>
      <c r="AB30" s="20">
        <f t="shared" si="3"/>
        <v>1</v>
      </c>
      <c r="AD30" s="19">
        <v>0</v>
      </c>
      <c r="AE30" s="6">
        <v>0</v>
      </c>
      <c r="AF30" s="19">
        <v>0</v>
      </c>
      <c r="AG30" s="19">
        <v>0</v>
      </c>
      <c r="AH30" s="19">
        <v>0</v>
      </c>
      <c r="AI30" s="20">
        <f t="shared" si="4"/>
        <v>0</v>
      </c>
      <c r="AK30" s="19">
        <v>0</v>
      </c>
      <c r="AL30" s="6">
        <v>0</v>
      </c>
      <c r="AM30" s="19">
        <v>0</v>
      </c>
      <c r="AN30" s="19">
        <v>0</v>
      </c>
      <c r="AO30" s="19">
        <v>0</v>
      </c>
      <c r="AP30" s="20">
        <f t="shared" si="5"/>
        <v>0</v>
      </c>
      <c r="AR30" s="19">
        <v>0</v>
      </c>
      <c r="AS30" s="6">
        <v>0</v>
      </c>
      <c r="AT30" s="19">
        <v>2</v>
      </c>
      <c r="AU30" s="19">
        <v>0</v>
      </c>
      <c r="AV30" s="19">
        <v>0</v>
      </c>
      <c r="AW30" s="20">
        <f t="shared" si="6"/>
        <v>2</v>
      </c>
      <c r="AY30" s="19">
        <v>0</v>
      </c>
      <c r="AZ30" s="6">
        <v>0</v>
      </c>
      <c r="BA30" s="19">
        <v>0</v>
      </c>
      <c r="BB30" s="19">
        <v>0</v>
      </c>
      <c r="BC30" s="19">
        <v>0</v>
      </c>
      <c r="BD30" s="20">
        <f t="shared" si="7"/>
        <v>0</v>
      </c>
      <c r="BF30" s="19">
        <v>0</v>
      </c>
      <c r="BG30" s="6">
        <v>0</v>
      </c>
      <c r="BH30" s="19">
        <v>0</v>
      </c>
      <c r="BI30" s="19">
        <v>1</v>
      </c>
      <c r="BJ30" s="19">
        <v>0</v>
      </c>
      <c r="BK30" s="20">
        <f t="shared" si="8"/>
        <v>1</v>
      </c>
    </row>
    <row r="31" spans="1:63" x14ac:dyDescent="0.3">
      <c r="A31" s="11" t="s">
        <v>32</v>
      </c>
      <c r="B31" s="12" t="s">
        <v>22</v>
      </c>
      <c r="C31" s="12" t="s">
        <v>22</v>
      </c>
      <c r="D31" s="6" t="s">
        <v>22</v>
      </c>
      <c r="E31" s="6" t="s">
        <v>22</v>
      </c>
      <c r="F31" s="6" t="s">
        <v>22</v>
      </c>
      <c r="G31" s="21" t="s">
        <v>22</v>
      </c>
      <c r="I31" s="19">
        <v>0</v>
      </c>
      <c r="J31" s="6">
        <v>0</v>
      </c>
      <c r="K31" s="19">
        <v>0</v>
      </c>
      <c r="L31" s="19">
        <v>0</v>
      </c>
      <c r="M31" s="19">
        <v>0</v>
      </c>
      <c r="N31" s="20">
        <f t="shared" si="1"/>
        <v>0</v>
      </c>
      <c r="P31" s="19">
        <v>0</v>
      </c>
      <c r="Q31" s="6">
        <v>0</v>
      </c>
      <c r="R31" s="19">
        <v>2</v>
      </c>
      <c r="S31" s="19">
        <v>1</v>
      </c>
      <c r="T31" s="19">
        <v>0</v>
      </c>
      <c r="U31" s="20">
        <f t="shared" si="2"/>
        <v>3</v>
      </c>
      <c r="W31" s="19">
        <v>0</v>
      </c>
      <c r="X31" s="6">
        <v>0</v>
      </c>
      <c r="Y31" s="19">
        <v>1</v>
      </c>
      <c r="Z31" s="19">
        <v>0</v>
      </c>
      <c r="AA31" s="19">
        <v>0</v>
      </c>
      <c r="AB31" s="20">
        <f t="shared" si="3"/>
        <v>1</v>
      </c>
      <c r="AD31" s="19">
        <v>0</v>
      </c>
      <c r="AE31" s="6">
        <v>0</v>
      </c>
      <c r="AF31" s="19">
        <v>1</v>
      </c>
      <c r="AG31" s="19">
        <v>1</v>
      </c>
      <c r="AH31" s="19">
        <v>0</v>
      </c>
      <c r="AI31" s="20">
        <f t="shared" si="4"/>
        <v>2</v>
      </c>
      <c r="AK31" s="19">
        <v>0</v>
      </c>
      <c r="AL31" s="6">
        <v>0</v>
      </c>
      <c r="AM31" s="19">
        <v>4</v>
      </c>
      <c r="AN31" s="19">
        <v>0</v>
      </c>
      <c r="AO31" s="19">
        <v>0</v>
      </c>
      <c r="AP31" s="20">
        <f t="shared" si="5"/>
        <v>4</v>
      </c>
      <c r="AR31" s="19">
        <v>0</v>
      </c>
      <c r="AS31" s="6">
        <v>0</v>
      </c>
      <c r="AT31" s="19">
        <v>2</v>
      </c>
      <c r="AU31" s="19">
        <v>1</v>
      </c>
      <c r="AV31" s="19">
        <v>0</v>
      </c>
      <c r="AW31" s="20">
        <f t="shared" si="6"/>
        <v>3</v>
      </c>
      <c r="AY31" s="19">
        <v>0</v>
      </c>
      <c r="AZ31" s="6">
        <v>2</v>
      </c>
      <c r="BA31" s="19">
        <v>1</v>
      </c>
      <c r="BB31" s="19">
        <v>0</v>
      </c>
      <c r="BC31" s="19">
        <v>0</v>
      </c>
      <c r="BD31" s="20">
        <f t="shared" si="7"/>
        <v>3</v>
      </c>
      <c r="BF31" s="19">
        <v>0</v>
      </c>
      <c r="BG31" s="6">
        <v>0</v>
      </c>
      <c r="BH31" s="19">
        <v>0</v>
      </c>
      <c r="BI31" s="19">
        <v>0</v>
      </c>
      <c r="BJ31" s="19">
        <v>0</v>
      </c>
      <c r="BK31" s="20">
        <f t="shared" si="8"/>
        <v>0</v>
      </c>
    </row>
    <row r="32" spans="1:63" x14ac:dyDescent="0.3">
      <c r="A32" s="11" t="s">
        <v>33</v>
      </c>
      <c r="B32" s="12" t="s">
        <v>22</v>
      </c>
      <c r="C32" s="12" t="s">
        <v>22</v>
      </c>
      <c r="D32" s="6" t="s">
        <v>22</v>
      </c>
      <c r="E32" s="6" t="s">
        <v>22</v>
      </c>
      <c r="F32" s="6" t="s">
        <v>22</v>
      </c>
      <c r="G32" s="21" t="s">
        <v>22</v>
      </c>
      <c r="I32" s="19">
        <v>0</v>
      </c>
      <c r="J32" s="6">
        <v>0</v>
      </c>
      <c r="K32" s="19">
        <v>1</v>
      </c>
      <c r="L32" s="19">
        <v>0</v>
      </c>
      <c r="M32" s="19">
        <v>0</v>
      </c>
      <c r="N32" s="20">
        <f t="shared" si="1"/>
        <v>1</v>
      </c>
      <c r="P32" s="19">
        <v>0</v>
      </c>
      <c r="Q32" s="6">
        <v>0</v>
      </c>
      <c r="R32" s="19">
        <v>0</v>
      </c>
      <c r="S32" s="19">
        <v>1</v>
      </c>
      <c r="T32" s="19">
        <v>0</v>
      </c>
      <c r="U32" s="20">
        <f t="shared" si="2"/>
        <v>1</v>
      </c>
      <c r="W32" s="19">
        <v>0</v>
      </c>
      <c r="X32" s="6">
        <v>0</v>
      </c>
      <c r="Y32" s="19">
        <v>0</v>
      </c>
      <c r="Z32" s="19">
        <v>0</v>
      </c>
      <c r="AA32" s="19">
        <v>0</v>
      </c>
      <c r="AB32" s="20">
        <f t="shared" si="3"/>
        <v>0</v>
      </c>
      <c r="AD32" s="19">
        <v>0</v>
      </c>
      <c r="AE32" s="6">
        <v>0</v>
      </c>
      <c r="AF32" s="19">
        <v>0</v>
      </c>
      <c r="AG32" s="19">
        <v>2</v>
      </c>
      <c r="AH32" s="19">
        <v>0</v>
      </c>
      <c r="AI32" s="20">
        <f t="shared" si="4"/>
        <v>2</v>
      </c>
      <c r="AK32" s="19">
        <v>0</v>
      </c>
      <c r="AL32" s="6">
        <v>0</v>
      </c>
      <c r="AM32" s="19">
        <v>0</v>
      </c>
      <c r="AN32" s="19">
        <v>0</v>
      </c>
      <c r="AO32" s="19">
        <v>0</v>
      </c>
      <c r="AP32" s="20">
        <f t="shared" si="5"/>
        <v>0</v>
      </c>
      <c r="AR32" s="19">
        <v>0</v>
      </c>
      <c r="AS32" s="6">
        <v>0</v>
      </c>
      <c r="AT32" s="19">
        <v>3</v>
      </c>
      <c r="AU32" s="19">
        <v>0</v>
      </c>
      <c r="AV32" s="19">
        <v>0</v>
      </c>
      <c r="AW32" s="20">
        <f t="shared" si="6"/>
        <v>3</v>
      </c>
      <c r="AY32" s="19">
        <v>0</v>
      </c>
      <c r="AZ32" s="6">
        <v>0</v>
      </c>
      <c r="BA32" s="19">
        <v>1</v>
      </c>
      <c r="BB32" s="19">
        <v>3</v>
      </c>
      <c r="BC32" s="19">
        <v>0</v>
      </c>
      <c r="BD32" s="20">
        <f t="shared" si="7"/>
        <v>4</v>
      </c>
      <c r="BF32" s="19">
        <v>0</v>
      </c>
      <c r="BG32" s="6">
        <v>0</v>
      </c>
      <c r="BH32" s="19">
        <v>0</v>
      </c>
      <c r="BI32" s="19">
        <v>1</v>
      </c>
      <c r="BJ32" s="19">
        <v>0</v>
      </c>
      <c r="BK32" s="20">
        <f t="shared" si="8"/>
        <v>1</v>
      </c>
    </row>
    <row r="33" spans="1:63" x14ac:dyDescent="0.3">
      <c r="A33" s="11" t="s">
        <v>34</v>
      </c>
      <c r="B33" s="12" t="s">
        <v>22</v>
      </c>
      <c r="C33" s="12" t="s">
        <v>22</v>
      </c>
      <c r="D33" s="6" t="s">
        <v>22</v>
      </c>
      <c r="E33" s="6" t="s">
        <v>22</v>
      </c>
      <c r="F33" s="6" t="s">
        <v>22</v>
      </c>
      <c r="G33" s="21" t="s">
        <v>22</v>
      </c>
      <c r="I33" s="19">
        <v>0</v>
      </c>
      <c r="J33" s="6">
        <v>0</v>
      </c>
      <c r="K33" s="19">
        <v>0</v>
      </c>
      <c r="L33" s="19">
        <v>1</v>
      </c>
      <c r="M33" s="19">
        <v>1</v>
      </c>
      <c r="N33" s="20">
        <f t="shared" si="1"/>
        <v>2</v>
      </c>
      <c r="P33" s="19">
        <v>0</v>
      </c>
      <c r="Q33" s="6">
        <v>0</v>
      </c>
      <c r="R33" s="19">
        <v>0</v>
      </c>
      <c r="S33" s="19">
        <v>0</v>
      </c>
      <c r="T33" s="19">
        <v>0</v>
      </c>
      <c r="U33" s="20">
        <f t="shared" si="2"/>
        <v>0</v>
      </c>
      <c r="W33" s="19">
        <v>0</v>
      </c>
      <c r="X33" s="6">
        <v>0</v>
      </c>
      <c r="Y33" s="19">
        <v>1</v>
      </c>
      <c r="Z33" s="19">
        <v>0</v>
      </c>
      <c r="AA33" s="19">
        <v>0</v>
      </c>
      <c r="AB33" s="20">
        <f t="shared" si="3"/>
        <v>1</v>
      </c>
      <c r="AD33" s="19">
        <v>0</v>
      </c>
      <c r="AE33" s="6">
        <v>0</v>
      </c>
      <c r="AF33" s="19">
        <v>0</v>
      </c>
      <c r="AG33" s="19">
        <v>1</v>
      </c>
      <c r="AH33" s="19">
        <v>0</v>
      </c>
      <c r="AI33" s="20">
        <f t="shared" si="4"/>
        <v>1</v>
      </c>
      <c r="AK33" s="19">
        <v>0</v>
      </c>
      <c r="AL33" s="6">
        <v>0</v>
      </c>
      <c r="AM33" s="19">
        <v>0</v>
      </c>
      <c r="AN33" s="19">
        <v>0</v>
      </c>
      <c r="AO33" s="19">
        <v>1</v>
      </c>
      <c r="AP33" s="20">
        <f t="shared" si="5"/>
        <v>1</v>
      </c>
      <c r="AR33" s="19">
        <v>0</v>
      </c>
      <c r="AS33" s="6">
        <v>0</v>
      </c>
      <c r="AT33" s="19">
        <v>0</v>
      </c>
      <c r="AU33" s="19">
        <v>0</v>
      </c>
      <c r="AV33" s="19">
        <v>0</v>
      </c>
      <c r="AW33" s="20">
        <f t="shared" si="6"/>
        <v>0</v>
      </c>
      <c r="AY33" s="19">
        <v>0</v>
      </c>
      <c r="AZ33" s="6">
        <v>0</v>
      </c>
      <c r="BA33" s="19">
        <v>0</v>
      </c>
      <c r="BB33" s="19">
        <v>1</v>
      </c>
      <c r="BC33" s="19">
        <v>0</v>
      </c>
      <c r="BD33" s="20">
        <f t="shared" si="7"/>
        <v>1</v>
      </c>
      <c r="BF33" s="19">
        <v>0</v>
      </c>
      <c r="BG33" s="6">
        <v>0</v>
      </c>
      <c r="BH33" s="19">
        <v>0</v>
      </c>
      <c r="BI33" s="19">
        <v>0</v>
      </c>
      <c r="BJ33" s="19">
        <v>0</v>
      </c>
      <c r="BK33" s="20">
        <f t="shared" si="8"/>
        <v>0</v>
      </c>
    </row>
    <row r="34" spans="1:63" x14ac:dyDescent="0.3">
      <c r="A34" s="11" t="s">
        <v>149</v>
      </c>
      <c r="B34" s="12"/>
      <c r="C34" s="12"/>
      <c r="D34" s="6"/>
      <c r="E34" s="6"/>
      <c r="F34" s="6"/>
      <c r="G34" s="21"/>
      <c r="I34" s="19"/>
      <c r="J34" s="6"/>
      <c r="K34" s="19"/>
      <c r="L34" s="19"/>
      <c r="M34" s="19"/>
      <c r="N34" s="20"/>
      <c r="P34" s="19"/>
      <c r="Q34" s="6"/>
      <c r="R34" s="19"/>
      <c r="S34" s="19"/>
      <c r="T34" s="19"/>
      <c r="U34" s="20"/>
      <c r="W34" s="19"/>
      <c r="X34" s="6"/>
      <c r="Y34" s="19"/>
      <c r="Z34" s="19"/>
      <c r="AA34" s="19"/>
      <c r="AB34" s="20"/>
      <c r="AD34" s="19"/>
      <c r="AE34" s="6"/>
      <c r="AF34" s="19"/>
      <c r="AG34" s="19"/>
      <c r="AH34" s="19"/>
      <c r="AI34" s="20"/>
      <c r="AK34" s="19">
        <v>0</v>
      </c>
      <c r="AL34" s="6">
        <v>0</v>
      </c>
      <c r="AM34" s="19">
        <v>0</v>
      </c>
      <c r="AN34" s="19">
        <v>0</v>
      </c>
      <c r="AO34" s="19">
        <v>0</v>
      </c>
      <c r="AP34" s="20">
        <f t="shared" si="5"/>
        <v>0</v>
      </c>
      <c r="AR34" s="19">
        <v>0</v>
      </c>
      <c r="AS34" s="6">
        <v>0</v>
      </c>
      <c r="AT34" s="19">
        <v>1</v>
      </c>
      <c r="AU34" s="19">
        <v>0</v>
      </c>
      <c r="AV34" s="19">
        <v>0</v>
      </c>
      <c r="AW34" s="20">
        <f t="shared" si="6"/>
        <v>1</v>
      </c>
      <c r="AY34" s="19">
        <v>0</v>
      </c>
      <c r="AZ34" s="6">
        <v>0</v>
      </c>
      <c r="BA34" s="19">
        <v>0</v>
      </c>
      <c r="BB34" s="19">
        <v>0</v>
      </c>
      <c r="BC34" s="19">
        <v>0</v>
      </c>
      <c r="BD34" s="20">
        <f t="shared" si="7"/>
        <v>0</v>
      </c>
      <c r="BF34" s="19">
        <v>0</v>
      </c>
      <c r="BG34" s="6">
        <v>0</v>
      </c>
      <c r="BH34" s="19">
        <v>0</v>
      </c>
      <c r="BI34" s="19">
        <v>1</v>
      </c>
      <c r="BJ34" s="19">
        <v>0</v>
      </c>
      <c r="BK34" s="20">
        <f t="shared" si="8"/>
        <v>1</v>
      </c>
    </row>
    <row r="35" spans="1:63" x14ac:dyDescent="0.3">
      <c r="A35" s="11" t="s">
        <v>150</v>
      </c>
      <c r="B35" s="12"/>
      <c r="C35" s="12"/>
      <c r="D35" s="6"/>
      <c r="E35" s="6"/>
      <c r="F35" s="6"/>
      <c r="G35" s="21"/>
      <c r="I35" s="19"/>
      <c r="J35" s="6"/>
      <c r="K35" s="19"/>
      <c r="L35" s="19"/>
      <c r="M35" s="19"/>
      <c r="N35" s="20"/>
      <c r="P35" s="19"/>
      <c r="Q35" s="6"/>
      <c r="R35" s="19"/>
      <c r="S35" s="19"/>
      <c r="T35" s="19"/>
      <c r="U35" s="20"/>
      <c r="W35" s="19"/>
      <c r="X35" s="6"/>
      <c r="Y35" s="19"/>
      <c r="Z35" s="19"/>
      <c r="AA35" s="19"/>
      <c r="AB35" s="20"/>
      <c r="AD35" s="19"/>
      <c r="AE35" s="6"/>
      <c r="AF35" s="19"/>
      <c r="AG35" s="19"/>
      <c r="AH35" s="19"/>
      <c r="AI35" s="20"/>
      <c r="AK35" s="19">
        <v>0</v>
      </c>
      <c r="AL35" s="6">
        <v>0</v>
      </c>
      <c r="AM35" s="19">
        <v>7</v>
      </c>
      <c r="AN35" s="19">
        <v>0</v>
      </c>
      <c r="AO35" s="19">
        <v>0</v>
      </c>
      <c r="AP35" s="20">
        <f t="shared" si="5"/>
        <v>7</v>
      </c>
      <c r="AR35" s="19">
        <v>0</v>
      </c>
      <c r="AS35" s="6">
        <v>0</v>
      </c>
      <c r="AT35" s="19">
        <v>1</v>
      </c>
      <c r="AU35" s="19">
        <v>0</v>
      </c>
      <c r="AV35" s="19">
        <v>0</v>
      </c>
      <c r="AW35" s="20">
        <f t="shared" si="6"/>
        <v>1</v>
      </c>
      <c r="AY35" s="19">
        <v>0</v>
      </c>
      <c r="AZ35" s="6">
        <v>0</v>
      </c>
      <c r="BA35" s="19">
        <v>0</v>
      </c>
      <c r="BB35" s="19">
        <v>0</v>
      </c>
      <c r="BC35" s="19">
        <v>0</v>
      </c>
      <c r="BD35" s="20">
        <f t="shared" si="7"/>
        <v>0</v>
      </c>
      <c r="BF35" s="19">
        <v>1</v>
      </c>
      <c r="BG35" s="6">
        <v>2</v>
      </c>
      <c r="BH35" s="19">
        <v>0</v>
      </c>
      <c r="BI35" s="19">
        <v>1</v>
      </c>
      <c r="BJ35" s="19">
        <v>3</v>
      </c>
      <c r="BK35" s="20">
        <f t="shared" si="8"/>
        <v>7</v>
      </c>
    </row>
    <row r="36" spans="1:63" x14ac:dyDescent="0.3">
      <c r="A36" s="11" t="s">
        <v>151</v>
      </c>
      <c r="B36" s="12"/>
      <c r="C36" s="12"/>
      <c r="D36" s="6"/>
      <c r="E36" s="6"/>
      <c r="F36" s="6"/>
      <c r="G36" s="21"/>
      <c r="I36" s="19"/>
      <c r="J36" s="6"/>
      <c r="K36" s="19"/>
      <c r="L36" s="19"/>
      <c r="M36" s="19"/>
      <c r="N36" s="20"/>
      <c r="P36" s="19"/>
      <c r="Q36" s="6"/>
      <c r="R36" s="19"/>
      <c r="S36" s="19"/>
      <c r="T36" s="19"/>
      <c r="U36" s="20"/>
      <c r="W36" s="19"/>
      <c r="X36" s="6"/>
      <c r="Y36" s="19"/>
      <c r="Z36" s="19"/>
      <c r="AA36" s="19"/>
      <c r="AB36" s="20"/>
      <c r="AD36" s="19"/>
      <c r="AE36" s="6"/>
      <c r="AF36" s="19"/>
      <c r="AG36" s="19"/>
      <c r="AH36" s="19"/>
      <c r="AI36" s="20"/>
      <c r="AK36" s="19">
        <v>0</v>
      </c>
      <c r="AL36" s="6">
        <v>0</v>
      </c>
      <c r="AM36" s="19">
        <v>7</v>
      </c>
      <c r="AN36" s="19">
        <v>0</v>
      </c>
      <c r="AO36" s="19">
        <v>0</v>
      </c>
      <c r="AP36" s="20">
        <f t="shared" si="5"/>
        <v>7</v>
      </c>
      <c r="AR36" s="19">
        <v>0</v>
      </c>
      <c r="AS36" s="6">
        <v>0</v>
      </c>
      <c r="AT36" s="19">
        <v>0</v>
      </c>
      <c r="AU36" s="19">
        <v>0</v>
      </c>
      <c r="AV36" s="19">
        <v>0</v>
      </c>
      <c r="AW36" s="20">
        <f t="shared" si="6"/>
        <v>0</v>
      </c>
      <c r="AY36" s="19">
        <v>0</v>
      </c>
      <c r="AZ36" s="6">
        <v>0</v>
      </c>
      <c r="BA36" s="19">
        <v>0</v>
      </c>
      <c r="BB36" s="19">
        <v>1</v>
      </c>
      <c r="BC36" s="19">
        <v>0</v>
      </c>
      <c r="BD36" s="20">
        <f t="shared" si="7"/>
        <v>1</v>
      </c>
      <c r="BF36" s="19">
        <v>0</v>
      </c>
      <c r="BG36" s="6">
        <v>1</v>
      </c>
      <c r="BH36" s="19">
        <v>0</v>
      </c>
      <c r="BI36" s="19">
        <v>1</v>
      </c>
      <c r="BJ36" s="19">
        <v>3</v>
      </c>
      <c r="BK36" s="20">
        <f t="shared" si="8"/>
        <v>5</v>
      </c>
    </row>
    <row r="37" spans="1:63" x14ac:dyDescent="0.3">
      <c r="A37" s="11" t="s">
        <v>35</v>
      </c>
      <c r="B37" s="12" t="s">
        <v>22</v>
      </c>
      <c r="C37" s="12" t="s">
        <v>22</v>
      </c>
      <c r="D37" s="6" t="s">
        <v>22</v>
      </c>
      <c r="E37" s="6" t="s">
        <v>22</v>
      </c>
      <c r="F37" s="6" t="s">
        <v>22</v>
      </c>
      <c r="G37" s="21" t="s">
        <v>22</v>
      </c>
      <c r="I37" s="19">
        <v>2</v>
      </c>
      <c r="J37" s="6">
        <v>0</v>
      </c>
      <c r="K37" s="19">
        <v>23</v>
      </c>
      <c r="L37" s="19">
        <v>11</v>
      </c>
      <c r="M37" s="19">
        <v>2</v>
      </c>
      <c r="N37" s="20">
        <f t="shared" si="1"/>
        <v>38</v>
      </c>
      <c r="P37" s="19">
        <v>45</v>
      </c>
      <c r="Q37" s="6">
        <v>1</v>
      </c>
      <c r="R37" s="19">
        <v>52</v>
      </c>
      <c r="S37" s="19">
        <v>9</v>
      </c>
      <c r="T37" s="19">
        <v>4</v>
      </c>
      <c r="U37" s="20">
        <f t="shared" si="2"/>
        <v>111</v>
      </c>
      <c r="W37" s="19">
        <v>7</v>
      </c>
      <c r="X37" s="6">
        <v>12</v>
      </c>
      <c r="Y37" s="19">
        <v>56</v>
      </c>
      <c r="Z37" s="19">
        <v>31</v>
      </c>
      <c r="AA37" s="19">
        <v>13</v>
      </c>
      <c r="AB37" s="20">
        <f t="shared" si="3"/>
        <v>119</v>
      </c>
      <c r="AD37" s="19">
        <v>14</v>
      </c>
      <c r="AE37" s="6">
        <v>2</v>
      </c>
      <c r="AF37" s="19">
        <v>48</v>
      </c>
      <c r="AG37" s="19">
        <v>8</v>
      </c>
      <c r="AH37" s="19">
        <v>22</v>
      </c>
      <c r="AI37" s="20">
        <f t="shared" si="4"/>
        <v>94</v>
      </c>
      <c r="AK37" s="19">
        <v>0</v>
      </c>
      <c r="AL37" s="6">
        <v>0</v>
      </c>
      <c r="AM37" s="19">
        <v>37</v>
      </c>
      <c r="AN37" s="19">
        <v>8</v>
      </c>
      <c r="AO37" s="19">
        <v>0</v>
      </c>
      <c r="AP37" s="20">
        <f t="shared" ref="AP37:AP42" si="9">SUM(AK37:AO37)</f>
        <v>45</v>
      </c>
      <c r="AR37" s="19">
        <v>1</v>
      </c>
      <c r="AS37" s="6">
        <v>1</v>
      </c>
      <c r="AT37" s="19">
        <v>44</v>
      </c>
      <c r="AU37" s="19">
        <v>17</v>
      </c>
      <c r="AV37" s="19">
        <v>2</v>
      </c>
      <c r="AW37" s="20">
        <f t="shared" si="6"/>
        <v>65</v>
      </c>
      <c r="AY37" s="19">
        <v>1</v>
      </c>
      <c r="AZ37" s="6">
        <v>2</v>
      </c>
      <c r="BA37" s="19">
        <v>15</v>
      </c>
      <c r="BB37" s="19">
        <v>31</v>
      </c>
      <c r="BC37" s="19">
        <v>3</v>
      </c>
      <c r="BD37" s="20">
        <f t="shared" si="7"/>
        <v>52</v>
      </c>
      <c r="BF37" s="19">
        <v>2</v>
      </c>
      <c r="BG37" s="6">
        <v>1</v>
      </c>
      <c r="BH37" s="19">
        <v>4</v>
      </c>
      <c r="BI37" s="19">
        <v>9</v>
      </c>
      <c r="BJ37" s="19">
        <v>0</v>
      </c>
      <c r="BK37" s="20">
        <f t="shared" si="8"/>
        <v>16</v>
      </c>
    </row>
    <row r="38" spans="1:63" ht="15.6" x14ac:dyDescent="0.3">
      <c r="A38" s="7" t="s">
        <v>161</v>
      </c>
      <c r="B38" s="12"/>
      <c r="C38" s="12"/>
      <c r="D38" s="6"/>
      <c r="E38" s="6"/>
      <c r="F38" s="6"/>
      <c r="G38" s="21"/>
      <c r="I38" s="19"/>
      <c r="J38" s="6"/>
      <c r="K38" s="19"/>
      <c r="L38" s="19"/>
      <c r="M38" s="19"/>
      <c r="N38" s="20"/>
      <c r="P38" s="19"/>
      <c r="Q38" s="6"/>
      <c r="R38" s="19"/>
      <c r="S38" s="19"/>
      <c r="T38" s="19"/>
      <c r="U38" s="20"/>
      <c r="W38" s="19"/>
      <c r="X38" s="6"/>
      <c r="Y38" s="19"/>
      <c r="Z38" s="19"/>
      <c r="AA38" s="19"/>
      <c r="AB38" s="20"/>
      <c r="AD38" s="19"/>
      <c r="AE38" s="6"/>
      <c r="AF38" s="19"/>
      <c r="AG38" s="19"/>
      <c r="AH38" s="19"/>
      <c r="AI38" s="20"/>
      <c r="AK38" s="19">
        <v>48</v>
      </c>
      <c r="AL38" s="6">
        <v>13</v>
      </c>
      <c r="AM38" s="19">
        <v>371</v>
      </c>
      <c r="AN38" s="19">
        <v>336</v>
      </c>
      <c r="AO38" s="19">
        <v>293</v>
      </c>
      <c r="AP38" s="20">
        <f t="shared" si="9"/>
        <v>1061</v>
      </c>
      <c r="AR38" s="19">
        <v>27</v>
      </c>
      <c r="AS38" s="6">
        <v>10</v>
      </c>
      <c r="AT38" s="19">
        <v>308</v>
      </c>
      <c r="AU38" s="19">
        <v>121</v>
      </c>
      <c r="AV38" s="19">
        <v>110</v>
      </c>
      <c r="AW38" s="20">
        <f t="shared" si="6"/>
        <v>576</v>
      </c>
      <c r="AY38" s="19">
        <v>5</v>
      </c>
      <c r="AZ38" s="6">
        <v>26</v>
      </c>
      <c r="BA38" s="19">
        <v>316</v>
      </c>
      <c r="BB38" s="19">
        <v>254</v>
      </c>
      <c r="BC38" s="19">
        <v>152</v>
      </c>
      <c r="BD38" s="20">
        <f t="shared" si="7"/>
        <v>753</v>
      </c>
      <c r="BF38" s="19">
        <v>103</v>
      </c>
      <c r="BG38" s="6">
        <v>10</v>
      </c>
      <c r="BH38" s="19">
        <v>179</v>
      </c>
      <c r="BI38" s="19">
        <v>214</v>
      </c>
      <c r="BJ38" s="19">
        <v>118</v>
      </c>
      <c r="BK38" s="20">
        <f t="shared" si="8"/>
        <v>624</v>
      </c>
    </row>
    <row r="39" spans="1:63" ht="31.2" x14ac:dyDescent="0.3">
      <c r="A39" s="2" t="s">
        <v>36</v>
      </c>
      <c r="B39" s="6">
        <v>0</v>
      </c>
      <c r="C39" s="6">
        <v>4</v>
      </c>
      <c r="D39" s="6">
        <v>5</v>
      </c>
      <c r="E39" s="6">
        <v>2</v>
      </c>
      <c r="F39" s="6">
        <v>1</v>
      </c>
      <c r="G39" s="106">
        <f t="shared" si="0"/>
        <v>12</v>
      </c>
      <c r="H39" s="149"/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06">
        <f t="shared" si="1"/>
        <v>0</v>
      </c>
      <c r="O39" s="149"/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106">
        <f t="shared" si="2"/>
        <v>0</v>
      </c>
      <c r="V39" s="149"/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06">
        <f t="shared" si="3"/>
        <v>0</v>
      </c>
      <c r="AC39" s="149"/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106">
        <f t="shared" si="4"/>
        <v>0</v>
      </c>
      <c r="AJ39" s="149"/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106">
        <f t="shared" si="9"/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06">
        <f t="shared" si="6"/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106">
        <f t="shared" si="7"/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106">
        <f t="shared" si="8"/>
        <v>0</v>
      </c>
    </row>
    <row r="40" spans="1:63" ht="15.6" x14ac:dyDescent="0.3">
      <c r="A40" s="7" t="s">
        <v>142</v>
      </c>
      <c r="B40" s="6"/>
      <c r="C40" s="6"/>
      <c r="D40" s="6"/>
      <c r="E40" s="6"/>
      <c r="F40" s="6"/>
      <c r="G40" s="148"/>
      <c r="H40" s="149"/>
      <c r="I40" s="6"/>
      <c r="J40" s="6"/>
      <c r="K40" s="6"/>
      <c r="L40" s="6"/>
      <c r="M40" s="6"/>
      <c r="N40" s="106"/>
      <c r="O40" s="149"/>
      <c r="P40" s="6"/>
      <c r="Q40" s="6"/>
      <c r="R40" s="6"/>
      <c r="S40" s="6"/>
      <c r="T40" s="6"/>
      <c r="U40" s="106"/>
      <c r="V40" s="149"/>
      <c r="W40" s="6"/>
      <c r="X40" s="6"/>
      <c r="Y40" s="6"/>
      <c r="Z40" s="6"/>
      <c r="AA40" s="6"/>
      <c r="AB40" s="106"/>
      <c r="AC40" s="149"/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106">
        <f>SUM(AD40:AH40)</f>
        <v>0</v>
      </c>
      <c r="AJ40" s="149"/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106">
        <f t="shared" si="9"/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06">
        <f t="shared" si="6"/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106">
        <f t="shared" si="7"/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106">
        <f t="shared" si="8"/>
        <v>0</v>
      </c>
    </row>
    <row r="41" spans="1:63" ht="15.6" x14ac:dyDescent="0.3">
      <c r="A41" s="7" t="s">
        <v>152</v>
      </c>
      <c r="B41" s="6"/>
      <c r="C41" s="6"/>
      <c r="D41" s="6"/>
      <c r="E41" s="6"/>
      <c r="F41" s="6"/>
      <c r="G41" s="6"/>
      <c r="H41" s="6"/>
      <c r="I41" s="6"/>
      <c r="J41" s="6"/>
      <c r="K41" s="106"/>
      <c r="L41" s="146"/>
      <c r="M41" s="107"/>
      <c r="N41" s="107"/>
      <c r="O41" s="107"/>
      <c r="P41" s="107"/>
      <c r="AK41" s="162">
        <v>0</v>
      </c>
      <c r="AL41" s="161">
        <v>0</v>
      </c>
      <c r="AM41" s="52">
        <v>20</v>
      </c>
      <c r="AN41" s="52">
        <v>4</v>
      </c>
      <c r="AO41" s="52">
        <v>0</v>
      </c>
      <c r="AP41" s="150">
        <f t="shared" si="9"/>
        <v>24</v>
      </c>
      <c r="AR41" s="162">
        <v>0</v>
      </c>
      <c r="AS41" s="161">
        <v>1</v>
      </c>
      <c r="AT41" s="52">
        <v>25</v>
      </c>
      <c r="AU41" s="52">
        <v>2</v>
      </c>
      <c r="AV41" s="52">
        <v>0</v>
      </c>
      <c r="AW41" s="175">
        <f t="shared" si="6"/>
        <v>28</v>
      </c>
      <c r="AY41" s="162">
        <v>0</v>
      </c>
      <c r="AZ41" s="161">
        <v>1</v>
      </c>
      <c r="BA41" s="52">
        <v>7</v>
      </c>
      <c r="BB41" s="52">
        <v>2</v>
      </c>
      <c r="BC41" s="52">
        <v>0</v>
      </c>
      <c r="BD41" s="175">
        <f t="shared" si="7"/>
        <v>10</v>
      </c>
      <c r="BF41" s="162">
        <v>0</v>
      </c>
      <c r="BG41" s="161">
        <v>1</v>
      </c>
      <c r="BH41" s="52">
        <v>9</v>
      </c>
      <c r="BI41" s="52">
        <v>4</v>
      </c>
      <c r="BJ41" s="52">
        <v>0</v>
      </c>
      <c r="BK41" s="175">
        <f t="shared" si="8"/>
        <v>14</v>
      </c>
    </row>
    <row r="42" spans="1:63" ht="15.6" x14ac:dyDescent="0.3">
      <c r="A42" s="147" t="s">
        <v>153</v>
      </c>
      <c r="B42" s="17"/>
      <c r="C42" s="17"/>
      <c r="D42" s="17"/>
      <c r="E42" s="17"/>
      <c r="F42" s="17"/>
      <c r="G42" s="17"/>
      <c r="H42" s="17"/>
      <c r="I42" s="17"/>
      <c r="J42" s="17"/>
      <c r="K42" s="22"/>
      <c r="L42" s="145"/>
      <c r="M42" s="27"/>
      <c r="N42" s="27"/>
      <c r="O42" s="27"/>
      <c r="P42" s="27"/>
      <c r="AD42" s="141"/>
      <c r="AE42" s="141"/>
      <c r="AF42" s="141"/>
      <c r="AG42" s="141"/>
      <c r="AH42" s="141"/>
      <c r="AI42" s="141"/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67">
        <f t="shared" si="9"/>
        <v>0</v>
      </c>
      <c r="AR42" s="18">
        <v>0</v>
      </c>
      <c r="AS42" s="18">
        <v>0</v>
      </c>
      <c r="AT42" s="18">
        <v>0</v>
      </c>
      <c r="AU42" s="18">
        <v>1</v>
      </c>
      <c r="AV42" s="18">
        <v>0</v>
      </c>
      <c r="AW42" s="167">
        <f t="shared" si="6"/>
        <v>1</v>
      </c>
      <c r="AY42" s="18">
        <v>0</v>
      </c>
      <c r="AZ42" s="18">
        <v>0</v>
      </c>
      <c r="BA42" s="18">
        <v>3</v>
      </c>
      <c r="BB42" s="18">
        <v>2</v>
      </c>
      <c r="BC42" s="18">
        <v>0</v>
      </c>
      <c r="BD42" s="167">
        <f t="shared" si="7"/>
        <v>5</v>
      </c>
      <c r="BF42" s="18">
        <v>0</v>
      </c>
      <c r="BG42" s="18">
        <v>0</v>
      </c>
      <c r="BH42" s="18">
        <v>1</v>
      </c>
      <c r="BI42" s="18">
        <v>1</v>
      </c>
      <c r="BJ42" s="18">
        <v>0</v>
      </c>
      <c r="BK42" s="167">
        <f t="shared" si="8"/>
        <v>2</v>
      </c>
    </row>
    <row r="43" spans="1:63" ht="15.6" x14ac:dyDescent="0.3">
      <c r="A43" s="108" t="s">
        <v>125</v>
      </c>
    </row>
    <row r="44" spans="1:63" x14ac:dyDescent="0.3">
      <c r="A44" s="93" t="s">
        <v>109</v>
      </c>
      <c r="P44" s="52">
        <v>1</v>
      </c>
      <c r="Q44" s="52">
        <v>0</v>
      </c>
      <c r="R44" s="52">
        <v>1</v>
      </c>
      <c r="S44" s="52">
        <v>0</v>
      </c>
      <c r="T44" s="52">
        <v>0</v>
      </c>
      <c r="U44" s="20">
        <f t="shared" si="2"/>
        <v>2</v>
      </c>
      <c r="W44" s="52">
        <v>0</v>
      </c>
      <c r="X44" s="52">
        <v>0</v>
      </c>
      <c r="Y44" s="52">
        <v>1</v>
      </c>
      <c r="Z44" s="52">
        <v>0</v>
      </c>
      <c r="AA44" s="52">
        <v>0</v>
      </c>
      <c r="AB44" s="20">
        <f t="shared" si="3"/>
        <v>1</v>
      </c>
      <c r="AD44" s="52">
        <v>0</v>
      </c>
      <c r="AE44" s="52">
        <v>0</v>
      </c>
      <c r="AF44" s="52">
        <v>0</v>
      </c>
      <c r="AG44" s="52">
        <v>1</v>
      </c>
      <c r="AH44" s="52">
        <v>1</v>
      </c>
      <c r="AI44" s="20">
        <f t="shared" ref="AI44:AI52" si="10">SUM(AD44:AH44)</f>
        <v>2</v>
      </c>
      <c r="AK44" s="52">
        <v>1</v>
      </c>
      <c r="AL44" s="52">
        <v>0</v>
      </c>
      <c r="AM44" s="52">
        <v>1</v>
      </c>
      <c r="AN44" s="52">
        <v>1</v>
      </c>
      <c r="AO44" s="52">
        <v>1</v>
      </c>
      <c r="AP44" s="20">
        <f t="shared" ref="AP44:AP50" si="11">SUM(AK44:AO44)</f>
        <v>4</v>
      </c>
      <c r="AR44" s="52">
        <v>0</v>
      </c>
      <c r="AS44" s="52">
        <v>0</v>
      </c>
      <c r="AT44" s="52">
        <v>1</v>
      </c>
      <c r="AU44" s="52">
        <v>2</v>
      </c>
      <c r="AV44" s="52">
        <v>0</v>
      </c>
      <c r="AW44" s="20">
        <f t="shared" ref="AW44:AW52" si="12">SUM(AR44:AV44)</f>
        <v>3</v>
      </c>
      <c r="AY44" s="52">
        <v>0</v>
      </c>
      <c r="AZ44" s="52">
        <v>0</v>
      </c>
      <c r="BA44" s="52">
        <v>2</v>
      </c>
      <c r="BB44" s="52">
        <v>3</v>
      </c>
      <c r="BC44" s="52">
        <v>1</v>
      </c>
      <c r="BD44" s="20">
        <f t="shared" ref="BD44:BD52" si="13">SUM(AY44:BC44)</f>
        <v>6</v>
      </c>
      <c r="BF44" s="52">
        <v>0</v>
      </c>
      <c r="BG44" s="52">
        <v>0</v>
      </c>
      <c r="BH44" s="52">
        <v>2</v>
      </c>
      <c r="BI44" s="52">
        <v>2</v>
      </c>
      <c r="BJ44" s="52">
        <v>0</v>
      </c>
      <c r="BK44" s="20">
        <f t="shared" ref="BK44:BK52" si="14">SUM(BF44:BJ44)</f>
        <v>4</v>
      </c>
    </row>
    <row r="45" spans="1:63" x14ac:dyDescent="0.3">
      <c r="A45" s="95" t="s">
        <v>110</v>
      </c>
      <c r="P45" s="52">
        <v>1</v>
      </c>
      <c r="Q45" s="52">
        <v>0</v>
      </c>
      <c r="R45" s="52">
        <v>1</v>
      </c>
      <c r="S45" s="52">
        <v>0</v>
      </c>
      <c r="T45" s="52">
        <v>1</v>
      </c>
      <c r="U45" s="20">
        <f t="shared" si="2"/>
        <v>3</v>
      </c>
      <c r="W45" s="52">
        <v>0</v>
      </c>
      <c r="X45" s="52">
        <v>1</v>
      </c>
      <c r="Y45" s="52">
        <v>1</v>
      </c>
      <c r="Z45" s="52">
        <v>0</v>
      </c>
      <c r="AA45" s="52">
        <v>1</v>
      </c>
      <c r="AB45" s="20">
        <f t="shared" si="3"/>
        <v>3</v>
      </c>
      <c r="AD45" s="52">
        <v>0</v>
      </c>
      <c r="AE45" s="52">
        <v>1</v>
      </c>
      <c r="AF45" s="52">
        <v>3</v>
      </c>
      <c r="AG45" s="52">
        <v>1</v>
      </c>
      <c r="AH45" s="52">
        <v>1</v>
      </c>
      <c r="AI45" s="20">
        <f t="shared" si="10"/>
        <v>6</v>
      </c>
      <c r="AK45" s="52">
        <v>1</v>
      </c>
      <c r="AL45" s="52">
        <v>1</v>
      </c>
      <c r="AM45" s="52">
        <v>2</v>
      </c>
      <c r="AN45" s="52">
        <v>0</v>
      </c>
      <c r="AO45" s="52">
        <v>1</v>
      </c>
      <c r="AP45" s="20">
        <f t="shared" si="11"/>
        <v>5</v>
      </c>
      <c r="AR45" s="52">
        <v>1</v>
      </c>
      <c r="AS45" s="52">
        <v>0</v>
      </c>
      <c r="AT45" s="52">
        <v>2</v>
      </c>
      <c r="AU45" s="52">
        <v>1</v>
      </c>
      <c r="AV45" s="52">
        <v>0</v>
      </c>
      <c r="AW45" s="20">
        <f t="shared" si="12"/>
        <v>4</v>
      </c>
      <c r="AY45" s="52">
        <v>1</v>
      </c>
      <c r="AZ45" s="52">
        <v>0</v>
      </c>
      <c r="BA45" s="52">
        <v>3</v>
      </c>
      <c r="BB45" s="52">
        <v>1</v>
      </c>
      <c r="BC45" s="52">
        <v>0</v>
      </c>
      <c r="BD45" s="20">
        <f t="shared" si="13"/>
        <v>5</v>
      </c>
      <c r="BF45" s="52">
        <v>0</v>
      </c>
      <c r="BG45" s="52">
        <v>0</v>
      </c>
      <c r="BH45" s="52">
        <v>2</v>
      </c>
      <c r="BI45" s="52">
        <v>1</v>
      </c>
      <c r="BJ45" s="52">
        <v>2</v>
      </c>
      <c r="BK45" s="20">
        <f t="shared" si="14"/>
        <v>5</v>
      </c>
    </row>
    <row r="46" spans="1:63" x14ac:dyDescent="0.3">
      <c r="A46" s="98" t="s">
        <v>111</v>
      </c>
      <c r="P46" s="52">
        <v>1</v>
      </c>
      <c r="Q46" s="52">
        <v>0</v>
      </c>
      <c r="R46" s="52">
        <v>1</v>
      </c>
      <c r="S46" s="52">
        <v>0</v>
      </c>
      <c r="T46" s="52">
        <v>0</v>
      </c>
      <c r="U46" s="20">
        <f t="shared" si="2"/>
        <v>2</v>
      </c>
      <c r="W46" s="52">
        <v>0</v>
      </c>
      <c r="X46" s="52">
        <v>0</v>
      </c>
      <c r="Y46" s="52">
        <v>1</v>
      </c>
      <c r="Z46" s="52">
        <v>1</v>
      </c>
      <c r="AA46" s="52">
        <v>0</v>
      </c>
      <c r="AB46" s="20">
        <f t="shared" si="3"/>
        <v>2</v>
      </c>
      <c r="AD46" s="52">
        <v>0</v>
      </c>
      <c r="AE46" s="52">
        <v>0</v>
      </c>
      <c r="AF46" s="52">
        <v>1</v>
      </c>
      <c r="AG46" s="52">
        <v>2</v>
      </c>
      <c r="AH46" s="52">
        <v>0</v>
      </c>
      <c r="AI46" s="20">
        <f t="shared" si="10"/>
        <v>3</v>
      </c>
      <c r="AK46" s="52">
        <v>1</v>
      </c>
      <c r="AL46" s="52">
        <v>0</v>
      </c>
      <c r="AM46" s="52">
        <v>1</v>
      </c>
      <c r="AN46" s="52">
        <v>1</v>
      </c>
      <c r="AO46" s="52">
        <v>0</v>
      </c>
      <c r="AP46" s="20">
        <f t="shared" si="11"/>
        <v>3</v>
      </c>
      <c r="AR46" s="52">
        <v>0</v>
      </c>
      <c r="AS46" s="52">
        <v>1</v>
      </c>
      <c r="AT46" s="52">
        <v>0</v>
      </c>
      <c r="AU46" s="52">
        <v>2</v>
      </c>
      <c r="AV46" s="52">
        <v>0</v>
      </c>
      <c r="AW46" s="20">
        <f t="shared" si="12"/>
        <v>3</v>
      </c>
      <c r="AY46" s="52">
        <v>2</v>
      </c>
      <c r="AZ46" s="52">
        <v>0</v>
      </c>
      <c r="BA46" s="52">
        <v>1</v>
      </c>
      <c r="BB46" s="52">
        <v>2</v>
      </c>
      <c r="BC46" s="52">
        <v>0</v>
      </c>
      <c r="BD46" s="20">
        <f t="shared" si="13"/>
        <v>5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20">
        <f t="shared" si="14"/>
        <v>0</v>
      </c>
    </row>
    <row r="47" spans="1:63" x14ac:dyDescent="0.3">
      <c r="A47" s="99" t="s">
        <v>112</v>
      </c>
      <c r="P47" s="52">
        <v>1</v>
      </c>
      <c r="Q47" s="52">
        <v>0</v>
      </c>
      <c r="R47" s="52">
        <v>1</v>
      </c>
      <c r="S47" s="52">
        <v>2</v>
      </c>
      <c r="T47" s="52">
        <v>0</v>
      </c>
      <c r="U47" s="20">
        <f t="shared" si="2"/>
        <v>4</v>
      </c>
      <c r="W47" s="52">
        <v>0</v>
      </c>
      <c r="X47" s="52">
        <v>0</v>
      </c>
      <c r="Y47" s="52">
        <v>1</v>
      </c>
      <c r="Z47" s="52">
        <v>1</v>
      </c>
      <c r="AA47" s="52">
        <v>1</v>
      </c>
      <c r="AB47" s="20">
        <f t="shared" si="3"/>
        <v>3</v>
      </c>
      <c r="AD47" s="52">
        <v>0</v>
      </c>
      <c r="AE47" s="52">
        <v>0</v>
      </c>
      <c r="AF47" s="52">
        <v>1</v>
      </c>
      <c r="AG47" s="52">
        <v>1</v>
      </c>
      <c r="AH47" s="52">
        <v>1</v>
      </c>
      <c r="AI47" s="20">
        <f t="shared" si="10"/>
        <v>3</v>
      </c>
      <c r="AK47" s="52">
        <v>0</v>
      </c>
      <c r="AL47" s="52">
        <v>0</v>
      </c>
      <c r="AM47" s="52">
        <v>2</v>
      </c>
      <c r="AN47" s="52">
        <v>3</v>
      </c>
      <c r="AO47" s="52">
        <v>0</v>
      </c>
      <c r="AP47" s="20">
        <f t="shared" si="11"/>
        <v>5</v>
      </c>
      <c r="AR47" s="52">
        <v>1</v>
      </c>
      <c r="AS47" s="52">
        <v>0</v>
      </c>
      <c r="AT47" s="52">
        <v>5</v>
      </c>
      <c r="AU47" s="52">
        <v>1</v>
      </c>
      <c r="AV47" s="52">
        <v>0</v>
      </c>
      <c r="AW47" s="20">
        <f t="shared" si="12"/>
        <v>7</v>
      </c>
      <c r="AY47" s="52">
        <v>2</v>
      </c>
      <c r="AZ47" s="52">
        <v>0</v>
      </c>
      <c r="BA47" s="52">
        <v>2</v>
      </c>
      <c r="BB47" s="52">
        <v>1</v>
      </c>
      <c r="BC47" s="52">
        <v>0</v>
      </c>
      <c r="BD47" s="20">
        <f t="shared" si="13"/>
        <v>5</v>
      </c>
      <c r="BF47" s="52">
        <v>0</v>
      </c>
      <c r="BG47" s="52">
        <v>0</v>
      </c>
      <c r="BH47" s="52">
        <v>0</v>
      </c>
      <c r="BI47" s="52">
        <v>2</v>
      </c>
      <c r="BJ47" s="52">
        <v>1</v>
      </c>
      <c r="BK47" s="20">
        <f t="shared" si="14"/>
        <v>3</v>
      </c>
    </row>
    <row r="48" spans="1:63" x14ac:dyDescent="0.3">
      <c r="A48" s="93" t="s">
        <v>154</v>
      </c>
      <c r="B48" s="52"/>
      <c r="C48" s="52"/>
      <c r="D48" s="52"/>
      <c r="E48" s="52"/>
      <c r="F48" s="52"/>
      <c r="G48" s="52"/>
      <c r="H48" s="52"/>
      <c r="I48" s="52"/>
      <c r="J48" s="52"/>
      <c r="K48" s="20"/>
      <c r="L48" s="131"/>
      <c r="M48" s="26"/>
      <c r="N48" s="26"/>
      <c r="O48" s="26"/>
      <c r="P48" s="23"/>
      <c r="AK48" s="52">
        <v>0</v>
      </c>
      <c r="AL48" s="52">
        <v>0</v>
      </c>
      <c r="AM48" s="52">
        <v>0</v>
      </c>
      <c r="AN48" s="52">
        <v>1</v>
      </c>
      <c r="AO48" s="52">
        <v>0</v>
      </c>
      <c r="AP48" s="20">
        <f t="shared" si="11"/>
        <v>1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20">
        <f t="shared" si="12"/>
        <v>0</v>
      </c>
      <c r="AY48" s="52">
        <v>0</v>
      </c>
      <c r="AZ48" s="52">
        <v>0</v>
      </c>
      <c r="BA48" s="52">
        <v>1</v>
      </c>
      <c r="BB48" s="52">
        <v>0</v>
      </c>
      <c r="BC48" s="52">
        <v>0</v>
      </c>
      <c r="BD48" s="20">
        <f t="shared" si="13"/>
        <v>1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20">
        <f t="shared" si="14"/>
        <v>0</v>
      </c>
    </row>
    <row r="49" spans="1:63" x14ac:dyDescent="0.3">
      <c r="A49" s="99" t="s">
        <v>155</v>
      </c>
      <c r="B49" s="52"/>
      <c r="C49" s="52"/>
      <c r="D49" s="52"/>
      <c r="E49" s="52"/>
      <c r="F49" s="52"/>
      <c r="G49" s="52"/>
      <c r="H49" s="52"/>
      <c r="I49" s="52"/>
      <c r="J49" s="52"/>
      <c r="K49" s="20"/>
      <c r="L49" s="131"/>
      <c r="M49" s="26"/>
      <c r="N49" s="26"/>
      <c r="O49" s="26"/>
      <c r="P49" s="23"/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20">
        <f t="shared" si="11"/>
        <v>0</v>
      </c>
      <c r="AR49" s="52">
        <v>0</v>
      </c>
      <c r="AS49" s="52">
        <v>0</v>
      </c>
      <c r="AT49" s="52">
        <v>1</v>
      </c>
      <c r="AU49" s="52">
        <v>0</v>
      </c>
      <c r="AV49" s="52">
        <v>0</v>
      </c>
      <c r="AW49" s="20">
        <f t="shared" si="12"/>
        <v>1</v>
      </c>
      <c r="AY49" s="52">
        <v>0</v>
      </c>
      <c r="AZ49" s="52">
        <v>0</v>
      </c>
      <c r="BA49" s="52">
        <v>1</v>
      </c>
      <c r="BB49" s="52">
        <v>1</v>
      </c>
      <c r="BC49" s="52">
        <v>0</v>
      </c>
      <c r="BD49" s="20">
        <f t="shared" si="13"/>
        <v>2</v>
      </c>
      <c r="BF49" s="52">
        <v>0</v>
      </c>
      <c r="BG49" s="52">
        <v>0</v>
      </c>
      <c r="BH49" s="52">
        <v>1</v>
      </c>
      <c r="BI49" s="52">
        <v>0</v>
      </c>
      <c r="BJ49" s="52">
        <v>0</v>
      </c>
      <c r="BK49" s="20">
        <f t="shared" si="14"/>
        <v>1</v>
      </c>
    </row>
    <row r="50" spans="1:63" x14ac:dyDescent="0.3">
      <c r="A50" s="93" t="s">
        <v>156</v>
      </c>
      <c r="B50" s="52"/>
      <c r="C50" s="52"/>
      <c r="D50" s="52"/>
      <c r="E50" s="52"/>
      <c r="F50" s="52"/>
      <c r="G50" s="52"/>
      <c r="H50" s="52"/>
      <c r="I50" s="52"/>
      <c r="J50" s="52"/>
      <c r="K50" s="20"/>
      <c r="L50" s="131"/>
      <c r="M50" s="26"/>
      <c r="N50" s="26"/>
      <c r="O50" s="26"/>
      <c r="P50" s="23"/>
      <c r="AK50" s="52">
        <v>0</v>
      </c>
      <c r="AL50" s="52">
        <v>0</v>
      </c>
      <c r="AM50" s="52">
        <v>3</v>
      </c>
      <c r="AN50" s="52">
        <v>0</v>
      </c>
      <c r="AO50" s="52">
        <v>0</v>
      </c>
      <c r="AP50" s="20">
        <f t="shared" si="11"/>
        <v>3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20">
        <f t="shared" si="12"/>
        <v>0</v>
      </c>
      <c r="AY50" s="52">
        <v>0</v>
      </c>
      <c r="AZ50" s="52">
        <v>1</v>
      </c>
      <c r="BA50" s="52">
        <v>1</v>
      </c>
      <c r="BB50" s="52">
        <v>1</v>
      </c>
      <c r="BC50" s="52">
        <v>0</v>
      </c>
      <c r="BD50" s="20">
        <f t="shared" si="13"/>
        <v>3</v>
      </c>
      <c r="BF50" s="52">
        <v>0</v>
      </c>
      <c r="BG50" s="52">
        <v>1</v>
      </c>
      <c r="BH50" s="52">
        <v>2</v>
      </c>
      <c r="BI50" s="52">
        <v>1</v>
      </c>
      <c r="BJ50" s="52">
        <v>1</v>
      </c>
      <c r="BK50" s="20">
        <f t="shared" si="14"/>
        <v>5</v>
      </c>
    </row>
    <row r="51" spans="1:63" x14ac:dyDescent="0.3">
      <c r="A51" s="99" t="s">
        <v>115</v>
      </c>
      <c r="P51" s="52">
        <v>0</v>
      </c>
      <c r="Q51" s="52">
        <v>3</v>
      </c>
      <c r="R51" s="52">
        <v>4</v>
      </c>
      <c r="S51" s="52">
        <v>2</v>
      </c>
      <c r="T51" s="52">
        <v>0</v>
      </c>
      <c r="U51" s="20">
        <f t="shared" si="2"/>
        <v>9</v>
      </c>
      <c r="W51" s="52">
        <v>0</v>
      </c>
      <c r="X51" s="52">
        <v>0</v>
      </c>
      <c r="Y51" s="52">
        <v>2</v>
      </c>
      <c r="Z51" s="52">
        <v>1</v>
      </c>
      <c r="AA51" s="52">
        <v>1</v>
      </c>
      <c r="AB51" s="20">
        <f t="shared" si="3"/>
        <v>4</v>
      </c>
      <c r="AD51" s="52">
        <v>1</v>
      </c>
      <c r="AE51" s="52">
        <v>2</v>
      </c>
      <c r="AF51" s="52">
        <v>5</v>
      </c>
      <c r="AG51" s="52">
        <v>4</v>
      </c>
      <c r="AH51" s="52">
        <v>0</v>
      </c>
      <c r="AI51" s="20">
        <f t="shared" si="10"/>
        <v>12</v>
      </c>
      <c r="AK51" s="52">
        <v>0</v>
      </c>
      <c r="AL51" s="52">
        <v>1</v>
      </c>
      <c r="AM51" s="52">
        <v>4</v>
      </c>
      <c r="AN51" s="52">
        <v>2</v>
      </c>
      <c r="AO51" s="52">
        <v>0</v>
      </c>
      <c r="AP51" s="20">
        <f>SUM(AK51:AO51)</f>
        <v>7</v>
      </c>
      <c r="AR51" s="52">
        <v>0</v>
      </c>
      <c r="AS51" s="52">
        <v>0</v>
      </c>
      <c r="AT51" s="52">
        <v>4</v>
      </c>
      <c r="AU51" s="52">
        <v>3</v>
      </c>
      <c r="AV51" s="52">
        <v>1</v>
      </c>
      <c r="AW51" s="20">
        <f t="shared" si="12"/>
        <v>8</v>
      </c>
      <c r="AY51" s="52">
        <v>0</v>
      </c>
      <c r="AZ51" s="52">
        <v>1</v>
      </c>
      <c r="BA51" s="52">
        <v>2</v>
      </c>
      <c r="BB51" s="52">
        <v>3</v>
      </c>
      <c r="BC51" s="52">
        <v>0</v>
      </c>
      <c r="BD51" s="20">
        <f t="shared" si="13"/>
        <v>6</v>
      </c>
      <c r="BF51" s="52">
        <v>0</v>
      </c>
      <c r="BG51" s="52">
        <v>1</v>
      </c>
      <c r="BH51" s="52">
        <v>3</v>
      </c>
      <c r="BI51" s="52">
        <v>2</v>
      </c>
      <c r="BJ51" s="52">
        <v>0</v>
      </c>
      <c r="BK51" s="20">
        <f t="shared" si="14"/>
        <v>6</v>
      </c>
    </row>
    <row r="52" spans="1:63" x14ac:dyDescent="0.3">
      <c r="A52" s="168" t="s">
        <v>113</v>
      </c>
      <c r="P52" s="52">
        <v>3</v>
      </c>
      <c r="Q52" s="52">
        <v>18</v>
      </c>
      <c r="R52" s="52">
        <v>18</v>
      </c>
      <c r="S52" s="52">
        <v>13</v>
      </c>
      <c r="T52" s="52">
        <v>9</v>
      </c>
      <c r="U52" s="20">
        <f t="shared" si="2"/>
        <v>61</v>
      </c>
      <c r="W52" s="52">
        <v>4</v>
      </c>
      <c r="X52" s="52">
        <v>21</v>
      </c>
      <c r="Y52" s="52">
        <v>20</v>
      </c>
      <c r="Z52" s="52">
        <v>13</v>
      </c>
      <c r="AA52" s="52">
        <v>7</v>
      </c>
      <c r="AB52" s="20">
        <f t="shared" si="3"/>
        <v>65</v>
      </c>
      <c r="AD52" s="52">
        <v>3</v>
      </c>
      <c r="AE52" s="52">
        <v>19</v>
      </c>
      <c r="AF52" s="52">
        <v>16</v>
      </c>
      <c r="AG52" s="52">
        <v>11</v>
      </c>
      <c r="AH52" s="52">
        <v>8</v>
      </c>
      <c r="AI52" s="20">
        <f t="shared" si="10"/>
        <v>57</v>
      </c>
      <c r="AK52" s="52">
        <v>1</v>
      </c>
      <c r="AL52" s="52">
        <v>19</v>
      </c>
      <c r="AM52" s="52">
        <v>14</v>
      </c>
      <c r="AN52" s="52">
        <v>10</v>
      </c>
      <c r="AO52" s="52">
        <v>7</v>
      </c>
      <c r="AP52" s="20">
        <f>SUM(AK52:AO52)</f>
        <v>51</v>
      </c>
      <c r="AR52" s="52">
        <v>3</v>
      </c>
      <c r="AS52" s="52">
        <v>20</v>
      </c>
      <c r="AT52" s="52">
        <v>14</v>
      </c>
      <c r="AU52" s="52">
        <v>11</v>
      </c>
      <c r="AV52" s="52">
        <v>7</v>
      </c>
      <c r="AW52" s="20">
        <f t="shared" si="12"/>
        <v>55</v>
      </c>
      <c r="AY52" s="52">
        <v>1</v>
      </c>
      <c r="AZ52" s="52">
        <v>21</v>
      </c>
      <c r="BA52" s="52">
        <v>16</v>
      </c>
      <c r="BB52" s="52">
        <v>11</v>
      </c>
      <c r="BC52" s="52">
        <v>8</v>
      </c>
      <c r="BD52" s="20">
        <f t="shared" si="13"/>
        <v>57</v>
      </c>
      <c r="BF52" s="52">
        <v>4</v>
      </c>
      <c r="BG52" s="52">
        <v>21</v>
      </c>
      <c r="BH52" s="52">
        <v>17</v>
      </c>
      <c r="BI52" s="52">
        <v>11</v>
      </c>
      <c r="BJ52" s="52">
        <v>8</v>
      </c>
      <c r="BK52" s="20">
        <f t="shared" si="14"/>
        <v>61</v>
      </c>
    </row>
    <row r="53" spans="1:63" ht="15.6" x14ac:dyDescent="0.3">
      <c r="A53" s="109" t="s">
        <v>126</v>
      </c>
      <c r="Q53" s="52"/>
      <c r="W53" s="52"/>
      <c r="X53" s="52"/>
      <c r="Y53" s="52"/>
      <c r="Z53" s="52"/>
      <c r="AA53" s="52"/>
      <c r="AB53" s="20"/>
      <c r="AD53" s="52"/>
      <c r="AE53" s="52"/>
      <c r="AF53" s="52"/>
      <c r="AG53" s="52"/>
      <c r="AH53" s="52"/>
      <c r="AI53" s="20"/>
      <c r="AK53" s="52"/>
      <c r="AL53" s="52"/>
      <c r="AM53" s="52"/>
      <c r="AN53" s="52"/>
      <c r="AO53" s="52"/>
      <c r="AP53" s="20"/>
      <c r="AR53" s="52"/>
      <c r="AS53" s="52"/>
      <c r="AT53" s="52"/>
      <c r="AU53" s="52"/>
      <c r="AV53" s="52"/>
      <c r="AW53" s="20"/>
      <c r="AY53" s="52"/>
      <c r="AZ53" s="52"/>
      <c r="BA53" s="52"/>
      <c r="BB53" s="52"/>
      <c r="BC53" s="52"/>
      <c r="BD53" s="20"/>
      <c r="BF53" s="52"/>
      <c r="BG53" s="52"/>
      <c r="BH53" s="52"/>
      <c r="BI53" s="52"/>
      <c r="BJ53" s="52"/>
      <c r="BK53" s="20"/>
    </row>
    <row r="54" spans="1:63" ht="15.6" x14ac:dyDescent="0.3">
      <c r="A54" s="105" t="s">
        <v>119</v>
      </c>
      <c r="Q54" s="52">
        <v>1</v>
      </c>
      <c r="T54" s="52">
        <v>0</v>
      </c>
      <c r="W54" s="52">
        <v>1</v>
      </c>
      <c r="X54" s="52">
        <v>2</v>
      </c>
      <c r="Y54" s="52">
        <v>3</v>
      </c>
      <c r="Z54" s="52">
        <v>0</v>
      </c>
      <c r="AA54" s="52">
        <v>0</v>
      </c>
      <c r="AB54" s="20">
        <f t="shared" si="3"/>
        <v>6</v>
      </c>
      <c r="AD54" s="52">
        <v>1</v>
      </c>
      <c r="AE54" s="52">
        <v>2</v>
      </c>
      <c r="AF54" s="52">
        <v>1</v>
      </c>
      <c r="AG54" s="52">
        <v>3</v>
      </c>
      <c r="AH54" s="52">
        <v>0</v>
      </c>
      <c r="AI54" s="20">
        <f t="shared" ref="AI54:AI59" si="15">SUM(AD54:AH54)</f>
        <v>7</v>
      </c>
      <c r="AK54" s="52">
        <v>1</v>
      </c>
      <c r="AL54" s="52">
        <v>2</v>
      </c>
      <c r="AM54" s="52">
        <v>0</v>
      </c>
      <c r="AN54" s="52">
        <v>1</v>
      </c>
      <c r="AO54" s="52">
        <v>1</v>
      </c>
      <c r="AP54" s="20">
        <f t="shared" ref="AP54:AP59" si="16">SUM(AK54:AO54)</f>
        <v>5</v>
      </c>
      <c r="AR54" s="52">
        <v>1</v>
      </c>
      <c r="AS54" s="52">
        <v>0</v>
      </c>
      <c r="AT54" s="52">
        <v>0</v>
      </c>
      <c r="AU54" s="52">
        <v>0</v>
      </c>
      <c r="AV54" s="52">
        <v>0</v>
      </c>
      <c r="AW54" s="20">
        <f t="shared" ref="AW54:AW65" si="17">SUM(AR54:AV54)</f>
        <v>1</v>
      </c>
      <c r="AY54" s="52">
        <v>0</v>
      </c>
      <c r="AZ54" s="52">
        <v>0</v>
      </c>
      <c r="BA54" s="52">
        <v>0</v>
      </c>
      <c r="BB54" s="52">
        <v>0</v>
      </c>
      <c r="BC54" s="52">
        <v>0</v>
      </c>
      <c r="BD54" s="20">
        <f t="shared" ref="BD54:BD59" si="18">SUM(AY54:BC54)</f>
        <v>0</v>
      </c>
      <c r="BF54" s="52">
        <v>0</v>
      </c>
      <c r="BG54" s="52">
        <v>0</v>
      </c>
      <c r="BH54" s="52">
        <v>0</v>
      </c>
      <c r="BI54" s="52">
        <v>1</v>
      </c>
      <c r="BJ54" s="52">
        <v>0</v>
      </c>
      <c r="BK54" s="20">
        <f t="shared" ref="BK54:BK59" si="19">SUM(BF54:BJ54)</f>
        <v>1</v>
      </c>
    </row>
    <row r="55" spans="1:63" ht="15.6" x14ac:dyDescent="0.3">
      <c r="A55" s="105" t="s">
        <v>120</v>
      </c>
      <c r="Q55" s="52">
        <v>2</v>
      </c>
      <c r="T55" s="52">
        <v>3</v>
      </c>
      <c r="W55" s="52">
        <v>0</v>
      </c>
      <c r="X55" s="52">
        <v>5</v>
      </c>
      <c r="Y55" s="52">
        <v>6</v>
      </c>
      <c r="Z55" s="52">
        <v>0</v>
      </c>
      <c r="AA55" s="52">
        <v>2</v>
      </c>
      <c r="AB55" s="20">
        <f t="shared" si="3"/>
        <v>13</v>
      </c>
      <c r="AD55" s="52">
        <v>0</v>
      </c>
      <c r="AE55" s="52">
        <v>4</v>
      </c>
      <c r="AF55" s="52">
        <v>5</v>
      </c>
      <c r="AG55" s="52">
        <v>0</v>
      </c>
      <c r="AH55" s="52">
        <v>1</v>
      </c>
      <c r="AI55" s="20">
        <f t="shared" si="15"/>
        <v>10</v>
      </c>
      <c r="AK55" s="52">
        <v>0</v>
      </c>
      <c r="AL55" s="52">
        <v>5</v>
      </c>
      <c r="AM55" s="52">
        <v>3</v>
      </c>
      <c r="AN55" s="52">
        <v>2</v>
      </c>
      <c r="AO55" s="52">
        <v>2</v>
      </c>
      <c r="AP55" s="20">
        <f t="shared" si="16"/>
        <v>12</v>
      </c>
      <c r="AR55" s="52">
        <v>0</v>
      </c>
      <c r="AS55" s="52">
        <v>6</v>
      </c>
      <c r="AT55" s="52">
        <v>4</v>
      </c>
      <c r="AU55" s="52">
        <v>1</v>
      </c>
      <c r="AV55" s="52">
        <v>0</v>
      </c>
      <c r="AW55" s="20">
        <f t="shared" si="17"/>
        <v>11</v>
      </c>
      <c r="AY55" s="52">
        <v>1</v>
      </c>
      <c r="AZ55" s="52">
        <v>4</v>
      </c>
      <c r="BA55" s="52">
        <v>4</v>
      </c>
      <c r="BB55" s="52">
        <v>1</v>
      </c>
      <c r="BC55" s="52">
        <v>0</v>
      </c>
      <c r="BD55" s="20">
        <f t="shared" si="18"/>
        <v>10</v>
      </c>
      <c r="BF55" s="52">
        <v>0</v>
      </c>
      <c r="BG55" s="52">
        <v>3</v>
      </c>
      <c r="BH55" s="52">
        <v>6</v>
      </c>
      <c r="BI55" s="52">
        <v>0</v>
      </c>
      <c r="BJ55" s="52">
        <v>4</v>
      </c>
      <c r="BK55" s="20">
        <f t="shared" si="19"/>
        <v>13</v>
      </c>
    </row>
    <row r="56" spans="1:63" ht="15.6" x14ac:dyDescent="0.3">
      <c r="A56" s="105" t="s">
        <v>121</v>
      </c>
      <c r="Q56" s="52">
        <v>7</v>
      </c>
      <c r="T56" s="52">
        <v>1</v>
      </c>
      <c r="W56" s="52">
        <v>0</v>
      </c>
      <c r="X56" s="52">
        <v>10</v>
      </c>
      <c r="Y56" s="52">
        <v>10</v>
      </c>
      <c r="Z56" s="52">
        <v>2</v>
      </c>
      <c r="AA56" s="52">
        <v>3</v>
      </c>
      <c r="AB56" s="20">
        <f t="shared" si="3"/>
        <v>25</v>
      </c>
      <c r="AD56" s="52">
        <v>0</v>
      </c>
      <c r="AE56" s="52">
        <v>5</v>
      </c>
      <c r="AF56" s="52">
        <v>11</v>
      </c>
      <c r="AG56" s="52">
        <v>3</v>
      </c>
      <c r="AH56" s="52">
        <v>3</v>
      </c>
      <c r="AI56" s="20">
        <f t="shared" si="15"/>
        <v>22</v>
      </c>
      <c r="AK56" s="52">
        <v>1</v>
      </c>
      <c r="AL56" s="52">
        <v>8</v>
      </c>
      <c r="AM56" s="52">
        <v>6</v>
      </c>
      <c r="AN56" s="52">
        <v>5</v>
      </c>
      <c r="AO56" s="52">
        <v>2</v>
      </c>
      <c r="AP56" s="20">
        <f t="shared" si="16"/>
        <v>22</v>
      </c>
      <c r="AR56" s="52">
        <v>2</v>
      </c>
      <c r="AS56" s="52">
        <v>4</v>
      </c>
      <c r="AT56" s="52">
        <v>8</v>
      </c>
      <c r="AU56" s="52">
        <v>2</v>
      </c>
      <c r="AV56" s="52">
        <v>0</v>
      </c>
      <c r="AW56" s="20">
        <f t="shared" si="17"/>
        <v>16</v>
      </c>
      <c r="AY56" s="52">
        <v>1</v>
      </c>
      <c r="AZ56" s="52">
        <v>6</v>
      </c>
      <c r="BA56" s="52">
        <v>10</v>
      </c>
      <c r="BB56" s="52">
        <v>2</v>
      </c>
      <c r="BC56" s="52">
        <v>1</v>
      </c>
      <c r="BD56" s="20">
        <f t="shared" si="18"/>
        <v>20</v>
      </c>
      <c r="BF56" s="52">
        <v>0</v>
      </c>
      <c r="BG56" s="52">
        <v>5</v>
      </c>
      <c r="BH56" s="52">
        <v>11</v>
      </c>
      <c r="BI56" s="52">
        <v>3</v>
      </c>
      <c r="BJ56" s="52">
        <v>1</v>
      </c>
      <c r="BK56" s="20">
        <f t="shared" si="19"/>
        <v>20</v>
      </c>
    </row>
    <row r="57" spans="1:63" ht="15.6" x14ac:dyDescent="0.3">
      <c r="A57" s="105" t="s">
        <v>122</v>
      </c>
      <c r="Q57" s="52">
        <v>6</v>
      </c>
      <c r="T57" s="52">
        <v>4</v>
      </c>
      <c r="W57" s="52">
        <v>2</v>
      </c>
      <c r="X57" s="52">
        <v>10</v>
      </c>
      <c r="Y57" s="52">
        <v>14</v>
      </c>
      <c r="Z57" s="52">
        <v>11</v>
      </c>
      <c r="AA57" s="52">
        <v>2</v>
      </c>
      <c r="AB57" s="20">
        <f t="shared" si="3"/>
        <v>39</v>
      </c>
      <c r="AD57" s="52">
        <v>1</v>
      </c>
      <c r="AE57" s="52">
        <v>9</v>
      </c>
      <c r="AF57" s="52">
        <v>11</v>
      </c>
      <c r="AG57" s="52">
        <v>10</v>
      </c>
      <c r="AH57" s="52">
        <v>2</v>
      </c>
      <c r="AI57" s="20">
        <f t="shared" si="15"/>
        <v>33</v>
      </c>
      <c r="AK57" s="52">
        <v>1</v>
      </c>
      <c r="AL57" s="52">
        <v>10</v>
      </c>
      <c r="AM57" s="52">
        <v>13</v>
      </c>
      <c r="AN57" s="52">
        <v>12</v>
      </c>
      <c r="AO57" s="52">
        <v>2</v>
      </c>
      <c r="AP57" s="20">
        <f t="shared" si="16"/>
        <v>38</v>
      </c>
      <c r="AR57" s="52">
        <v>1</v>
      </c>
      <c r="AS57" s="52">
        <v>15</v>
      </c>
      <c r="AT57" s="52">
        <v>15</v>
      </c>
      <c r="AU57" s="52">
        <v>7</v>
      </c>
      <c r="AV57" s="52">
        <v>3</v>
      </c>
      <c r="AW57" s="20">
        <f t="shared" si="17"/>
        <v>41</v>
      </c>
      <c r="AY57" s="52">
        <v>1</v>
      </c>
      <c r="AZ57" s="52">
        <v>14</v>
      </c>
      <c r="BA57" s="52">
        <v>16</v>
      </c>
      <c r="BB57" s="52">
        <v>12</v>
      </c>
      <c r="BC57" s="52">
        <v>4</v>
      </c>
      <c r="BD57" s="20">
        <f t="shared" si="18"/>
        <v>47</v>
      </c>
      <c r="BF57" s="52">
        <v>3</v>
      </c>
      <c r="BG57" s="52">
        <v>13</v>
      </c>
      <c r="BH57" s="52">
        <v>17</v>
      </c>
      <c r="BI57" s="52">
        <v>8</v>
      </c>
      <c r="BJ57" s="52">
        <v>4</v>
      </c>
      <c r="BK57" s="20">
        <f t="shared" si="19"/>
        <v>45</v>
      </c>
    </row>
    <row r="58" spans="1:63" ht="15.6" x14ac:dyDescent="0.3">
      <c r="A58" s="105" t="s">
        <v>123</v>
      </c>
      <c r="Q58" s="52">
        <v>9</v>
      </c>
      <c r="T58" s="52">
        <v>6</v>
      </c>
      <c r="W58" s="52">
        <v>3</v>
      </c>
      <c r="X58" s="52">
        <v>9</v>
      </c>
      <c r="Y58" s="52">
        <v>17</v>
      </c>
      <c r="Z58" s="52">
        <v>12</v>
      </c>
      <c r="AA58" s="52">
        <v>3</v>
      </c>
      <c r="AB58" s="20">
        <f t="shared" si="3"/>
        <v>44</v>
      </c>
      <c r="AD58" s="52">
        <v>3</v>
      </c>
      <c r="AE58" s="52">
        <v>10</v>
      </c>
      <c r="AF58" s="52">
        <v>11</v>
      </c>
      <c r="AG58" s="52">
        <v>9</v>
      </c>
      <c r="AH58" s="52">
        <v>5</v>
      </c>
      <c r="AI58" s="20">
        <f t="shared" si="15"/>
        <v>38</v>
      </c>
      <c r="AK58" s="52">
        <v>2</v>
      </c>
      <c r="AL58" s="52">
        <v>10</v>
      </c>
      <c r="AM58" s="52">
        <v>11</v>
      </c>
      <c r="AN58" s="52">
        <v>7</v>
      </c>
      <c r="AO58" s="52">
        <v>4</v>
      </c>
      <c r="AP58" s="20">
        <f t="shared" si="16"/>
        <v>34</v>
      </c>
      <c r="AR58" s="52">
        <v>3</v>
      </c>
      <c r="AS58" s="52">
        <v>7</v>
      </c>
      <c r="AT58" s="52">
        <v>12</v>
      </c>
      <c r="AU58" s="52">
        <v>7</v>
      </c>
      <c r="AV58" s="52">
        <v>1</v>
      </c>
      <c r="AW58" s="20">
        <f t="shared" si="17"/>
        <v>30</v>
      </c>
      <c r="AY58" s="52">
        <v>3</v>
      </c>
      <c r="AZ58" s="52">
        <v>6</v>
      </c>
      <c r="BA58" s="52">
        <v>9</v>
      </c>
      <c r="BB58" s="52">
        <v>4</v>
      </c>
      <c r="BC58" s="52">
        <v>2</v>
      </c>
      <c r="BD58" s="20">
        <f t="shared" si="18"/>
        <v>24</v>
      </c>
      <c r="BF58" s="52">
        <v>2</v>
      </c>
      <c r="BG58" s="52">
        <v>9</v>
      </c>
      <c r="BH58" s="52">
        <v>10</v>
      </c>
      <c r="BI58" s="52">
        <v>7</v>
      </c>
      <c r="BJ58" s="52">
        <v>1</v>
      </c>
      <c r="BK58" s="20">
        <f t="shared" si="19"/>
        <v>29</v>
      </c>
    </row>
    <row r="59" spans="1:63" ht="15.6" x14ac:dyDescent="0.3">
      <c r="A59" s="105" t="s">
        <v>124</v>
      </c>
      <c r="Q59" s="52">
        <v>6</v>
      </c>
      <c r="T59" s="52">
        <v>2</v>
      </c>
      <c r="W59" s="52">
        <v>0</v>
      </c>
      <c r="X59" s="52">
        <v>2</v>
      </c>
      <c r="Y59" s="52">
        <v>3</v>
      </c>
      <c r="Z59" s="52">
        <v>4</v>
      </c>
      <c r="AA59" s="52">
        <v>1</v>
      </c>
      <c r="AB59" s="20">
        <f t="shared" si="3"/>
        <v>10</v>
      </c>
      <c r="AD59" s="52">
        <v>0</v>
      </c>
      <c r="AE59" s="52">
        <v>2</v>
      </c>
      <c r="AF59" s="52">
        <v>2</v>
      </c>
      <c r="AG59" s="52">
        <v>3</v>
      </c>
      <c r="AH59" s="52">
        <v>1</v>
      </c>
      <c r="AI59" s="20">
        <f t="shared" si="15"/>
        <v>8</v>
      </c>
      <c r="AK59" s="52">
        <v>2</v>
      </c>
      <c r="AL59" s="52">
        <v>3</v>
      </c>
      <c r="AM59" s="52">
        <v>3</v>
      </c>
      <c r="AN59" s="52">
        <v>1</v>
      </c>
      <c r="AO59" s="52">
        <v>0</v>
      </c>
      <c r="AP59" s="20">
        <f t="shared" si="16"/>
        <v>9</v>
      </c>
      <c r="AR59" s="52">
        <v>0</v>
      </c>
      <c r="AS59" s="52">
        <v>1</v>
      </c>
      <c r="AT59" s="52">
        <v>2</v>
      </c>
      <c r="AU59" s="52">
        <v>2</v>
      </c>
      <c r="AV59" s="52">
        <v>0</v>
      </c>
      <c r="AW59" s="20">
        <f t="shared" si="17"/>
        <v>5</v>
      </c>
      <c r="AY59" s="52">
        <v>0</v>
      </c>
      <c r="AZ59" s="52">
        <v>3</v>
      </c>
      <c r="BA59" s="52">
        <v>0</v>
      </c>
      <c r="BB59" s="52">
        <v>0</v>
      </c>
      <c r="BC59" s="52">
        <v>1</v>
      </c>
      <c r="BD59" s="20">
        <f t="shared" si="18"/>
        <v>4</v>
      </c>
      <c r="BF59" s="52">
        <v>0</v>
      </c>
      <c r="BG59" s="52">
        <v>4</v>
      </c>
      <c r="BH59" s="52">
        <v>3</v>
      </c>
      <c r="BI59" s="52">
        <v>4</v>
      </c>
      <c r="BJ59" s="52">
        <v>1</v>
      </c>
      <c r="BK59" s="20">
        <f t="shared" si="19"/>
        <v>12</v>
      </c>
    </row>
    <row r="60" spans="1:63" x14ac:dyDescent="0.3">
      <c r="A60" s="175" t="s">
        <v>172</v>
      </c>
      <c r="X60" s="52"/>
      <c r="AE60" s="52"/>
      <c r="AL60" s="52"/>
      <c r="AS60" s="52"/>
      <c r="AZ60" s="52"/>
      <c r="BG60" s="52"/>
    </row>
    <row r="61" spans="1:63" x14ac:dyDescent="0.3">
      <c r="A61" s="131" t="s">
        <v>173</v>
      </c>
      <c r="AR61" s="52">
        <v>1</v>
      </c>
      <c r="AS61" s="52">
        <v>0</v>
      </c>
      <c r="AT61" s="52">
        <v>3</v>
      </c>
      <c r="AU61" s="52">
        <v>0</v>
      </c>
      <c r="AV61" s="52">
        <v>0</v>
      </c>
      <c r="AW61" s="20">
        <f t="shared" si="17"/>
        <v>4</v>
      </c>
      <c r="AY61" s="52">
        <v>1</v>
      </c>
      <c r="AZ61" s="52">
        <v>0</v>
      </c>
      <c r="BA61" s="52">
        <v>1</v>
      </c>
      <c r="BB61" s="52">
        <v>1</v>
      </c>
      <c r="BC61" s="52">
        <v>0</v>
      </c>
      <c r="BD61" s="20">
        <f t="shared" ref="BD61:BD65" si="20">SUM(AY61:BC61)</f>
        <v>3</v>
      </c>
      <c r="BF61" s="52">
        <v>1</v>
      </c>
      <c r="BG61" s="52">
        <v>2</v>
      </c>
      <c r="BH61" s="52">
        <v>0</v>
      </c>
      <c r="BI61" s="52">
        <v>2</v>
      </c>
      <c r="BJ61" s="52">
        <v>5</v>
      </c>
      <c r="BK61" s="20">
        <f t="shared" ref="BK61:BK65" si="21">SUM(BF61:BJ61)</f>
        <v>10</v>
      </c>
    </row>
    <row r="62" spans="1:63" x14ac:dyDescent="0.3">
      <c r="A62" s="131" t="s">
        <v>155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20">
        <f t="shared" si="17"/>
        <v>0</v>
      </c>
      <c r="AY62" s="52">
        <v>0</v>
      </c>
      <c r="AZ62" s="52">
        <v>1</v>
      </c>
      <c r="BA62" s="52">
        <v>0</v>
      </c>
      <c r="BB62" s="52">
        <v>0</v>
      </c>
      <c r="BC62" s="52">
        <v>0</v>
      </c>
      <c r="BD62" s="20">
        <f t="shared" si="20"/>
        <v>1</v>
      </c>
      <c r="BF62" s="52">
        <v>0</v>
      </c>
      <c r="BG62" s="52">
        <v>1</v>
      </c>
      <c r="BH62" s="52">
        <v>0</v>
      </c>
      <c r="BI62" s="52">
        <v>0</v>
      </c>
      <c r="BJ62" s="52">
        <v>0</v>
      </c>
      <c r="BK62" s="20">
        <f t="shared" si="21"/>
        <v>1</v>
      </c>
    </row>
    <row r="63" spans="1:63" x14ac:dyDescent="0.3">
      <c r="A63" s="131" t="s">
        <v>111</v>
      </c>
      <c r="AR63" s="52">
        <v>0</v>
      </c>
      <c r="AS63" s="52">
        <v>1</v>
      </c>
      <c r="AT63" s="52">
        <v>17</v>
      </c>
      <c r="AU63" s="52">
        <v>0</v>
      </c>
      <c r="AV63" s="52">
        <v>0</v>
      </c>
      <c r="AW63" s="20">
        <f t="shared" si="17"/>
        <v>18</v>
      </c>
      <c r="AY63" s="52">
        <v>1</v>
      </c>
      <c r="AZ63" s="52">
        <v>1</v>
      </c>
      <c r="BA63" s="52">
        <v>3</v>
      </c>
      <c r="BB63" s="52">
        <v>0</v>
      </c>
      <c r="BC63" s="52">
        <v>0</v>
      </c>
      <c r="BD63" s="20">
        <f t="shared" si="20"/>
        <v>5</v>
      </c>
      <c r="BF63" s="52">
        <v>0</v>
      </c>
      <c r="BG63" s="52">
        <v>1</v>
      </c>
      <c r="BH63" s="52">
        <v>0</v>
      </c>
      <c r="BI63" s="52">
        <v>0</v>
      </c>
      <c r="BJ63" s="52">
        <v>0</v>
      </c>
      <c r="BK63" s="20">
        <f t="shared" si="21"/>
        <v>1</v>
      </c>
    </row>
    <row r="64" spans="1:63" x14ac:dyDescent="0.3">
      <c r="A64" s="131" t="s">
        <v>112</v>
      </c>
      <c r="AR64" s="52">
        <v>1</v>
      </c>
      <c r="AS64" s="52">
        <v>0</v>
      </c>
      <c r="AT64" s="52">
        <v>3</v>
      </c>
      <c r="AU64" s="52">
        <v>2</v>
      </c>
      <c r="AV64" s="52">
        <v>0</v>
      </c>
      <c r="AW64" s="20">
        <f t="shared" si="17"/>
        <v>6</v>
      </c>
      <c r="AY64" s="52">
        <v>2</v>
      </c>
      <c r="AZ64" s="52">
        <v>3</v>
      </c>
      <c r="BA64" s="52">
        <v>4</v>
      </c>
      <c r="BB64" s="52">
        <v>7</v>
      </c>
      <c r="BC64" s="52">
        <v>2</v>
      </c>
      <c r="BD64" s="20">
        <f t="shared" si="20"/>
        <v>18</v>
      </c>
      <c r="BF64" s="52">
        <v>0</v>
      </c>
      <c r="BG64" s="52">
        <v>0</v>
      </c>
      <c r="BH64" s="52">
        <v>0</v>
      </c>
      <c r="BI64" s="52">
        <v>8</v>
      </c>
      <c r="BJ64" s="52">
        <v>4</v>
      </c>
      <c r="BK64" s="20">
        <f t="shared" si="21"/>
        <v>12</v>
      </c>
    </row>
    <row r="65" spans="1:63" x14ac:dyDescent="0.3">
      <c r="A65" s="142" t="s">
        <v>174</v>
      </c>
      <c r="AR65" s="52">
        <v>0</v>
      </c>
      <c r="AS65" s="52">
        <v>0</v>
      </c>
      <c r="AT65" s="52">
        <v>0</v>
      </c>
      <c r="AU65" s="52">
        <v>2</v>
      </c>
      <c r="AV65" s="52">
        <v>0</v>
      </c>
      <c r="AW65" s="20">
        <f t="shared" si="17"/>
        <v>2</v>
      </c>
      <c r="AY65" s="52">
        <v>0</v>
      </c>
      <c r="AZ65" s="52">
        <v>0</v>
      </c>
      <c r="BA65" s="52">
        <v>0</v>
      </c>
      <c r="BB65" s="52">
        <v>8</v>
      </c>
      <c r="BC65" s="52">
        <v>2</v>
      </c>
      <c r="BD65" s="20">
        <f t="shared" si="20"/>
        <v>10</v>
      </c>
      <c r="BF65" s="52">
        <v>0</v>
      </c>
      <c r="BG65" s="52">
        <v>0</v>
      </c>
      <c r="BH65" s="52">
        <v>10</v>
      </c>
      <c r="BI65" s="52">
        <v>1</v>
      </c>
      <c r="BJ65" s="52">
        <v>0</v>
      </c>
      <c r="BK65" s="20">
        <f t="shared" si="21"/>
        <v>11</v>
      </c>
    </row>
    <row r="67" spans="1:63" ht="15.6" x14ac:dyDescent="0.3">
      <c r="A67" s="2" t="s">
        <v>12</v>
      </c>
      <c r="B67" s="6">
        <v>2</v>
      </c>
      <c r="C67" s="6">
        <v>11</v>
      </c>
      <c r="D67" s="6">
        <v>14</v>
      </c>
      <c r="E67" s="6">
        <v>11</v>
      </c>
      <c r="F67" s="6">
        <v>6</v>
      </c>
      <c r="G67" s="15">
        <f>SUM(B67:F67)</f>
        <v>44</v>
      </c>
      <c r="I67" s="6">
        <v>3</v>
      </c>
      <c r="J67" s="6">
        <v>16</v>
      </c>
      <c r="K67" s="6">
        <v>19</v>
      </c>
      <c r="L67" s="6">
        <v>18</v>
      </c>
      <c r="M67" s="6">
        <v>8</v>
      </c>
      <c r="N67" s="15">
        <f>SUM(I67:M67)</f>
        <v>64</v>
      </c>
      <c r="P67" s="6">
        <v>4</v>
      </c>
      <c r="Q67" s="6">
        <v>16</v>
      </c>
      <c r="R67" s="6">
        <v>21</v>
      </c>
      <c r="S67" s="6">
        <v>14</v>
      </c>
      <c r="T67" s="6">
        <v>10</v>
      </c>
      <c r="U67" s="15">
        <f>SUM(P67:T67)</f>
        <v>65</v>
      </c>
      <c r="W67" s="6">
        <v>4</v>
      </c>
      <c r="X67" s="6">
        <v>18</v>
      </c>
      <c r="Y67" s="6">
        <v>22</v>
      </c>
      <c r="Z67" s="6">
        <v>13</v>
      </c>
      <c r="AA67" s="6">
        <v>10</v>
      </c>
      <c r="AB67" s="15">
        <f t="shared" ref="AB67:AB73" si="22">SUM(W67:AA67)</f>
        <v>67</v>
      </c>
      <c r="AD67" s="6">
        <v>4</v>
      </c>
      <c r="AE67" s="6">
        <v>19</v>
      </c>
      <c r="AF67" s="6">
        <v>20</v>
      </c>
      <c r="AG67" s="6">
        <v>15</v>
      </c>
      <c r="AH67" s="6">
        <v>9</v>
      </c>
      <c r="AI67" s="15">
        <f t="shared" ref="AI67:AI73" si="23">SUM(AD67:AH67)</f>
        <v>67</v>
      </c>
      <c r="AK67" s="6">
        <v>4</v>
      </c>
      <c r="AL67" s="6">
        <v>19</v>
      </c>
      <c r="AM67" s="6">
        <v>21</v>
      </c>
      <c r="AN67" s="6">
        <v>16</v>
      </c>
      <c r="AO67" s="6">
        <v>9</v>
      </c>
      <c r="AP67" s="15">
        <f t="shared" ref="AP67:AP73" si="24">SUM(AK67:AO67)</f>
        <v>69</v>
      </c>
      <c r="AR67" s="6"/>
      <c r="AS67" s="6"/>
      <c r="AT67" s="6"/>
      <c r="AU67" s="6"/>
      <c r="AV67" s="6"/>
      <c r="AW67" s="15"/>
      <c r="AY67" s="6"/>
      <c r="AZ67" s="6"/>
      <c r="BA67" s="6"/>
      <c r="BB67" s="6"/>
      <c r="BC67" s="6"/>
      <c r="BD67" s="15"/>
      <c r="BF67" s="6"/>
      <c r="BG67" s="6"/>
      <c r="BH67" s="6"/>
      <c r="BI67" s="6"/>
      <c r="BJ67" s="6"/>
      <c r="BK67" s="15"/>
    </row>
    <row r="68" spans="1:63" ht="15.6" x14ac:dyDescent="0.3">
      <c r="A68" s="2" t="s">
        <v>19</v>
      </c>
      <c r="B68" s="6">
        <v>81</v>
      </c>
      <c r="C68" s="6">
        <v>18</v>
      </c>
      <c r="D68" s="6">
        <v>120</v>
      </c>
      <c r="E68" s="6">
        <v>440</v>
      </c>
      <c r="F68" s="6">
        <v>32</v>
      </c>
      <c r="G68" s="15">
        <f>SUM(B68:F68)</f>
        <v>691</v>
      </c>
      <c r="I68" s="6">
        <v>17</v>
      </c>
      <c r="J68" s="6">
        <v>7</v>
      </c>
      <c r="K68" s="6">
        <v>113</v>
      </c>
      <c r="L68" s="6">
        <v>84</v>
      </c>
      <c r="M68" s="6">
        <v>20</v>
      </c>
      <c r="N68" s="15">
        <f>SUM(I68:M68)</f>
        <v>241</v>
      </c>
      <c r="P68" s="6">
        <v>20</v>
      </c>
      <c r="Q68" s="6">
        <v>14</v>
      </c>
      <c r="R68" s="6">
        <v>177</v>
      </c>
      <c r="S68" s="6">
        <v>75</v>
      </c>
      <c r="T68" s="6">
        <v>21</v>
      </c>
      <c r="U68" s="15">
        <f>SUM(P68:T68)</f>
        <v>307</v>
      </c>
      <c r="W68" s="6">
        <v>10</v>
      </c>
      <c r="X68" s="6">
        <v>18</v>
      </c>
      <c r="Y68" s="6">
        <v>179</v>
      </c>
      <c r="Z68" s="6">
        <v>109</v>
      </c>
      <c r="AA68" s="6">
        <v>27</v>
      </c>
      <c r="AB68" s="15">
        <f t="shared" si="22"/>
        <v>343</v>
      </c>
      <c r="AD68" s="6">
        <v>49</v>
      </c>
      <c r="AE68" s="6">
        <v>18</v>
      </c>
      <c r="AF68" s="6">
        <v>154</v>
      </c>
      <c r="AG68" s="6">
        <v>147</v>
      </c>
      <c r="AH68" s="6">
        <v>11</v>
      </c>
      <c r="AI68" s="15">
        <f t="shared" si="23"/>
        <v>379</v>
      </c>
      <c r="AK68" s="6">
        <v>28</v>
      </c>
      <c r="AL68" s="6">
        <v>8</v>
      </c>
      <c r="AM68" s="6">
        <v>178</v>
      </c>
      <c r="AN68" s="6">
        <v>86</v>
      </c>
      <c r="AO68" s="6">
        <v>23</v>
      </c>
      <c r="AP68" s="15">
        <f t="shared" si="24"/>
        <v>323</v>
      </c>
      <c r="AR68" s="6"/>
      <c r="AS68" s="6"/>
      <c r="AT68" s="6"/>
      <c r="AU68" s="6"/>
      <c r="AV68" s="6"/>
      <c r="AW68" s="15"/>
      <c r="AY68" s="6"/>
      <c r="AZ68" s="6"/>
      <c r="BA68" s="6"/>
      <c r="BB68" s="6"/>
      <c r="BC68" s="6"/>
      <c r="BD68" s="15"/>
      <c r="BF68" s="6"/>
      <c r="BG68" s="6"/>
      <c r="BH68" s="6"/>
      <c r="BI68" s="6"/>
      <c r="BJ68" s="6"/>
      <c r="BK68" s="15"/>
    </row>
    <row r="69" spans="1:63" ht="15.6" x14ac:dyDescent="0.3">
      <c r="A69" s="8" t="s">
        <v>20</v>
      </c>
      <c r="B69" s="6">
        <v>53</v>
      </c>
      <c r="C69" s="6">
        <v>3</v>
      </c>
      <c r="D69" s="6">
        <v>24</v>
      </c>
      <c r="E69" s="6">
        <v>136</v>
      </c>
      <c r="F69" s="6">
        <v>11</v>
      </c>
      <c r="G69" s="15">
        <f>SUM(B69:F69)</f>
        <v>227</v>
      </c>
      <c r="I69" s="6">
        <v>3</v>
      </c>
      <c r="J69" s="6">
        <v>1</v>
      </c>
      <c r="K69" s="6">
        <v>12</v>
      </c>
      <c r="L69" s="6">
        <v>22</v>
      </c>
      <c r="M69" s="6">
        <v>4</v>
      </c>
      <c r="N69" s="15">
        <f>SUM(I69:M69)</f>
        <v>42</v>
      </c>
      <c r="P69" s="6">
        <v>0</v>
      </c>
      <c r="Q69" s="6">
        <v>7</v>
      </c>
      <c r="R69" s="6">
        <v>22</v>
      </c>
      <c r="S69" s="6">
        <v>14</v>
      </c>
      <c r="T69" s="6">
        <v>5</v>
      </c>
      <c r="U69" s="15">
        <f>SUM(P69:T69)</f>
        <v>48</v>
      </c>
      <c r="W69" s="6">
        <v>0</v>
      </c>
      <c r="X69" s="6">
        <v>5</v>
      </c>
      <c r="Y69" s="6">
        <v>6</v>
      </c>
      <c r="Z69" s="6">
        <v>47</v>
      </c>
      <c r="AA69" s="6">
        <v>8</v>
      </c>
      <c r="AB69" s="15">
        <f t="shared" si="22"/>
        <v>66</v>
      </c>
      <c r="AD69" s="6">
        <v>21</v>
      </c>
      <c r="AE69" s="6">
        <v>9</v>
      </c>
      <c r="AF69" s="6">
        <v>18</v>
      </c>
      <c r="AG69" s="6">
        <v>33</v>
      </c>
      <c r="AH69" s="6">
        <v>3</v>
      </c>
      <c r="AI69" s="15">
        <f t="shared" si="23"/>
        <v>84</v>
      </c>
      <c r="AK69" s="6">
        <v>4</v>
      </c>
      <c r="AL69" s="6">
        <v>4</v>
      </c>
      <c r="AM69" s="6">
        <v>21</v>
      </c>
      <c r="AN69" s="6">
        <v>16</v>
      </c>
      <c r="AO69" s="6">
        <v>1</v>
      </c>
      <c r="AP69" s="15">
        <f t="shared" si="24"/>
        <v>46</v>
      </c>
      <c r="AR69" s="6"/>
      <c r="AS69" s="6"/>
      <c r="AT69" s="6"/>
      <c r="AU69" s="6"/>
      <c r="AV69" s="6"/>
      <c r="AW69" s="15"/>
      <c r="AY69" s="6"/>
      <c r="AZ69" s="6"/>
      <c r="BA69" s="6"/>
      <c r="BB69" s="6"/>
      <c r="BC69" s="6"/>
      <c r="BD69" s="15"/>
      <c r="BF69" s="6"/>
      <c r="BG69" s="6"/>
      <c r="BH69" s="6"/>
      <c r="BI69" s="6"/>
      <c r="BJ69" s="6"/>
      <c r="BK69" s="15"/>
    </row>
    <row r="70" spans="1:63" x14ac:dyDescent="0.3">
      <c r="A70" s="11" t="s">
        <v>21</v>
      </c>
      <c r="B70" s="6" t="s">
        <v>22</v>
      </c>
      <c r="C70" s="6" t="s">
        <v>22</v>
      </c>
      <c r="D70" s="6" t="s">
        <v>22</v>
      </c>
      <c r="E70" s="6" t="s">
        <v>22</v>
      </c>
      <c r="F70" s="6" t="s">
        <v>22</v>
      </c>
      <c r="G70" s="21" t="s">
        <v>22</v>
      </c>
      <c r="I70" s="19">
        <v>0</v>
      </c>
      <c r="J70" s="6">
        <v>0</v>
      </c>
      <c r="K70" s="19">
        <v>1</v>
      </c>
      <c r="L70" s="19">
        <v>1</v>
      </c>
      <c r="M70" s="19">
        <v>0</v>
      </c>
      <c r="N70" s="20">
        <f>SUM(I70:L70)</f>
        <v>2</v>
      </c>
      <c r="P70" s="19">
        <v>0</v>
      </c>
      <c r="Q70" s="6">
        <v>0</v>
      </c>
      <c r="R70" s="19">
        <v>4</v>
      </c>
      <c r="S70" s="19">
        <v>1</v>
      </c>
      <c r="T70" s="19">
        <v>2</v>
      </c>
      <c r="U70" s="20">
        <f>SUM(P70:S70)</f>
        <v>5</v>
      </c>
      <c r="W70" s="19">
        <v>0</v>
      </c>
      <c r="X70" s="6">
        <v>1</v>
      </c>
      <c r="Y70" s="19">
        <v>0</v>
      </c>
      <c r="Z70" s="19">
        <v>1</v>
      </c>
      <c r="AA70" s="19">
        <v>0</v>
      </c>
      <c r="AB70" s="20">
        <f t="shared" si="22"/>
        <v>2</v>
      </c>
      <c r="AD70" s="19">
        <v>0</v>
      </c>
      <c r="AE70" s="6">
        <v>0</v>
      </c>
      <c r="AF70" s="19">
        <v>2</v>
      </c>
      <c r="AG70" s="19">
        <v>0</v>
      </c>
      <c r="AH70" s="19">
        <v>0</v>
      </c>
      <c r="AI70" s="20">
        <f t="shared" si="23"/>
        <v>2</v>
      </c>
      <c r="AK70" s="19">
        <v>0</v>
      </c>
      <c r="AL70" s="6">
        <v>0</v>
      </c>
      <c r="AM70" s="19">
        <v>1</v>
      </c>
      <c r="AN70" s="19">
        <v>0</v>
      </c>
      <c r="AO70" s="19">
        <v>0</v>
      </c>
      <c r="AP70" s="20">
        <f t="shared" si="24"/>
        <v>1</v>
      </c>
      <c r="AR70" s="19"/>
      <c r="AS70" s="6"/>
      <c r="AT70" s="19"/>
      <c r="AU70" s="19"/>
      <c r="AV70" s="19"/>
      <c r="AW70" s="20"/>
      <c r="AY70" s="19"/>
      <c r="AZ70" s="6"/>
      <c r="BA70" s="19"/>
      <c r="BB70" s="19"/>
      <c r="BC70" s="19"/>
      <c r="BD70" s="20"/>
      <c r="BF70" s="19"/>
      <c r="BG70" s="6"/>
      <c r="BH70" s="19"/>
      <c r="BI70" s="19"/>
      <c r="BJ70" s="19"/>
      <c r="BK70" s="20"/>
    </row>
    <row r="71" spans="1:63" x14ac:dyDescent="0.3">
      <c r="A71" s="11" t="s">
        <v>23</v>
      </c>
      <c r="B71" s="6" t="s">
        <v>22</v>
      </c>
      <c r="C71" s="6" t="s">
        <v>22</v>
      </c>
      <c r="D71" s="6" t="s">
        <v>22</v>
      </c>
      <c r="E71" s="6" t="s">
        <v>22</v>
      </c>
      <c r="F71" s="6" t="s">
        <v>22</v>
      </c>
      <c r="G71" s="21" t="s">
        <v>22</v>
      </c>
      <c r="I71" s="19">
        <v>2</v>
      </c>
      <c r="J71" s="6">
        <v>1</v>
      </c>
      <c r="K71" s="19">
        <v>5</v>
      </c>
      <c r="L71" s="19">
        <v>4</v>
      </c>
      <c r="M71" s="19">
        <v>3</v>
      </c>
      <c r="N71" s="20">
        <f>SUM(I71:M71)</f>
        <v>15</v>
      </c>
      <c r="P71" s="19">
        <v>0</v>
      </c>
      <c r="Q71" s="6">
        <v>1</v>
      </c>
      <c r="R71" s="19">
        <v>9</v>
      </c>
      <c r="S71" s="19">
        <v>9</v>
      </c>
      <c r="T71" s="19">
        <v>2</v>
      </c>
      <c r="U71" s="20">
        <f>SUM(P71:T71)</f>
        <v>21</v>
      </c>
      <c r="W71" s="19">
        <v>0</v>
      </c>
      <c r="X71" s="6">
        <v>4</v>
      </c>
      <c r="Y71" s="19">
        <v>3</v>
      </c>
      <c r="Z71" s="19">
        <v>28</v>
      </c>
      <c r="AA71" s="19">
        <v>4</v>
      </c>
      <c r="AB71" s="20">
        <f t="shared" si="22"/>
        <v>39</v>
      </c>
      <c r="AD71" s="19">
        <v>5</v>
      </c>
      <c r="AE71" s="6">
        <v>7</v>
      </c>
      <c r="AF71" s="19">
        <v>7</v>
      </c>
      <c r="AG71" s="19">
        <v>11</v>
      </c>
      <c r="AH71" s="19">
        <v>2</v>
      </c>
      <c r="AI71" s="20">
        <f t="shared" si="23"/>
        <v>32</v>
      </c>
      <c r="AK71" s="19">
        <v>4</v>
      </c>
      <c r="AL71" s="6">
        <v>2</v>
      </c>
      <c r="AM71" s="19">
        <v>5</v>
      </c>
      <c r="AN71" s="19">
        <v>9</v>
      </c>
      <c r="AO71" s="19">
        <v>0</v>
      </c>
      <c r="AP71" s="20">
        <f t="shared" si="24"/>
        <v>20</v>
      </c>
      <c r="AR71" s="19"/>
      <c r="AS71" s="6"/>
      <c r="AT71" s="19"/>
      <c r="AU71" s="19"/>
      <c r="AV71" s="19"/>
      <c r="AW71" s="20"/>
      <c r="AY71" s="19"/>
      <c r="AZ71" s="6"/>
      <c r="BA71" s="19"/>
      <c r="BB71" s="19"/>
      <c r="BC71" s="19"/>
      <c r="BD71" s="20"/>
      <c r="BF71" s="19"/>
      <c r="BG71" s="6"/>
      <c r="BH71" s="19"/>
      <c r="BI71" s="19"/>
      <c r="BJ71" s="19"/>
      <c r="BK71" s="20"/>
    </row>
    <row r="72" spans="1:63" x14ac:dyDescent="0.3">
      <c r="A72" s="11" t="s">
        <v>24</v>
      </c>
      <c r="B72" s="6" t="s">
        <v>22</v>
      </c>
      <c r="C72" s="6" t="s">
        <v>22</v>
      </c>
      <c r="D72" s="6" t="s">
        <v>22</v>
      </c>
      <c r="E72" s="6" t="s">
        <v>22</v>
      </c>
      <c r="F72" s="6" t="s">
        <v>22</v>
      </c>
      <c r="G72" s="21" t="s">
        <v>22</v>
      </c>
      <c r="I72" s="19">
        <v>1</v>
      </c>
      <c r="J72" s="6">
        <v>0</v>
      </c>
      <c r="K72" s="19">
        <v>6</v>
      </c>
      <c r="L72" s="19">
        <v>11</v>
      </c>
      <c r="M72" s="19">
        <v>1</v>
      </c>
      <c r="N72" s="20">
        <f>SUM(I72:M72)</f>
        <v>19</v>
      </c>
      <c r="P72" s="19">
        <v>0</v>
      </c>
      <c r="Q72" s="6">
        <v>3</v>
      </c>
      <c r="R72" s="19">
        <v>6</v>
      </c>
      <c r="S72" s="19">
        <v>4</v>
      </c>
      <c r="T72" s="19">
        <v>1</v>
      </c>
      <c r="U72" s="20">
        <f>SUM(P72:T72)</f>
        <v>14</v>
      </c>
      <c r="W72" s="19">
        <v>0</v>
      </c>
      <c r="X72" s="6">
        <v>0</v>
      </c>
      <c r="Y72" s="19">
        <v>3</v>
      </c>
      <c r="Z72" s="19">
        <v>15</v>
      </c>
      <c r="AA72" s="19">
        <v>3</v>
      </c>
      <c r="AB72" s="20">
        <f t="shared" si="22"/>
        <v>21</v>
      </c>
      <c r="AD72" s="19">
        <v>16</v>
      </c>
      <c r="AE72" s="6">
        <v>2</v>
      </c>
      <c r="AF72" s="19">
        <v>8</v>
      </c>
      <c r="AG72" s="19">
        <v>21</v>
      </c>
      <c r="AH72" s="19">
        <v>0</v>
      </c>
      <c r="AI72" s="20">
        <f t="shared" si="23"/>
        <v>47</v>
      </c>
      <c r="AK72" s="19">
        <v>0</v>
      </c>
      <c r="AL72" s="6">
        <v>2</v>
      </c>
      <c r="AM72" s="19">
        <v>15</v>
      </c>
      <c r="AN72" s="19">
        <v>6</v>
      </c>
      <c r="AO72" s="19">
        <v>1</v>
      </c>
      <c r="AP72" s="20">
        <f t="shared" si="24"/>
        <v>24</v>
      </c>
      <c r="AR72" s="19"/>
      <c r="AS72" s="6"/>
      <c r="AT72" s="19"/>
      <c r="AU72" s="19"/>
      <c r="AV72" s="19"/>
      <c r="AW72" s="20"/>
      <c r="AY72" s="19"/>
      <c r="AZ72" s="6"/>
      <c r="BA72" s="19"/>
      <c r="BB72" s="19"/>
      <c r="BC72" s="19"/>
      <c r="BD72" s="20"/>
      <c r="BF72" s="19"/>
      <c r="BG72" s="6"/>
      <c r="BH72" s="19"/>
      <c r="BI72" s="19"/>
      <c r="BJ72" s="19"/>
      <c r="BK72" s="20"/>
    </row>
    <row r="73" spans="1:63" x14ac:dyDescent="0.3">
      <c r="A73" s="11" t="s">
        <v>25</v>
      </c>
      <c r="B73" s="6" t="s">
        <v>22</v>
      </c>
      <c r="C73" s="6" t="s">
        <v>22</v>
      </c>
      <c r="D73" s="6" t="s">
        <v>22</v>
      </c>
      <c r="E73" s="6" t="s">
        <v>22</v>
      </c>
      <c r="F73" s="6" t="s">
        <v>22</v>
      </c>
      <c r="G73" s="21" t="s">
        <v>22</v>
      </c>
      <c r="I73" s="19">
        <v>0</v>
      </c>
      <c r="J73" s="6">
        <v>0</v>
      </c>
      <c r="K73" s="19">
        <v>0</v>
      </c>
      <c r="L73" s="19">
        <v>6</v>
      </c>
      <c r="M73" s="19">
        <v>0</v>
      </c>
      <c r="N73" s="20">
        <f>SUM(I73:M73)</f>
        <v>6</v>
      </c>
      <c r="P73" s="19">
        <v>0</v>
      </c>
      <c r="Q73" s="6">
        <v>3</v>
      </c>
      <c r="R73" s="19">
        <v>3</v>
      </c>
      <c r="S73" s="19">
        <v>0</v>
      </c>
      <c r="T73" s="19">
        <v>0</v>
      </c>
      <c r="U73" s="20">
        <f>SUM(P73:T73)</f>
        <v>6</v>
      </c>
      <c r="W73" s="19">
        <v>0</v>
      </c>
      <c r="X73" s="6">
        <v>0</v>
      </c>
      <c r="Y73" s="19">
        <v>0</v>
      </c>
      <c r="Z73" s="19">
        <v>3</v>
      </c>
      <c r="AA73" s="19">
        <v>1</v>
      </c>
      <c r="AB73" s="20">
        <f t="shared" si="22"/>
        <v>4</v>
      </c>
      <c r="AD73" s="19">
        <v>0</v>
      </c>
      <c r="AE73" s="6">
        <v>0</v>
      </c>
      <c r="AF73" s="19">
        <v>1</v>
      </c>
      <c r="AG73" s="19">
        <v>1</v>
      </c>
      <c r="AH73" s="19">
        <v>1</v>
      </c>
      <c r="AI73" s="20">
        <f t="shared" si="23"/>
        <v>3</v>
      </c>
      <c r="AK73" s="19">
        <v>0</v>
      </c>
      <c r="AL73" s="6">
        <v>0</v>
      </c>
      <c r="AM73" s="19">
        <v>0</v>
      </c>
      <c r="AN73" s="19">
        <v>1</v>
      </c>
      <c r="AO73" s="19">
        <v>0</v>
      </c>
      <c r="AP73" s="20">
        <f t="shared" si="24"/>
        <v>1</v>
      </c>
      <c r="AR73" s="19"/>
      <c r="AS73" s="6"/>
      <c r="AT73" s="19"/>
      <c r="AU73" s="19"/>
      <c r="AV73" s="19"/>
      <c r="AW73" s="20"/>
      <c r="AY73" s="19"/>
      <c r="AZ73" s="6"/>
      <c r="BA73" s="19"/>
      <c r="BB73" s="19"/>
      <c r="BC73" s="19"/>
      <c r="BD73" s="20"/>
      <c r="BF73" s="19"/>
      <c r="BG73" s="6"/>
      <c r="BH73" s="19"/>
      <c r="BI73" s="19"/>
      <c r="BJ73" s="19"/>
      <c r="BK73" s="20"/>
    </row>
    <row r="74" spans="1:63" ht="15.6" x14ac:dyDescent="0.3">
      <c r="A74" s="160" t="s">
        <v>157</v>
      </c>
      <c r="P74" s="52"/>
      <c r="Q74" s="52"/>
      <c r="R74" s="52"/>
      <c r="S74" s="52"/>
      <c r="T74" s="52"/>
      <c r="U74" s="20"/>
      <c r="W74" s="52"/>
      <c r="X74" s="52"/>
      <c r="Y74" s="52"/>
      <c r="Z74" s="52"/>
      <c r="AA74" s="52"/>
      <c r="AB74" s="20"/>
      <c r="AD74" s="52"/>
      <c r="AE74" s="52"/>
      <c r="AF74" s="52"/>
      <c r="AG74" s="52"/>
      <c r="AH74" s="52"/>
      <c r="AI74" s="20"/>
      <c r="AK74" s="52"/>
      <c r="AL74" s="52"/>
      <c r="AM74" s="52"/>
      <c r="AN74" s="52"/>
      <c r="AO74" s="52"/>
      <c r="AP74" s="20"/>
      <c r="AR74" s="52"/>
      <c r="AS74" s="52"/>
      <c r="AT74" s="52"/>
      <c r="AU74" s="52"/>
      <c r="AV74" s="52"/>
      <c r="AW74" s="20"/>
      <c r="AY74" s="52"/>
      <c r="AZ74" s="52"/>
      <c r="BA74" s="52"/>
      <c r="BB74" s="52"/>
      <c r="BC74" s="52"/>
      <c r="BD74" s="20"/>
      <c r="BF74" s="52"/>
      <c r="BG74" s="52"/>
      <c r="BH74" s="52"/>
      <c r="BI74" s="52"/>
      <c r="BJ74" s="52"/>
      <c r="BK74" s="20"/>
    </row>
    <row r="75" spans="1:63" ht="15.6" x14ac:dyDescent="0.3">
      <c r="A75" s="156" t="s">
        <v>158</v>
      </c>
      <c r="P75" s="52"/>
      <c r="Q75" s="52"/>
      <c r="R75" s="52"/>
      <c r="S75" s="52"/>
      <c r="T75" s="52"/>
      <c r="U75" s="20"/>
      <c r="W75" s="52"/>
      <c r="X75" s="52"/>
      <c r="Y75" s="52"/>
      <c r="Z75" s="52"/>
      <c r="AA75" s="52"/>
      <c r="AB75" s="20"/>
      <c r="AD75" s="52"/>
      <c r="AE75" s="52"/>
      <c r="AF75" s="52"/>
      <c r="AG75" s="52"/>
      <c r="AH75" s="52"/>
      <c r="AI75" s="20"/>
      <c r="AK75" s="52">
        <v>1</v>
      </c>
      <c r="AL75" s="52">
        <v>8</v>
      </c>
      <c r="AM75" s="52">
        <v>15</v>
      </c>
      <c r="AN75" s="52">
        <v>9</v>
      </c>
      <c r="AO75" s="52">
        <v>4</v>
      </c>
      <c r="AP75" s="20">
        <f>SUM(AK75:AO75)</f>
        <v>37</v>
      </c>
      <c r="AR75" s="52"/>
      <c r="AS75" s="52"/>
      <c r="AT75" s="52"/>
      <c r="AU75" s="52"/>
      <c r="AV75" s="52"/>
      <c r="AW75" s="20"/>
      <c r="AY75" s="52"/>
      <c r="AZ75" s="52"/>
      <c r="BA75" s="52"/>
      <c r="BB75" s="52"/>
      <c r="BC75" s="52"/>
      <c r="BD75" s="20"/>
      <c r="BF75" s="52"/>
      <c r="BG75" s="52"/>
      <c r="BH75" s="52"/>
      <c r="BI75" s="52"/>
      <c r="BJ75" s="52"/>
      <c r="BK75" s="20"/>
    </row>
    <row r="76" spans="1:63" ht="15.6" x14ac:dyDescent="0.3">
      <c r="A76" s="156" t="s">
        <v>159</v>
      </c>
      <c r="P76" s="52"/>
      <c r="Q76" s="52"/>
      <c r="R76" s="52"/>
      <c r="S76" s="52"/>
      <c r="T76" s="52"/>
      <c r="U76" s="20"/>
      <c r="W76" s="52"/>
      <c r="X76" s="52"/>
      <c r="Y76" s="52"/>
      <c r="Z76" s="52"/>
      <c r="AA76" s="52"/>
      <c r="AB76" s="20"/>
      <c r="AD76" s="52"/>
      <c r="AE76" s="52"/>
      <c r="AF76" s="52"/>
      <c r="AG76" s="52"/>
      <c r="AH76" s="52"/>
      <c r="AI76" s="20"/>
      <c r="AK76" s="52">
        <v>4</v>
      </c>
      <c r="AL76" s="52">
        <v>9</v>
      </c>
      <c r="AM76" s="52">
        <v>17</v>
      </c>
      <c r="AN76" s="52">
        <v>10</v>
      </c>
      <c r="AO76" s="52">
        <v>8</v>
      </c>
      <c r="AP76" s="20">
        <f>SUM(AK76:AO76)</f>
        <v>48</v>
      </c>
      <c r="AR76" s="52"/>
      <c r="AS76" s="52"/>
      <c r="AT76" s="52"/>
      <c r="AU76" s="52"/>
      <c r="AV76" s="52"/>
      <c r="AW76" s="20"/>
      <c r="AY76" s="52"/>
      <c r="AZ76" s="52"/>
      <c r="BA76" s="52"/>
      <c r="BB76" s="52"/>
      <c r="BC76" s="52"/>
      <c r="BD76" s="20"/>
      <c r="BF76" s="52"/>
      <c r="BG76" s="52"/>
      <c r="BH76" s="52"/>
      <c r="BI76" s="52"/>
      <c r="BJ76" s="52"/>
      <c r="BK76" s="20"/>
    </row>
    <row r="77" spans="1:63" s="149" customFormat="1" ht="15.6" x14ac:dyDescent="0.3">
      <c r="A77" s="157" t="s">
        <v>160</v>
      </c>
      <c r="P77" s="104"/>
      <c r="Q77" s="104"/>
      <c r="R77" s="104"/>
      <c r="S77" s="104"/>
      <c r="T77" s="104"/>
      <c r="U77" s="183"/>
      <c r="W77" s="104"/>
      <c r="X77" s="104"/>
      <c r="Y77" s="104"/>
      <c r="Z77" s="104"/>
      <c r="AA77" s="104"/>
      <c r="AB77" s="183"/>
      <c r="AD77" s="104"/>
      <c r="AE77" s="104"/>
      <c r="AF77" s="104"/>
      <c r="AG77" s="104"/>
      <c r="AH77" s="104"/>
      <c r="AI77" s="183"/>
      <c r="AK77" s="104">
        <v>2</v>
      </c>
      <c r="AL77" s="104">
        <v>8</v>
      </c>
      <c r="AM77" s="104">
        <v>14</v>
      </c>
      <c r="AN77" s="104">
        <v>4</v>
      </c>
      <c r="AO77" s="104">
        <v>1</v>
      </c>
      <c r="AP77" s="183">
        <f>SUM(AK77:AO77)</f>
        <v>29</v>
      </c>
      <c r="AR77" s="104"/>
      <c r="AS77" s="104"/>
      <c r="AT77" s="104"/>
      <c r="AU77" s="104"/>
      <c r="AV77" s="104"/>
      <c r="AW77" s="183"/>
      <c r="AY77" s="104"/>
      <c r="AZ77" s="104"/>
      <c r="BA77" s="104"/>
      <c r="BB77" s="104"/>
      <c r="BC77" s="104"/>
      <c r="BD77" s="183"/>
      <c r="BF77" s="104"/>
      <c r="BG77" s="104"/>
      <c r="BH77" s="104"/>
      <c r="BI77" s="104"/>
      <c r="BJ77" s="104"/>
      <c r="BK77" s="183"/>
    </row>
    <row r="78" spans="1:63" s="174" customFormat="1" ht="15.6" x14ac:dyDescent="0.3">
      <c r="A78" s="159" t="s">
        <v>166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8"/>
      <c r="Q78" s="18"/>
      <c r="R78" s="18"/>
      <c r="S78" s="18"/>
      <c r="T78" s="18"/>
      <c r="U78" s="143"/>
      <c r="V78" s="141"/>
      <c r="W78" s="18"/>
      <c r="X78" s="18"/>
      <c r="Y78" s="18"/>
      <c r="Z78" s="18"/>
      <c r="AA78" s="18"/>
      <c r="AB78" s="143"/>
      <c r="AC78" s="141"/>
      <c r="AD78" s="18"/>
      <c r="AE78" s="18"/>
      <c r="AF78" s="18"/>
      <c r="AG78" s="18"/>
      <c r="AH78" s="18"/>
      <c r="AI78" s="143"/>
      <c r="AJ78" s="141"/>
      <c r="AK78" s="18">
        <v>0</v>
      </c>
      <c r="AL78" s="18">
        <v>8</v>
      </c>
      <c r="AM78" s="18">
        <v>0</v>
      </c>
      <c r="AN78" s="18">
        <v>6</v>
      </c>
      <c r="AO78" s="18">
        <v>1</v>
      </c>
      <c r="AP78" s="143">
        <f>SUM(AK78:AO78)</f>
        <v>15</v>
      </c>
      <c r="AR78" s="18"/>
      <c r="AS78" s="18"/>
      <c r="AT78" s="18"/>
      <c r="AU78" s="18"/>
      <c r="AV78" s="18"/>
      <c r="AW78" s="143"/>
      <c r="AY78" s="18"/>
      <c r="AZ78" s="18"/>
      <c r="BA78" s="18"/>
      <c r="BB78" s="18"/>
      <c r="BC78" s="18"/>
      <c r="BD78" s="143"/>
      <c r="BF78" s="18"/>
      <c r="BG78" s="18"/>
      <c r="BH78" s="18"/>
      <c r="BI78" s="18"/>
      <c r="BJ78" s="18"/>
      <c r="BK78" s="14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P31" sqref="P31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9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'2014'!$B9/'2014'!$B2*100</f>
        <v>57.894736842105267</v>
      </c>
      <c r="C2" s="40">
        <f>'2015'!$B9/'2015'!$B2*100</f>
        <v>60</v>
      </c>
      <c r="D2" s="40">
        <f>'2016'!$B9/'2016'!$B2*100</f>
        <v>69.565217391304344</v>
      </c>
      <c r="E2" s="40">
        <f>'2017'!$B9/'2017'!$B2*100</f>
        <v>68</v>
      </c>
      <c r="F2" s="40">
        <f>'2018'!$B9/'2018'!$B2*100</f>
        <v>80</v>
      </c>
      <c r="G2" s="40">
        <f>'2019'!$B9/'2019'!$B2*100</f>
        <v>84</v>
      </c>
      <c r="H2" s="40">
        <f>'2020'!$B9/'2020'!$B2*100</f>
        <v>70.370370370370367</v>
      </c>
      <c r="I2" s="40">
        <f>'2021'!$B9/'2021'!$B2*100</f>
        <v>62.962962962962962</v>
      </c>
      <c r="J2" s="40">
        <f>'2022'!$B9/'2022'!$B2*100</f>
        <v>67.857142857142861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'2016'!$C9/'2016'!$C2*100</f>
        <v>17.647058823529413</v>
      </c>
      <c r="E3" s="40">
        <f>'2017'!$C9/'2017'!$C2*100</f>
        <v>5.5555555555555554</v>
      </c>
      <c r="F3" s="40">
        <f>'2018'!$C9/'2018'!$C2*100</f>
        <v>17.647058823529413</v>
      </c>
      <c r="G3" s="40">
        <f>'2019'!$C9/'2019'!$C2*100</f>
        <v>28.571428571428569</v>
      </c>
      <c r="H3" s="40">
        <f>'2020'!$C9/'2020'!$C2*100</f>
        <v>37.5</v>
      </c>
      <c r="I3" s="40">
        <f>'2021'!$C9/'2021'!$C2*100</f>
        <v>43.75</v>
      </c>
      <c r="J3" s="40">
        <f>'2022'!$C9/'2022'!$C2*100</f>
        <v>44.444444444444443</v>
      </c>
    </row>
    <row r="4" spans="1:10" ht="13.5" customHeight="1" x14ac:dyDescent="0.3">
      <c r="A4" s="39" t="s">
        <v>37</v>
      </c>
      <c r="B4" s="40">
        <f>'2014'!$C9/'2014'!$C2*100</f>
        <v>61.016949152542374</v>
      </c>
      <c r="C4" s="40">
        <f>'2015'!$C9/'2015'!$C2*100</f>
        <v>70.3125</v>
      </c>
      <c r="D4" s="40">
        <f>'2016'!$D9/'2016'!$D2*100</f>
        <v>67.692307692307693</v>
      </c>
      <c r="E4" s="40">
        <f>'2017'!$D9/'2017'!$D2*100</f>
        <v>75.757575757575751</v>
      </c>
      <c r="F4" s="40">
        <f>'2018'!$D9/'2018'!$D2*100</f>
        <v>75.757575757575751</v>
      </c>
      <c r="G4" s="40">
        <f>'2019'!$D9/'2019'!$D2*100</f>
        <v>73.846153846153854</v>
      </c>
      <c r="H4" s="40">
        <f>'2020'!$D9/'2020'!$D2*100</f>
        <v>75.384615384615387</v>
      </c>
      <c r="I4" s="40">
        <f>'2021'!$D9/'2021'!$D2*100</f>
        <v>75.757575757575751</v>
      </c>
      <c r="J4" s="40">
        <f>'2022'!$D9/'2022'!$D2*100</f>
        <v>74.242424242424249</v>
      </c>
    </row>
    <row r="5" spans="1:10" ht="13.5" customHeight="1" x14ac:dyDescent="0.3">
      <c r="A5" s="39" t="s">
        <v>77</v>
      </c>
      <c r="B5" s="40">
        <f>'2014'!$D9/'2014'!$D2*100</f>
        <v>55.000000000000007</v>
      </c>
      <c r="C5" s="40">
        <f>'2015'!$D9/'2015'!$D2*100</f>
        <v>35.294117647058826</v>
      </c>
      <c r="D5" s="40">
        <f>'2016'!$E9/'2016'!$E2*100</f>
        <v>35.294117647058826</v>
      </c>
      <c r="E5" s="40">
        <f>'2017'!$E9/'2017'!$E2*100</f>
        <v>52.631578947368418</v>
      </c>
      <c r="F5" s="40">
        <f>'2018'!$E9/'2018'!$E2*100</f>
        <v>57.894736842105267</v>
      </c>
      <c r="G5" s="40">
        <f>'2019'!$E9/'2019'!$E2*100</f>
        <v>55.555555555555557</v>
      </c>
      <c r="H5" s="40">
        <f>'2020'!$E9/'2020'!$E2*100</f>
        <v>40</v>
      </c>
      <c r="I5" s="40">
        <f>'2021'!$E9/'2021'!$E2*100</f>
        <v>40</v>
      </c>
      <c r="J5" s="40">
        <f>'2022'!$E9/'2022'!$E2*100</f>
        <v>42.105263157894733</v>
      </c>
    </row>
    <row r="6" spans="1:10" ht="13.5" customHeight="1" x14ac:dyDescent="0.3">
      <c r="A6" s="39" t="s">
        <v>40</v>
      </c>
      <c r="B6" s="40">
        <f>'2014'!$E9/'2014'!$E2*100</f>
        <v>75</v>
      </c>
      <c r="C6" s="40">
        <f>'2015'!$E9/'2015'!$E2*100</f>
        <v>94.444444444444443</v>
      </c>
      <c r="D6" s="40">
        <f>'2016'!$F9/'2016'!$F2*100</f>
        <v>89.473684210526315</v>
      </c>
      <c r="E6" s="40">
        <f>'2017'!$F9/'2017'!$F2*100</f>
        <v>84.210526315789465</v>
      </c>
      <c r="F6" s="40">
        <f>'2018'!$F9/'2018'!$F2*100</f>
        <v>85</v>
      </c>
      <c r="G6" s="40">
        <f>'2019'!$F9/'2019'!$F2*100</f>
        <v>84.210526315789465</v>
      </c>
      <c r="H6" s="40">
        <f>'2020'!$F9/'2020'!$F2*100</f>
        <v>90</v>
      </c>
      <c r="I6" s="40">
        <f>'2021'!$F9/'2021'!$F2*100</f>
        <v>78.94736842105263</v>
      </c>
      <c r="J6" s="40">
        <f>'2022'!$F9/'2022'!$F2*100</f>
        <v>85</v>
      </c>
    </row>
    <row r="7" spans="1:10" ht="13.5" customHeight="1" x14ac:dyDescent="0.3">
      <c r="A7" s="39" t="s">
        <v>132</v>
      </c>
      <c r="B7" s="40">
        <f>'2014'!$F9/'2014'!$F2*100</f>
        <v>73.563218390804593</v>
      </c>
      <c r="C7" s="40">
        <f>'2015'!$F9/'2015'!$F2*100</f>
        <v>68.085106382978722</v>
      </c>
      <c r="D7" s="40">
        <f>'2016'!$G9/'2016'!$G2*100</f>
        <v>73.529411764705884</v>
      </c>
      <c r="E7" s="40">
        <f>'2017'!$G9/'2017'!$G2*100</f>
        <v>78.21782178217822</v>
      </c>
      <c r="F7" s="40">
        <f>'2018'!$G9/'2018'!$G2*100</f>
        <v>73.529411764705884</v>
      </c>
      <c r="G7" s="40">
        <f>'2019'!$G9/'2019'!$G2*100</f>
        <v>75.247524752475243</v>
      </c>
      <c r="H7" s="40">
        <f>'2020'!$G9/'2020'!$G2*100</f>
        <v>76.470588235294116</v>
      </c>
      <c r="I7" s="40">
        <f>'2021'!$G9/'2021'!$G2*100</f>
        <v>73.267326732673268</v>
      </c>
      <c r="J7" s="40">
        <f>'2022'!$G9/'2022'!$G2*100</f>
        <v>76.237623762376245</v>
      </c>
    </row>
    <row r="8" spans="1:10" ht="13.5" customHeight="1" x14ac:dyDescent="0.3">
      <c r="A8" s="39" t="s">
        <v>41</v>
      </c>
      <c r="B8" s="40">
        <f>'2014'!$G9/'2014'!$G2*100</f>
        <v>61.458333333333336</v>
      </c>
      <c r="C8" s="40">
        <f>'2015'!$G9/'2015'!$G2*100</f>
        <v>73.076923076923066</v>
      </c>
      <c r="D8" s="40">
        <f>'2016'!$H9/'2016'!$H2*100</f>
        <v>80.555555555555557</v>
      </c>
      <c r="E8" s="40">
        <f>'2017'!$H9/'2017'!$H2*100</f>
        <v>80.555555555555557</v>
      </c>
      <c r="F8" s="40">
        <f>'2018'!$H9/'2018'!$H2*100</f>
        <v>82.075471698113205</v>
      </c>
      <c r="G8" s="40">
        <f>'2019'!$H9/'2019'!$H2*100</f>
        <v>82.242990654205599</v>
      </c>
      <c r="H8" s="40">
        <f>'2020'!$H9/'2020'!$H2*100</f>
        <v>81.308411214953267</v>
      </c>
      <c r="I8" s="40">
        <f>'2021'!$H9/'2021'!$H2*100</f>
        <v>76.63551401869158</v>
      </c>
      <c r="J8" s="40">
        <f>'2022'!$H9/'2022'!$H2*100</f>
        <v>81.308411214953267</v>
      </c>
    </row>
    <row r="9" spans="1:10" ht="13.5" customHeight="1" x14ac:dyDescent="0.3">
      <c r="A9" s="39" t="s">
        <v>42</v>
      </c>
      <c r="B9" s="40">
        <f>'2014'!$H9/'2014'!$H2*100</f>
        <v>63.636363636363633</v>
      </c>
      <c r="C9" s="40">
        <f>'2015'!$H9/'2015'!$H2*100</f>
        <v>58.771929824561411</v>
      </c>
      <c r="D9" s="40">
        <f>'2016'!$I9/'2016'!$I2*100</f>
        <v>64.705882352941174</v>
      </c>
      <c r="E9" s="40">
        <f>'2017'!$I9/'2017'!$I2*100</f>
        <v>68.686868686868678</v>
      </c>
      <c r="F9" s="40">
        <f>'2018'!$I9/'2018'!$I2*100</f>
        <v>70.297029702970292</v>
      </c>
      <c r="G9" s="40">
        <f>'2019'!$I9/'2019'!$I2*100</f>
        <v>75</v>
      </c>
      <c r="H9" s="40">
        <f>'2020'!$I9/'2020'!$I2*100</f>
        <v>73.469387755102048</v>
      </c>
      <c r="I9" s="40">
        <f>'2021'!$I9/'2021'!$I2*100</f>
        <v>69.696969696969703</v>
      </c>
      <c r="J9" s="40">
        <f>'2022'!$I9/'2022'!$I2*100</f>
        <v>74.226804123711347</v>
      </c>
    </row>
    <row r="10" spans="1:10" ht="13.5" customHeight="1" x14ac:dyDescent="0.3">
      <c r="A10" s="39" t="s">
        <v>133</v>
      </c>
      <c r="B10" s="40">
        <f>'2014'!$I9/'2014'!$I2*100</f>
        <v>63.46153846153846</v>
      </c>
      <c r="C10" s="40">
        <f>'2015'!$I9/'2015'!$I2*100</f>
        <v>51.666666666666671</v>
      </c>
      <c r="D10" s="40">
        <f>'2016'!$J9/'2016'!$J2*100</f>
        <v>58.571428571428577</v>
      </c>
      <c r="E10" s="40">
        <f>'2017'!$J9/'2017'!$J2*100</f>
        <v>58.108108108108105</v>
      </c>
      <c r="F10" s="40">
        <f>'2018'!$J9/'2018'!$J2*100</f>
        <v>67.567567567567565</v>
      </c>
      <c r="G10" s="40">
        <f>'2019'!$J9/'2019'!$J2*100</f>
        <v>71.621621621621628</v>
      </c>
      <c r="H10" s="40">
        <f>'2020'!$J9/'2020'!$J2*100</f>
        <v>60.810810810810814</v>
      </c>
      <c r="I10" s="40">
        <f>'2021'!$J9/'2021'!$J2*100</f>
        <v>61.842105263157897</v>
      </c>
      <c r="J10" s="40">
        <f>'2022'!$J9/'2022'!$J2*100</f>
        <v>60.526315789473685</v>
      </c>
    </row>
    <row r="11" spans="1:10" ht="13.5" customHeight="1" x14ac:dyDescent="0.3">
      <c r="A11" s="46" t="s">
        <v>43</v>
      </c>
      <c r="B11" s="47">
        <f>'2014'!$J9/'2014'!$J2*100</f>
        <v>64.488017429193903</v>
      </c>
      <c r="C11" s="47">
        <f>'2015'!$J9/'2015'!$J2*100</f>
        <v>64.765784114052948</v>
      </c>
      <c r="D11" s="47">
        <f>'2016'!$K9/'2016'!$K2*100</f>
        <v>67.777777777777786</v>
      </c>
      <c r="E11" s="47">
        <f>'2017'!$K9/'2017'!$K2*100</f>
        <v>70.132325141776946</v>
      </c>
      <c r="F11" s="47">
        <f>'2018'!$K9/'2018'!$K2*100</f>
        <v>72.452830188679243</v>
      </c>
      <c r="G11" s="47">
        <f>'2019'!$K9/'2019'!$K2*100</f>
        <v>74.760994263862329</v>
      </c>
      <c r="H11" s="47">
        <f>'2020'!$K9/'2020'!$K2*100</f>
        <v>72.211720226843099</v>
      </c>
      <c r="I11" s="47">
        <f>'2021'!$K9/'2021'!$K2*100</f>
        <v>69.491525423728817</v>
      </c>
      <c r="J11" s="47">
        <f>'2022'!$K9/'2022'!$K2*100</f>
        <v>71.992481203007515</v>
      </c>
    </row>
    <row r="12" spans="1:10" x14ac:dyDescent="0.3">
      <c r="A12" s="48" t="s">
        <v>47</v>
      </c>
      <c r="B12" s="40">
        <f>'2014'!$L9/'2014'!$L2*100</f>
        <v>68.539325842696627</v>
      </c>
      <c r="C12" s="40">
        <f>'2015'!$L9/'2015'!$L2*100</f>
        <v>69.841269841269835</v>
      </c>
      <c r="D12" s="40">
        <f>'2016'!$M9/'2016'!$M2*100</f>
        <v>74.129353233830841</v>
      </c>
      <c r="E12" s="40">
        <f>'2017'!$M9/'2017'!$M2*100</f>
        <v>76.84210526315789</v>
      </c>
      <c r="F12" s="40">
        <f>'2018'!$M9/'2018'!$M2*100</f>
        <v>78.421052631578945</v>
      </c>
      <c r="G12" s="40">
        <f>'2019'!$M9/'2019'!$M2*100</f>
        <v>81.05263157894737</v>
      </c>
      <c r="H12" s="40">
        <f>'2020'!$M9/'2020'!$M2*100</f>
        <v>77.659574468085097</v>
      </c>
      <c r="I12" s="40">
        <f>'2021'!$M9/'2021'!$M2*100</f>
        <v>71.657754010695186</v>
      </c>
      <c r="J12" s="40">
        <f>'2022'!$M9/'2022'!$M2*100</f>
        <v>75</v>
      </c>
    </row>
    <row r="13" spans="1:10" x14ac:dyDescent="0.3">
      <c r="A13" s="48" t="s">
        <v>48</v>
      </c>
      <c r="B13" s="40">
        <f>'2014'!$M9/'2014'!$M2*100</f>
        <v>68.181818181818173</v>
      </c>
      <c r="C13" s="40">
        <f>'2015'!$M9/'2015'!$M2*100</f>
        <v>73.972602739726028</v>
      </c>
      <c r="D13" s="40">
        <f>'2016'!$N9/'2016'!$N2*100</f>
        <v>79.452054794520549</v>
      </c>
      <c r="E13" s="40">
        <f>'2017'!$N9/'2017'!$N2*100</f>
        <v>79.729729729729726</v>
      </c>
      <c r="F13" s="40">
        <f>'2018'!$N9/'2018'!$N2*100</f>
        <v>80.821917808219183</v>
      </c>
      <c r="G13" s="40">
        <f>'2019'!$N9/'2019'!$N2*100</f>
        <v>80.281690140845072</v>
      </c>
      <c r="H13" s="40">
        <f>'2020'!$N9/'2020'!$N2*100</f>
        <v>81.690140845070431</v>
      </c>
      <c r="I13" s="40">
        <f>'2021'!$N9/'2021'!$N2*100</f>
        <v>77.027027027027032</v>
      </c>
      <c r="J13" s="40">
        <f>'2022'!$N9/'2022'!$N2*100</f>
        <v>79.729729729729726</v>
      </c>
    </row>
    <row r="14" spans="1:10" x14ac:dyDescent="0.3">
      <c r="A14" s="48" t="s">
        <v>49</v>
      </c>
      <c r="B14" s="40">
        <f>'2014'!$N9/'2014'!$N2*100</f>
        <v>60.683760683760681</v>
      </c>
      <c r="C14" s="40">
        <f>'2015'!$N9/'2015'!$N2*100</f>
        <v>53.90625</v>
      </c>
      <c r="D14" s="40">
        <f>'2016'!$O9/'2016'!$O2*100</f>
        <v>62.5</v>
      </c>
      <c r="E14" s="40">
        <f>'2017'!$O9/'2017'!$O2*100</f>
        <v>64.233576642335763</v>
      </c>
      <c r="F14" s="40">
        <f>'2018'!$O9/'2018'!$O2*100</f>
        <v>66.187050359712231</v>
      </c>
      <c r="G14" s="40">
        <f>'2019'!$O9/'2019'!$O2*100</f>
        <v>69.285714285714278</v>
      </c>
      <c r="H14" s="40">
        <f>'2020'!$O9/'2020'!$O2*100</f>
        <v>67.605633802816897</v>
      </c>
      <c r="I14" s="40">
        <f>'2021'!$O9/'2021'!$O2*100</f>
        <v>68.085106382978722</v>
      </c>
      <c r="J14" s="40">
        <f>'2022'!$O9/'2022'!$O2*100</f>
        <v>71.223021582733821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4" sqref="J14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9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5">
        <f>'2014'!$B11/'2014'!$B2</f>
        <v>7.3157894736842106</v>
      </c>
      <c r="C2" s="45">
        <f>'2015'!$B11/'2015'!$B2</f>
        <v>5.25</v>
      </c>
      <c r="D2" s="45">
        <f>'2016'!$B11/'2016'!$B2</f>
        <v>10</v>
      </c>
      <c r="E2" s="45">
        <f>'2017'!$B11/'2017'!$B2</f>
        <v>3.4</v>
      </c>
      <c r="F2" s="45">
        <f>'2018'!$B11/'2018'!$B2</f>
        <v>5.8</v>
      </c>
      <c r="G2" s="45">
        <f>'2019'!$B11/'2019'!$B2</f>
        <v>2.64</v>
      </c>
      <c r="H2" s="45">
        <f>'2020'!$B11/'2020'!$B2</f>
        <v>3.2962962962962963</v>
      </c>
      <c r="I2" s="45">
        <f>'2021'!$B11/'2021'!$B2</f>
        <v>3.9629629629629628</v>
      </c>
      <c r="J2" s="45">
        <f>'2022'!$B11/'2022'!$B2</f>
        <v>7.6785714285714288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5">
        <f>'2016'!$C11/'2016'!$C2</f>
        <v>1.8235294117647058</v>
      </c>
      <c r="E3" s="45">
        <f>'2017'!$C11/'2017'!$C2</f>
        <v>6.166666666666667</v>
      </c>
      <c r="F3" s="45">
        <f>'2018'!$C11/'2018'!$C2</f>
        <v>7.882352941176471</v>
      </c>
      <c r="G3" s="45">
        <f>'2019'!$C11/'2019'!$C2</f>
        <v>16.714285714285715</v>
      </c>
      <c r="H3" s="45">
        <f>'2020'!$C11/'2020'!$C2</f>
        <v>29.125</v>
      </c>
      <c r="I3" s="45">
        <f>'2021'!$C11/'2021'!$C2</f>
        <v>17</v>
      </c>
      <c r="J3" s="45">
        <f>'2022'!$C11/'2022'!$C2</f>
        <v>28.888888888888889</v>
      </c>
    </row>
    <row r="4" spans="1:10" ht="13.5" customHeight="1" x14ac:dyDescent="0.3">
      <c r="A4" s="39" t="s">
        <v>37</v>
      </c>
      <c r="B4" s="45">
        <f>'2014'!$C11/'2014'!$C2</f>
        <v>0.30508474576271188</v>
      </c>
      <c r="C4" s="45">
        <f>'2015'!$C11/'2015'!$C2</f>
        <v>0.28125</v>
      </c>
      <c r="D4" s="45">
        <f>'2016'!$D11/'2016'!$D2</f>
        <v>0.29230769230769232</v>
      </c>
      <c r="E4" s="45">
        <f>'2017'!$D11/'2017'!$D2</f>
        <v>0.40909090909090912</v>
      </c>
      <c r="F4" s="45">
        <f>'2018'!$D11/'2018'!$D2</f>
        <v>0.54545454545454541</v>
      </c>
      <c r="G4" s="45">
        <f>'2019'!$D11/'2019'!$D2</f>
        <v>0.63076923076923075</v>
      </c>
      <c r="H4" s="45">
        <f>'2020'!$D11/'2020'!$D2</f>
        <v>0.50769230769230766</v>
      </c>
      <c r="I4" s="45">
        <f>'2021'!$D11/'2021'!$D2</f>
        <v>0.51515151515151514</v>
      </c>
      <c r="J4" s="45">
        <f>'2022'!$D11/'2022'!$D2</f>
        <v>0.65151515151515149</v>
      </c>
    </row>
    <row r="5" spans="1:10" ht="13.5" customHeight="1" x14ac:dyDescent="0.3">
      <c r="A5" s="39" t="s">
        <v>77</v>
      </c>
      <c r="B5" s="45">
        <f>'2014'!$D11/'2014'!$D2</f>
        <v>0.6</v>
      </c>
      <c r="C5" s="45">
        <f>'2015'!$D11/'2015'!$D2</f>
        <v>1.4705882352941178</v>
      </c>
      <c r="D5" s="45">
        <f>'2016'!$E11/'2016'!$E2</f>
        <v>3</v>
      </c>
      <c r="E5" s="45">
        <f>'2017'!$E11/'2017'!$E2</f>
        <v>0.73684210526315785</v>
      </c>
      <c r="F5" s="45">
        <f>'2018'!$E11/'2018'!$E2</f>
        <v>0.57894736842105265</v>
      </c>
      <c r="G5" s="45">
        <f>'2019'!$E11/'2019'!$E2</f>
        <v>0.44444444444444442</v>
      </c>
      <c r="H5" s="45">
        <f>'2020'!$E11/'2020'!$E2</f>
        <v>1.3</v>
      </c>
      <c r="I5" s="45">
        <f>'2021'!$E11/'2021'!$E2</f>
        <v>1.1000000000000001</v>
      </c>
      <c r="J5" s="45">
        <f>'2022'!$E11/'2022'!$E2</f>
        <v>1.7894736842105263</v>
      </c>
    </row>
    <row r="6" spans="1:10" ht="13.5" customHeight="1" x14ac:dyDescent="0.3">
      <c r="A6" s="39" t="s">
        <v>40</v>
      </c>
      <c r="B6" s="45">
        <f>'2014'!$E11/'2014'!$E2</f>
        <v>7.8125</v>
      </c>
      <c r="C6" s="45">
        <f>'2015'!$E11/'2015'!$E2</f>
        <v>4.6111111111111107</v>
      </c>
      <c r="D6" s="45">
        <f>'2016'!$F11/'2016'!$F2</f>
        <v>4.7894736842105265</v>
      </c>
      <c r="E6" s="45">
        <f>'2017'!$F11/'2017'!$F2</f>
        <v>3.9473684210526314</v>
      </c>
      <c r="F6" s="45">
        <f>'2018'!$F11/'2018'!$F2</f>
        <v>5.85</v>
      </c>
      <c r="G6" s="45">
        <f>'2019'!$F11/'2019'!$F2</f>
        <v>4.5789473684210522</v>
      </c>
      <c r="H6" s="45">
        <f>'2020'!$F11/'2020'!$F2</f>
        <v>5.7</v>
      </c>
      <c r="I6" s="45">
        <f>'2021'!$F11/'2021'!$F2</f>
        <v>4.0526315789473681</v>
      </c>
      <c r="J6" s="45">
        <f>'2022'!$F11/'2022'!$F2</f>
        <v>4.95</v>
      </c>
    </row>
    <row r="7" spans="1:10" ht="13.5" customHeight="1" x14ac:dyDescent="0.3">
      <c r="A7" s="39" t="s">
        <v>132</v>
      </c>
      <c r="B7" s="45">
        <f>'2014'!$F11/'2014'!$F2</f>
        <v>0.36781609195402298</v>
      </c>
      <c r="C7" s="45">
        <f>'2015'!$F11/'2015'!$F2</f>
        <v>0.37234042553191488</v>
      </c>
      <c r="D7" s="45">
        <f>'2016'!$G11/'2016'!$G2</f>
        <v>0.47058823529411764</v>
      </c>
      <c r="E7" s="45">
        <f>'2017'!$G11/'2017'!$G2</f>
        <v>3.6732673267326734</v>
      </c>
      <c r="F7" s="45">
        <f>'2018'!$G11/'2018'!$G2</f>
        <v>1.0196078431372548</v>
      </c>
      <c r="G7" s="45">
        <f>'2019'!$G11/'2019'!$G2</f>
        <v>0.68316831683168322</v>
      </c>
      <c r="H7" s="45">
        <f>'2020'!$G11/'2020'!$G2</f>
        <v>0.72549019607843135</v>
      </c>
      <c r="I7" s="45">
        <f>'2021'!$G11/'2021'!$G2</f>
        <v>1.306930693069307</v>
      </c>
      <c r="J7" s="45">
        <f>'2022'!$G11/'2022'!$G2</f>
        <v>0.42574257425742573</v>
      </c>
    </row>
    <row r="8" spans="1:10" ht="13.5" customHeight="1" x14ac:dyDescent="0.3">
      <c r="A8" s="39" t="s">
        <v>41</v>
      </c>
      <c r="B8" s="45">
        <f>'2014'!$G11/'2014'!$G2</f>
        <v>1.5208333333333333</v>
      </c>
      <c r="C8" s="45">
        <f>'2015'!$G11/'2015'!$G2</f>
        <v>1.5288461538461537</v>
      </c>
      <c r="D8" s="45">
        <f>'2016'!$H11/'2016'!$H2</f>
        <v>2.25</v>
      </c>
      <c r="E8" s="45">
        <f>'2017'!$H11/'2017'!$H2</f>
        <v>1.7962962962962963</v>
      </c>
      <c r="F8" s="45">
        <f>'2018'!$H11/'2018'!$H2</f>
        <v>2.0471698113207548</v>
      </c>
      <c r="G8" s="45">
        <f>'2019'!$H11/'2019'!$H2</f>
        <v>1.8411214953271029</v>
      </c>
      <c r="H8" s="45">
        <f>'2020'!$H11/'2020'!$H2</f>
        <v>1.7102803738317758</v>
      </c>
      <c r="I8" s="45">
        <f>'2021'!$H11/'2021'!$H2</f>
        <v>2.6915887850467288</v>
      </c>
      <c r="J8" s="45">
        <f>'2022'!$H11/'2022'!$H2</f>
        <v>2.6542056074766354</v>
      </c>
    </row>
    <row r="9" spans="1:10" ht="13.5" customHeight="1" x14ac:dyDescent="0.3">
      <c r="A9" s="39" t="s">
        <v>42</v>
      </c>
      <c r="B9" s="45">
        <f>'2014'!$H11/'2014'!$H2</f>
        <v>1.1090909090909091</v>
      </c>
      <c r="C9" s="45">
        <f>'2015'!$H11/'2015'!$H2</f>
        <v>1.263157894736842</v>
      </c>
      <c r="D9" s="45">
        <f>'2016'!$I11/'2016'!$I2</f>
        <v>1.0168067226890756</v>
      </c>
      <c r="E9" s="45">
        <f>'2017'!$I11/'2017'!$I2</f>
        <v>1.4646464646464648</v>
      </c>
      <c r="F9" s="45">
        <f>'2018'!$I11/'2018'!$I2</f>
        <v>3.3465346534653464</v>
      </c>
      <c r="G9" s="45">
        <f>'2019'!$I11/'2019'!$I2</f>
        <v>2.83</v>
      </c>
      <c r="H9" s="45">
        <f>'2020'!$I11/'2020'!$I2</f>
        <v>0.58163265306122447</v>
      </c>
      <c r="I9" s="45">
        <f>'2021'!$I11/'2021'!$I2</f>
        <v>2.4343434343434343</v>
      </c>
      <c r="J9" s="45">
        <f>'2022'!$I11/'2022'!$I2</f>
        <v>1.8247422680412371</v>
      </c>
    </row>
    <row r="10" spans="1:10" ht="13.5" customHeight="1" x14ac:dyDescent="0.3">
      <c r="A10" s="39" t="s">
        <v>188</v>
      </c>
      <c r="B10" s="45">
        <f>'2014'!$I11/'2014'!$I2</f>
        <v>0.34615384615384615</v>
      </c>
      <c r="C10" s="45">
        <f>'2015'!$I11/'2015'!$I2</f>
        <v>0.3</v>
      </c>
      <c r="D10" s="45">
        <f>'2016'!$J11/'2016'!$J2</f>
        <v>1.0142857142857142</v>
      </c>
      <c r="E10" s="45">
        <f>'2017'!$J11/'2017'!$J2</f>
        <v>0.6216216216216216</v>
      </c>
      <c r="F10" s="45">
        <f>'2018'!$J11/'2018'!$J2</f>
        <v>2.2837837837837838</v>
      </c>
      <c r="G10" s="45">
        <f>'2019'!$J11/'2019'!$J2</f>
        <v>0.52702702702702697</v>
      </c>
      <c r="H10" s="45">
        <f>'2020'!$J11/'2020'!$J2</f>
        <v>0.58108108108108103</v>
      </c>
      <c r="I10" s="45">
        <f>'2021'!$J11/'2021'!$J2</f>
        <v>0.81578947368421051</v>
      </c>
      <c r="J10" s="45">
        <f>'2022'!$J11/'2022'!$J2</f>
        <v>1.4473684210526316</v>
      </c>
    </row>
    <row r="11" spans="1:10" ht="13.5" customHeight="1" x14ac:dyDescent="0.3">
      <c r="A11" s="46" t="s">
        <v>43</v>
      </c>
      <c r="B11" s="49">
        <f>'2014'!$J11/'2014'!$J2</f>
        <v>1.3333333333333333</v>
      </c>
      <c r="C11" s="49">
        <f>'2015'!$J11/'2015'!$J2</f>
        <v>1.1955193482688391</v>
      </c>
      <c r="D11" s="49">
        <f>'2016'!$K11/'2016'!$K2</f>
        <v>1.6759259259259258</v>
      </c>
      <c r="E11" s="49">
        <f>'2017'!$K11/'2017'!$K2</f>
        <v>2.0189035916824198</v>
      </c>
      <c r="F11" s="49">
        <f>'2018'!$K11/'2018'!$K2</f>
        <v>2.3981132075471696</v>
      </c>
      <c r="G11" s="49">
        <f>'2019'!$K11/'2019'!$K2</f>
        <v>1.9579349904397705</v>
      </c>
      <c r="H11" s="49">
        <f>'2020'!$K11/'2020'!$K2</f>
        <v>2.0510396975425329</v>
      </c>
      <c r="I11" s="49">
        <f>'2021'!$K11/'2021'!$K2</f>
        <v>2.3258003766478343</v>
      </c>
      <c r="J11" s="49">
        <f>'2022'!$K11/'2022'!$K2</f>
        <v>2.8665413533834587</v>
      </c>
    </row>
    <row r="12" spans="1:10" x14ac:dyDescent="0.3">
      <c r="A12" s="48" t="s">
        <v>47</v>
      </c>
      <c r="B12" s="45">
        <f>'2014'!$L11/'2014'!$L2</f>
        <v>0.7415730337078652</v>
      </c>
      <c r="C12" s="45">
        <f>'2015'!$L11/'2015'!$L2</f>
        <v>0.42328042328042326</v>
      </c>
      <c r="D12" s="45">
        <f>'2016'!$M11/'2016'!$M2</f>
        <v>0.91044776119402981</v>
      </c>
      <c r="E12" s="45">
        <f>'2017'!$M11/'2017'!$M2</f>
        <v>2.5894736842105264</v>
      </c>
      <c r="F12" s="45">
        <f>'2018'!$M11/'2018'!$M2</f>
        <v>1.331578947368421</v>
      </c>
      <c r="G12" s="45">
        <f>'2019'!$M11/'2019'!$M2</f>
        <v>1.2210526315789474</v>
      </c>
      <c r="H12" s="45">
        <f>'2020'!$M11/'2020'!$M2</f>
        <v>1.0159574468085106</v>
      </c>
      <c r="I12" s="45">
        <f>'2021'!$M11/'2021'!$M2</f>
        <v>1.8877005347593583</v>
      </c>
      <c r="J12" s="45">
        <f>'2022'!$M11/'2022'!$M2</f>
        <v>1.5212765957446808</v>
      </c>
    </row>
    <row r="13" spans="1:10" x14ac:dyDescent="0.3">
      <c r="A13" s="48" t="s">
        <v>48</v>
      </c>
      <c r="B13" s="45">
        <f>'2014'!$M11/'2014'!$M2</f>
        <v>1.8787878787878789</v>
      </c>
      <c r="C13" s="45">
        <f>'2015'!$M11/'2015'!$M2</f>
        <v>1.8630136986301369</v>
      </c>
      <c r="D13" s="45">
        <f>'2016'!$N11/'2016'!$N2</f>
        <v>2.1095890410958904</v>
      </c>
      <c r="E13" s="45">
        <f>'2017'!$N11/'2017'!$N2</f>
        <v>1.4459459459459461</v>
      </c>
      <c r="F13" s="45">
        <f>'2018'!$N11/'2018'!$N2</f>
        <v>2.0684931506849313</v>
      </c>
      <c r="G13" s="45">
        <f>'2019'!$N11/'2019'!$N2</f>
        <v>1.6338028169014085</v>
      </c>
      <c r="H13" s="45">
        <f>'2020'!$N11/'2020'!$N2</f>
        <v>2.084507042253521</v>
      </c>
      <c r="I13" s="45">
        <f>'2021'!$N11/'2021'!$N2</f>
        <v>2.9324324324324325</v>
      </c>
      <c r="J13" s="45">
        <f>'2022'!$N11/'2022'!$N2</f>
        <v>1.8243243243243243</v>
      </c>
    </row>
    <row r="14" spans="1:10" x14ac:dyDescent="0.3">
      <c r="A14" s="48" t="s">
        <v>49</v>
      </c>
      <c r="B14" s="45">
        <f>'2014'!$N11/'2014'!$N2</f>
        <v>1.5982905982905984</v>
      </c>
      <c r="C14" s="45">
        <f>'2015'!$N11/'2015'!$N2</f>
        <v>1.7421875</v>
      </c>
      <c r="D14" s="45">
        <f>'2016'!$O11/'2016'!$O2</f>
        <v>1.6458333333333333</v>
      </c>
      <c r="E14" s="45">
        <f>'2017'!$O11/'2017'!$O2</f>
        <v>1.6934306569343065</v>
      </c>
      <c r="F14" s="45">
        <f>'2018'!$O11/'2018'!$O2</f>
        <v>3.8920863309352516</v>
      </c>
      <c r="G14" s="45">
        <f>'2019'!$O11/'2019'!$O2</f>
        <v>2.3357142857142859</v>
      </c>
      <c r="H14" s="45">
        <f>'2020'!$O11/'2020'!$O2</f>
        <v>0.92957746478873238</v>
      </c>
      <c r="I14" s="45">
        <f>'2021'!$O11/'2021'!$O2</f>
        <v>1.6312056737588652</v>
      </c>
      <c r="J14" s="45">
        <f>'2022'!$O11/'2022'!$O2</f>
        <v>2.1007194244604315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F1" workbookViewId="0">
      <selection activeCell="L1" sqref="L1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9" max="10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5">
        <f>'2014'!$B12/'2014'!$B2</f>
        <v>0</v>
      </c>
      <c r="C2" s="45">
        <f>'2015'!$B12/'2015'!$B2</f>
        <v>0</v>
      </c>
      <c r="D2" s="45">
        <f>'2016'!$B12/'2016'!$B2</f>
        <v>0</v>
      </c>
      <c r="E2" s="45">
        <f>'2017'!$B12/'2017'!$B2</f>
        <v>94.16</v>
      </c>
      <c r="F2" s="45">
        <f>'2018'!$B12/'2018'!$B2</f>
        <v>103.72</v>
      </c>
      <c r="G2" s="45">
        <f>'2019'!$B12/'2019'!$B2</f>
        <v>45.56</v>
      </c>
      <c r="H2" s="45">
        <f>'2020'!$B12/'2020'!$B2</f>
        <v>50.407407407407405</v>
      </c>
      <c r="I2" s="45">
        <f>'2021'!$B12/'2021'!$B2</f>
        <v>68.222222222222229</v>
      </c>
      <c r="J2" s="45">
        <f>'2022'!$B12/'2022'!$B2</f>
        <v>58.571428571428569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5">
        <f>'2016'!$C12/'2016'!$C2</f>
        <v>0</v>
      </c>
      <c r="E3" s="45">
        <f>'2017'!$C12/'2017'!$C2</f>
        <v>5.666666666666667</v>
      </c>
      <c r="F3" s="45">
        <f>'2018'!$C12/'2018'!$C2</f>
        <v>8.5882352941176467</v>
      </c>
      <c r="G3" s="45">
        <f>'2019'!$C12/'2019'!$C2</f>
        <v>10.071428571428571</v>
      </c>
      <c r="H3" s="45">
        <f>'2020'!$C12/'2020'!$C2</f>
        <v>15.75</v>
      </c>
      <c r="I3" s="45">
        <f>'2021'!$C12/'2021'!$C2</f>
        <v>19.75</v>
      </c>
      <c r="J3" s="45">
        <f>'2022'!$C12/'2022'!$C2</f>
        <v>253.38888888888889</v>
      </c>
    </row>
    <row r="4" spans="1:10" ht="13.5" customHeight="1" x14ac:dyDescent="0.3">
      <c r="A4" s="39" t="s">
        <v>37</v>
      </c>
      <c r="B4" s="45">
        <f>'2014'!$C12/'2014'!$C2</f>
        <v>0</v>
      </c>
      <c r="C4" s="45">
        <f>'2015'!$C12/'2015'!$C2</f>
        <v>0</v>
      </c>
      <c r="D4" s="45">
        <f>'2016'!$D12/'2016'!$D2</f>
        <v>0</v>
      </c>
      <c r="E4" s="45">
        <f>'2017'!$D12/'2017'!$D2</f>
        <v>4.0909090909090908</v>
      </c>
      <c r="F4" s="45">
        <f>'2018'!$D12/'2018'!$D2</f>
        <v>4.6363636363636367</v>
      </c>
      <c r="G4" s="45">
        <f>'2019'!$D12/'2019'!$D2</f>
        <v>3.0769230769230771</v>
      </c>
      <c r="H4" s="45">
        <f>'2020'!$D12/'2020'!$D2</f>
        <v>3</v>
      </c>
      <c r="I4" s="45">
        <f>'2021'!$D12/'2021'!$D2</f>
        <v>4.7575757575757578</v>
      </c>
      <c r="J4" s="45">
        <f>'2022'!$D12/'2022'!$D2</f>
        <v>3.0303030303030303</v>
      </c>
    </row>
    <row r="5" spans="1:10" ht="13.5" customHeight="1" x14ac:dyDescent="0.3">
      <c r="A5" s="39" t="s">
        <v>77</v>
      </c>
      <c r="B5" s="45">
        <f>'2014'!$D12/'2014'!$D2</f>
        <v>0</v>
      </c>
      <c r="C5" s="45">
        <f>'2015'!$D12/'2015'!$D2</f>
        <v>0</v>
      </c>
      <c r="D5" s="45">
        <f>'2016'!$E12/'2016'!$E2</f>
        <v>0</v>
      </c>
      <c r="E5" s="45">
        <f>'2017'!$E12/'2017'!$E2</f>
        <v>2.1052631578947367</v>
      </c>
      <c r="F5" s="45">
        <f>'2018'!$E12/'2018'!$E2</f>
        <v>12.052631578947368</v>
      </c>
      <c r="G5" s="45">
        <f>'2019'!$E12/'2019'!$E2</f>
        <v>7.9444444444444446</v>
      </c>
      <c r="H5" s="45">
        <f>'2020'!$E12/'2020'!$E2</f>
        <v>11.65</v>
      </c>
      <c r="I5" s="45">
        <f>'2021'!$E12/'2021'!$E2</f>
        <v>6.45</v>
      </c>
      <c r="J5" s="45">
        <f>'2022'!$E12/'2022'!$E2</f>
        <v>18.526315789473685</v>
      </c>
    </row>
    <row r="6" spans="1:10" ht="13.5" customHeight="1" x14ac:dyDescent="0.3">
      <c r="A6" s="39" t="s">
        <v>40</v>
      </c>
      <c r="B6" s="45">
        <f>'2014'!$E12/'2014'!$E2</f>
        <v>0</v>
      </c>
      <c r="C6" s="45">
        <f>'2015'!$E12/'2015'!$E2</f>
        <v>0</v>
      </c>
      <c r="D6" s="45">
        <f>'2016'!$F12/'2016'!$F2</f>
        <v>0</v>
      </c>
      <c r="E6" s="45">
        <f>'2017'!$F12/'2017'!$F2</f>
        <v>41.315789473684212</v>
      </c>
      <c r="F6" s="45">
        <f>'2018'!$F12/'2018'!$F2</f>
        <v>65.150000000000006</v>
      </c>
      <c r="G6" s="45">
        <f>'2019'!$F12/'2019'!$F2</f>
        <v>59.368421052631582</v>
      </c>
      <c r="H6" s="45">
        <f>'2020'!$F12/'2020'!$F2</f>
        <v>60.75</v>
      </c>
      <c r="I6" s="45">
        <f>'2021'!$F12/'2021'!$F2</f>
        <v>77.89473684210526</v>
      </c>
      <c r="J6" s="45">
        <f>'2022'!$F12/'2022'!$F2</f>
        <v>61</v>
      </c>
    </row>
    <row r="7" spans="1:10" ht="13.5" customHeight="1" x14ac:dyDescent="0.3">
      <c r="A7" s="39" t="s">
        <v>132</v>
      </c>
      <c r="B7" s="45">
        <f>'2014'!$F12/'2014'!$F2</f>
        <v>0</v>
      </c>
      <c r="C7" s="45">
        <f>'2015'!$F12/'2015'!$F2</f>
        <v>0</v>
      </c>
      <c r="D7" s="45">
        <f>'2016'!$G12/'2016'!$G2</f>
        <v>0</v>
      </c>
      <c r="E7" s="45">
        <f>'2017'!$G12/'2017'!$G2</f>
        <v>4.5742574257425739</v>
      </c>
      <c r="F7" s="45">
        <f>'2018'!$G12/'2018'!$G2</f>
        <v>9.3529411764705888</v>
      </c>
      <c r="G7" s="45">
        <f>'2019'!$G12/'2019'!$G2</f>
        <v>5.9009900990099009</v>
      </c>
      <c r="H7" s="45">
        <f>'2020'!$G12/'2020'!$G2</f>
        <v>5.715686274509804</v>
      </c>
      <c r="I7" s="45">
        <f>'2021'!$G12/'2021'!$G2</f>
        <v>5.9603960396039604</v>
      </c>
      <c r="J7" s="45">
        <f>'2022'!$G12/'2022'!$G2</f>
        <v>5.1485148514851486</v>
      </c>
    </row>
    <row r="8" spans="1:10" ht="13.5" customHeight="1" x14ac:dyDescent="0.3">
      <c r="A8" s="39" t="s">
        <v>41</v>
      </c>
      <c r="B8" s="45">
        <f>'2014'!$G12/'2014'!$G2</f>
        <v>0</v>
      </c>
      <c r="C8" s="45">
        <f>'2015'!$G12/'2015'!$G2</f>
        <v>0</v>
      </c>
      <c r="D8" s="45">
        <f>'2016'!$H12/'2016'!$H2</f>
        <v>0</v>
      </c>
      <c r="E8" s="45">
        <f>'2017'!$H12/'2017'!$H2</f>
        <v>15.962962962962964</v>
      </c>
      <c r="F8" s="45">
        <f>'2018'!$H12/'2018'!$H2</f>
        <v>26.613207547169811</v>
      </c>
      <c r="G8" s="45">
        <f>'2019'!$H12/'2019'!$H2</f>
        <v>35.822429906542055</v>
      </c>
      <c r="H8" s="45">
        <f>'2020'!$H12/'2020'!$H2</f>
        <v>24.028037383177569</v>
      </c>
      <c r="I8" s="45">
        <f>'2021'!$H12/'2021'!$H2</f>
        <v>31.654205607476637</v>
      </c>
      <c r="J8" s="45">
        <f>'2022'!$H12/'2022'!$H2</f>
        <v>24.457943925233646</v>
      </c>
    </row>
    <row r="9" spans="1:10" ht="13.5" customHeight="1" x14ac:dyDescent="0.3">
      <c r="A9" s="39" t="s">
        <v>42</v>
      </c>
      <c r="B9" s="45">
        <f>'2014'!$H12/'2014'!$H2</f>
        <v>0</v>
      </c>
      <c r="C9" s="45">
        <f>'2015'!$H12/'2015'!$H2</f>
        <v>0</v>
      </c>
      <c r="D9" s="45">
        <f>'2016'!$I12/'2016'!$I2</f>
        <v>0</v>
      </c>
      <c r="E9" s="45">
        <f>'2017'!$I12/'2017'!$I2</f>
        <v>7.0909090909090908</v>
      </c>
      <c r="F9" s="45">
        <f>'2018'!$I12/'2018'!$I2</f>
        <v>10.247524752475247</v>
      </c>
      <c r="G9" s="45">
        <f>'2019'!$I12/'2019'!$I2</f>
        <v>6.18</v>
      </c>
      <c r="H9" s="45">
        <f>'2020'!$I12/'2020'!$I2</f>
        <v>5.8469387755102042</v>
      </c>
      <c r="I9" s="45">
        <f>'2021'!$I12/'2021'!$I2</f>
        <v>12</v>
      </c>
      <c r="J9" s="45">
        <f>'2022'!$I12/'2022'!$I2</f>
        <v>6.6185567010309274</v>
      </c>
    </row>
    <row r="10" spans="1:10" ht="13.5" customHeight="1" x14ac:dyDescent="0.3">
      <c r="A10" s="39" t="s">
        <v>133</v>
      </c>
      <c r="B10" s="45">
        <f>'2014'!$I12/'2014'!$I2</f>
        <v>0</v>
      </c>
      <c r="C10" s="45">
        <f>'2015'!$I12/'2015'!$I2</f>
        <v>0</v>
      </c>
      <c r="D10" s="45">
        <f>'2016'!$J12/'2016'!$J2</f>
        <v>0</v>
      </c>
      <c r="E10" s="45">
        <f>'2017'!$J12/'2017'!$J2</f>
        <v>1.4324324324324325</v>
      </c>
      <c r="F10" s="45">
        <f>'2018'!$J12/'2018'!$J2</f>
        <v>1.2837837837837838</v>
      </c>
      <c r="G10" s="45">
        <f>'2019'!$J12/'2019'!$J2</f>
        <v>2.9459459459459461</v>
      </c>
      <c r="H10" s="45">
        <f>'2020'!$J12/'2020'!$J2</f>
        <v>3.689189189189189</v>
      </c>
      <c r="I10" s="45">
        <f>'2021'!$J12/'2021'!$J2</f>
        <v>3.5263157894736841</v>
      </c>
      <c r="J10" s="45">
        <f>'2022'!$J12/'2022'!$J2</f>
        <v>4.0526315789473681</v>
      </c>
    </row>
    <row r="11" spans="1:10" ht="13.5" customHeight="1" x14ac:dyDescent="0.3">
      <c r="A11" s="46" t="s">
        <v>43</v>
      </c>
      <c r="B11" s="49">
        <f>'2014'!$J12/'2014'!$J2</f>
        <v>0</v>
      </c>
      <c r="C11" s="49">
        <f>'2015'!$J12/'2015'!$J2</f>
        <v>0</v>
      </c>
      <c r="D11" s="49">
        <f>'2016'!$K12/'2016'!$K2</f>
        <v>0</v>
      </c>
      <c r="E11" s="49">
        <f>'2017'!$K12/'2017'!$K2</f>
        <v>12.372400756143668</v>
      </c>
      <c r="F11" s="49">
        <f>'2018'!$K12/'2018'!$K2</f>
        <v>17.890566037735848</v>
      </c>
      <c r="G11" s="49">
        <f>'2019'!$K12/'2019'!$K2</f>
        <v>15.32695984703633</v>
      </c>
      <c r="H11" s="49">
        <f>'2020'!$K12/'2020'!$K2</f>
        <v>13.716446124763705</v>
      </c>
      <c r="I11" s="49">
        <f>'2021'!$K12/'2021'!$K2</f>
        <v>17.939736346516007</v>
      </c>
      <c r="J11" s="49">
        <f>'2022'!$K12/'2022'!$K2</f>
        <v>22.669172932330827</v>
      </c>
    </row>
    <row r="12" spans="1:10" x14ac:dyDescent="0.3">
      <c r="A12" s="48" t="s">
        <v>47</v>
      </c>
      <c r="B12" s="45">
        <f>'2014'!$L12/'2014'!$L2</f>
        <v>0</v>
      </c>
      <c r="C12" s="45">
        <f>'2015'!$L12/'2015'!$L2</f>
        <v>0</v>
      </c>
      <c r="D12" s="45">
        <f>'2016'!$M12/'2016'!$M2</f>
        <v>0</v>
      </c>
      <c r="E12" s="45">
        <f>'2017'!$M12/'2017'!$M2</f>
        <v>8.3210526315789473</v>
      </c>
      <c r="F12" s="45">
        <f>'2018'!$M12/'2018'!$M2</f>
        <v>10.605263157894736</v>
      </c>
      <c r="G12" s="45">
        <f>'2019'!$M12/'2019'!$M2</f>
        <v>9.1473684210526311</v>
      </c>
      <c r="H12" s="45">
        <f>'2020'!$M12/'2020'!$M2</f>
        <v>12.292553191489361</v>
      </c>
      <c r="I12" s="45">
        <f>'2021'!$M12/'2021'!$M2</f>
        <v>13.652406417112299</v>
      </c>
      <c r="J12" s="45">
        <f>'2022'!$M12/'2022'!$M2</f>
        <v>9.8457446808510642</v>
      </c>
    </row>
    <row r="13" spans="1:10" x14ac:dyDescent="0.3">
      <c r="A13" s="48" t="s">
        <v>48</v>
      </c>
      <c r="B13" s="45">
        <f>'2014'!$M12/'2014'!$M2</f>
        <v>0</v>
      </c>
      <c r="C13" s="45">
        <f>'2015'!$M12/'2015'!$M2</f>
        <v>0</v>
      </c>
      <c r="D13" s="45">
        <f>'2016'!$N12/'2016'!$N2</f>
        <v>0</v>
      </c>
      <c r="E13" s="45">
        <f>'2017'!$N12/'2017'!$N2</f>
        <v>10.216216216216216</v>
      </c>
      <c r="F13" s="45">
        <f>'2018'!$N12/'2018'!$N2</f>
        <v>19.452054794520549</v>
      </c>
      <c r="G13" s="45">
        <f>'2019'!$N12/'2019'!$N2</f>
        <v>16.028169014084508</v>
      </c>
      <c r="H13" s="45">
        <f>'2020'!$N12/'2020'!$N2</f>
        <v>20.577464788732396</v>
      </c>
      <c r="I13" s="45">
        <f>'2021'!$N12/'2021'!$N2</f>
        <v>23.743243243243242</v>
      </c>
      <c r="J13" s="45">
        <f>'2022'!$N12/'2022'!$N2</f>
        <v>17.121621621621621</v>
      </c>
    </row>
    <row r="14" spans="1:10" x14ac:dyDescent="0.3">
      <c r="A14" s="48" t="s">
        <v>49</v>
      </c>
      <c r="B14" s="45">
        <f>'2014'!$N12/'2014'!$N2</f>
        <v>0</v>
      </c>
      <c r="C14" s="45">
        <f>'2015'!$N12/'2015'!$N2</f>
        <v>0</v>
      </c>
      <c r="D14" s="45">
        <f>'2016'!$O12/'2016'!$O2</f>
        <v>0</v>
      </c>
      <c r="E14" s="45">
        <f>'2017'!$O12/'2017'!$O2</f>
        <v>11.671532846715328</v>
      </c>
      <c r="F14" s="45">
        <f>'2018'!$O12/'2018'!$O2</f>
        <v>19.949640287769785</v>
      </c>
      <c r="G14" s="45">
        <f>'2019'!$O12/'2019'!$O2</f>
        <v>25.12142857142857</v>
      </c>
      <c r="H14" s="45">
        <f>'2020'!$O12/'2020'!$O2</f>
        <v>10.161971830985916</v>
      </c>
      <c r="I14" s="45">
        <f>'2021'!$O12/'2021'!$O2</f>
        <v>18.546099290780141</v>
      </c>
      <c r="J14" s="45">
        <f>'2022'!$O12/'2022'!$O2</f>
        <v>15.748201438848922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F1" workbookViewId="0">
      <selection activeCell="J26" sqref="J26"/>
    </sheetView>
  </sheetViews>
  <sheetFormatPr defaultRowHeight="14.4" x14ac:dyDescent="0.3"/>
  <cols>
    <col min="1" max="1" width="10.6640625" bestFit="1" customWidth="1"/>
    <col min="3" max="3" width="9.109375" style="174"/>
    <col min="8" max="9" width="8.88671875" style="174"/>
    <col min="10" max="10" width="9.109375" style="174"/>
  </cols>
  <sheetData>
    <row r="1" spans="1:10" x14ac:dyDescent="0.3">
      <c r="A1" s="127" t="s">
        <v>137</v>
      </c>
    </row>
    <row r="2" spans="1:10" x14ac:dyDescent="0.3">
      <c r="A2" s="41" t="s">
        <v>80</v>
      </c>
      <c r="B2" s="38">
        <v>2014</v>
      </c>
      <c r="C2" s="38">
        <v>2015</v>
      </c>
      <c r="D2" s="38">
        <v>2016</v>
      </c>
      <c r="E2" s="38">
        <v>2017</v>
      </c>
      <c r="F2" s="38">
        <v>2018</v>
      </c>
      <c r="G2" s="38">
        <v>2019</v>
      </c>
      <c r="H2" s="38">
        <v>2020</v>
      </c>
      <c r="I2" s="38">
        <v>2021</v>
      </c>
      <c r="J2" s="38">
        <v>2022</v>
      </c>
    </row>
    <row r="3" spans="1:10" ht="13.5" customHeight="1" x14ac:dyDescent="0.3">
      <c r="A3" s="39" t="s">
        <v>38</v>
      </c>
      <c r="B3" s="40">
        <f>'2014'!$B13/'2014'!$B2*100</f>
        <v>0</v>
      </c>
      <c r="C3" s="40">
        <f>'2015'!$B13/'2015'!$B2*100</f>
        <v>0</v>
      </c>
      <c r="D3" s="40">
        <f>'2016'!$B13/'2016'!$B2*100</f>
        <v>0</v>
      </c>
      <c r="E3" s="40">
        <f>'2017'!$B13/'2017'!$B2*100</f>
        <v>48</v>
      </c>
      <c r="F3" s="40">
        <f>'2018'!$B13/'2018'!$B2*100</f>
        <v>80</v>
      </c>
      <c r="G3" s="40">
        <f>'2019'!$B13/'2019'!$B2*100</f>
        <v>88</v>
      </c>
      <c r="H3" s="40">
        <f>'2020'!$B13/'2020'!$B2*100</f>
        <v>85.18518518518519</v>
      </c>
      <c r="I3" s="40">
        <f>'2021'!$B13/'2021'!$B2*100</f>
        <v>92.592592592592595</v>
      </c>
      <c r="J3" s="40">
        <f>'2022'!$B13/'2022'!$B2*100</f>
        <v>85.714285714285708</v>
      </c>
    </row>
    <row r="4" spans="1:10" ht="13.5" customHeight="1" x14ac:dyDescent="0.3">
      <c r="A4" s="39" t="s">
        <v>82</v>
      </c>
      <c r="B4" s="43" t="s">
        <v>22</v>
      </c>
      <c r="C4" s="43" t="s">
        <v>22</v>
      </c>
      <c r="D4" s="40">
        <f>'2016'!$C13/'2016'!$C2*100</f>
        <v>0</v>
      </c>
      <c r="E4" s="40">
        <f>'2017'!$C13/'2017'!$C2*100</f>
        <v>11.111111111111111</v>
      </c>
      <c r="F4" s="40">
        <f>'2018'!$C13/'2018'!$C2*100</f>
        <v>47.058823529411761</v>
      </c>
      <c r="G4" s="40">
        <f>'2019'!$C13/'2019'!$C2*100</f>
        <v>57.142857142857139</v>
      </c>
      <c r="H4" s="40">
        <f>'2020'!$C13/'2020'!$C2*100</f>
        <v>62.5</v>
      </c>
      <c r="I4" s="40">
        <f>'2021'!$C13/'2021'!$C2*100</f>
        <v>75</v>
      </c>
      <c r="J4" s="40">
        <f>'2022'!$C13/'2022'!$C2*100</f>
        <v>72.222222222222214</v>
      </c>
    </row>
    <row r="5" spans="1:10" ht="13.5" customHeight="1" x14ac:dyDescent="0.3">
      <c r="A5" s="39" t="s">
        <v>37</v>
      </c>
      <c r="B5" s="40">
        <f>'2014'!$C13/'2014'!$C2*100</f>
        <v>0</v>
      </c>
      <c r="C5" s="40">
        <f>'2015'!$C13/'2015'!$C2*100</f>
        <v>0</v>
      </c>
      <c r="D5" s="40">
        <f>'2016'!$D13/'2016'!$D2*100</f>
        <v>0</v>
      </c>
      <c r="E5" s="40">
        <f>'2017'!$D13/'2017'!$D2*100</f>
        <v>57.575757575757578</v>
      </c>
      <c r="F5" s="40">
        <f>'2018'!$D13/'2018'!$D2*100</f>
        <v>86.36363636363636</v>
      </c>
      <c r="G5" s="40">
        <f>'2019'!$D13/'2019'!$D2*100</f>
        <v>87.692307692307693</v>
      </c>
      <c r="H5" s="40">
        <f>'2020'!$D13/'2020'!$D2*100</f>
        <v>90.769230769230774</v>
      </c>
      <c r="I5" s="40">
        <f>'2021'!$D13/'2021'!$D2*100</f>
        <v>90.909090909090907</v>
      </c>
      <c r="J5" s="40">
        <f>'2022'!$D13/'2022'!$D2*100</f>
        <v>92.424242424242422</v>
      </c>
    </row>
    <row r="6" spans="1:10" ht="13.5" customHeight="1" x14ac:dyDescent="0.3">
      <c r="A6" s="39" t="s">
        <v>77</v>
      </c>
      <c r="B6" s="40">
        <f>'2014'!$D13/'2014'!$D2*100</f>
        <v>0</v>
      </c>
      <c r="C6" s="40">
        <f>'2015'!$D13/'2015'!$D2*100</f>
        <v>0</v>
      </c>
      <c r="D6" s="40">
        <f>'2016'!$E13/'2016'!$E2*100</f>
        <v>0</v>
      </c>
      <c r="E6" s="40">
        <f>'2017'!$E13/'2017'!$E2*100</f>
        <v>47.368421052631575</v>
      </c>
      <c r="F6" s="40">
        <f>'2018'!$E13/'2018'!$E2*100</f>
        <v>68.421052631578945</v>
      </c>
      <c r="G6" s="40">
        <f>'2019'!$E13/'2019'!$E2*100</f>
        <v>72.222222222222214</v>
      </c>
      <c r="H6" s="40">
        <f>'2020'!$E13/'2020'!$E2*100</f>
        <v>80</v>
      </c>
      <c r="I6" s="40">
        <f>'2021'!$E13/'2021'!$E2*100</f>
        <v>80</v>
      </c>
      <c r="J6" s="40">
        <f>'2022'!$E13/'2022'!$E2*100</f>
        <v>84.210526315789465</v>
      </c>
    </row>
    <row r="7" spans="1:10" ht="13.5" customHeight="1" x14ac:dyDescent="0.3">
      <c r="A7" s="39" t="s">
        <v>40</v>
      </c>
      <c r="B7" s="40">
        <f>'2014'!$E13/'2014'!$E2*100</f>
        <v>0</v>
      </c>
      <c r="C7" s="40">
        <f>'2015'!$E13/'2015'!$E2*100</f>
        <v>0</v>
      </c>
      <c r="D7" s="40">
        <f>'2016'!$F13/'2016'!$F2*100</f>
        <v>0</v>
      </c>
      <c r="E7" s="40">
        <f>'2017'!$F13/'2017'!$F2*100</f>
        <v>89.473684210526315</v>
      </c>
      <c r="F7" s="40">
        <f>'2018'!$F13/'2018'!$F2*100</f>
        <v>90</v>
      </c>
      <c r="G7" s="40">
        <f>'2019'!$F13/'2019'!$F2*100</f>
        <v>94.73684210526315</v>
      </c>
      <c r="H7" s="40">
        <f>'2020'!$F13/'2020'!$F2*100</f>
        <v>95</v>
      </c>
      <c r="I7" s="40">
        <f>'2021'!$F13/'2021'!$F2*100</f>
        <v>94.73684210526315</v>
      </c>
      <c r="J7" s="40">
        <f>'2022'!$F13/'2022'!$F2*100</f>
        <v>95</v>
      </c>
    </row>
    <row r="8" spans="1:10" ht="13.5" customHeight="1" x14ac:dyDescent="0.3">
      <c r="A8" s="39" t="s">
        <v>132</v>
      </c>
      <c r="B8" s="40">
        <f>'2014'!$F13/'2014'!$F2*100</f>
        <v>0</v>
      </c>
      <c r="C8" s="40">
        <f>'2015'!$F13/'2015'!$F2*100</f>
        <v>0</v>
      </c>
      <c r="D8" s="40">
        <f>'2016'!$G13/'2016'!$G2*100</f>
        <v>0</v>
      </c>
      <c r="E8" s="40">
        <f>'2017'!$G13/'2017'!$G2*100</f>
        <v>51.485148514851488</v>
      </c>
      <c r="F8" s="40">
        <f>'2018'!$G13/'2018'!$G2*100</f>
        <v>85.294117647058826</v>
      </c>
      <c r="G8" s="40">
        <f>'2019'!$G13/'2019'!$G2*100</f>
        <v>90.099009900990097</v>
      </c>
      <c r="H8" s="40">
        <f>'2020'!$G13/'2020'!$G2*100</f>
        <v>88.235294117647058</v>
      </c>
      <c r="I8" s="40">
        <f>'2021'!$G13/'2021'!$G2*100</f>
        <v>92.079207920792086</v>
      </c>
      <c r="J8" s="40">
        <f>'2022'!$G13/'2022'!$G2*100</f>
        <v>93.069306930693074</v>
      </c>
    </row>
    <row r="9" spans="1:10" ht="13.5" customHeight="1" x14ac:dyDescent="0.3">
      <c r="A9" s="39" t="s">
        <v>41</v>
      </c>
      <c r="B9" s="40">
        <f>'2014'!$G13/'2014'!$G2*100</f>
        <v>0</v>
      </c>
      <c r="C9" s="40">
        <f>'2015'!$G13/'2015'!$G2*100</f>
        <v>0</v>
      </c>
      <c r="D9" s="40">
        <f>'2016'!$H13/'2016'!$H2*100</f>
        <v>0</v>
      </c>
      <c r="E9" s="40">
        <f>'2017'!$H13/'2017'!$H2*100</f>
        <v>59.259259259259252</v>
      </c>
      <c r="F9" s="40">
        <f>'2018'!$H13/'2018'!$H2*100</f>
        <v>81.132075471698116</v>
      </c>
      <c r="G9" s="40">
        <f>'2019'!$H13/'2019'!$H2*100</f>
        <v>84.112149532710276</v>
      </c>
      <c r="H9" s="40">
        <f>'2020'!$H13/'2020'!$H2*100</f>
        <v>87.850467289719631</v>
      </c>
      <c r="I9" s="40">
        <f>'2021'!$H13/'2021'!$H2*100</f>
        <v>89.719626168224295</v>
      </c>
      <c r="J9" s="40">
        <f>'2022'!$H13/'2022'!$H2*100</f>
        <v>88.785046728971963</v>
      </c>
    </row>
    <row r="10" spans="1:10" ht="13.5" customHeight="1" x14ac:dyDescent="0.3">
      <c r="A10" s="39" t="s">
        <v>42</v>
      </c>
      <c r="B10" s="40">
        <f>'2014'!$H13/'2014'!$H2*100</f>
        <v>0</v>
      </c>
      <c r="C10" s="40">
        <f>'2015'!$H13/'2015'!$H2*100</f>
        <v>0</v>
      </c>
      <c r="D10" s="40">
        <f>'2016'!$I13/'2016'!$I2*100</f>
        <v>0</v>
      </c>
      <c r="E10" s="40">
        <f>'2017'!$I13/'2017'!$I2*100</f>
        <v>66.666666666666657</v>
      </c>
      <c r="F10" s="40">
        <f>'2018'!$I13/'2018'!$I2*100</f>
        <v>84.158415841584159</v>
      </c>
      <c r="G10" s="40">
        <f>'2019'!$I13/'2019'!$I2*100</f>
        <v>92</v>
      </c>
      <c r="H10" s="40">
        <f>'2020'!$I13/'2020'!$I2*100</f>
        <v>89.795918367346943</v>
      </c>
      <c r="I10" s="40">
        <f>'2021'!$I13/'2021'!$I2*100</f>
        <v>92.929292929292927</v>
      </c>
      <c r="J10" s="40">
        <f>'2022'!$I13/'2022'!$I2*100</f>
        <v>91.75257731958763</v>
      </c>
    </row>
    <row r="11" spans="1:10" ht="13.5" customHeight="1" x14ac:dyDescent="0.3">
      <c r="A11" s="39" t="s">
        <v>133</v>
      </c>
      <c r="B11" s="40">
        <f>'2014'!$I13/'2014'!$I2*100</f>
        <v>0</v>
      </c>
      <c r="C11" s="40">
        <f>'2015'!$I13/'2015'!$I2*100</f>
        <v>0</v>
      </c>
      <c r="D11" s="40">
        <f>'2016'!$J13/'2016'!$J2*100</f>
        <v>0</v>
      </c>
      <c r="E11" s="40">
        <f>'2017'!$J13/'2017'!$J2*100</f>
        <v>67.567567567567565</v>
      </c>
      <c r="F11" s="40">
        <f>'2018'!$J13/'2018'!$J2*100</f>
        <v>83.78378378378379</v>
      </c>
      <c r="G11" s="40">
        <f>'2019'!$J13/'2019'!$J2*100</f>
        <v>89.189189189189193</v>
      </c>
      <c r="H11" s="40">
        <f>'2020'!$J13/'2020'!$J2*100</f>
        <v>89.189189189189193</v>
      </c>
      <c r="I11" s="40">
        <f>'2021'!$J13/'2021'!$J2*100</f>
        <v>90.789473684210535</v>
      </c>
      <c r="J11" s="40">
        <f>'2022'!$J13/'2022'!$J2*100</f>
        <v>90.789473684210535</v>
      </c>
    </row>
    <row r="12" spans="1:10" ht="13.5" customHeight="1" x14ac:dyDescent="0.3">
      <c r="A12" s="46" t="s">
        <v>43</v>
      </c>
      <c r="B12" s="47">
        <f>'2014'!$J13/'2014'!$J2*100</f>
        <v>0</v>
      </c>
      <c r="C12" s="47">
        <f>'2015'!$J13/'2015'!$J2*100</f>
        <v>0</v>
      </c>
      <c r="D12" s="47">
        <f>'2016'!$K13/'2016'!$K2*100</f>
        <v>0</v>
      </c>
      <c r="E12" s="47">
        <f>'2017'!$K13/'2017'!$K2*100</f>
        <v>58.601134215500949</v>
      </c>
      <c r="F12" s="47">
        <f>'2018'!$K13/'2018'!$K2*100</f>
        <v>82.264150943396231</v>
      </c>
      <c r="G12" s="47">
        <f>'2019'!$K13/'2019'!$K2*100</f>
        <v>87.380497131931165</v>
      </c>
      <c r="H12" s="47">
        <f>'2020'!$K13/'2020'!$K2*100</f>
        <v>87.901701323251416</v>
      </c>
      <c r="I12" s="47">
        <f>'2021'!$K13/'2021'!$K2*100</f>
        <v>90.583804143126173</v>
      </c>
      <c r="J12" s="47">
        <f>'2022'!$K13/'2022'!$K2*100</f>
        <v>90.225563909774436</v>
      </c>
    </row>
    <row r="13" spans="1:10" x14ac:dyDescent="0.3">
      <c r="A13" s="48" t="s">
        <v>47</v>
      </c>
      <c r="B13" s="40">
        <f>'2014'!$L13/'2014'!$L2*100</f>
        <v>0</v>
      </c>
      <c r="C13" s="40">
        <f>'2015'!$L13/'2015'!$L2*100</f>
        <v>0</v>
      </c>
      <c r="D13" s="40">
        <f>'2016'!$M13/'2016'!$M2*100</f>
        <v>0</v>
      </c>
      <c r="E13" s="40">
        <f>'2017'!$M13/'2017'!$M2*100</f>
        <v>70</v>
      </c>
      <c r="F13" s="40">
        <f>'2018'!$M13/'2018'!$M2*100</f>
        <v>89.473684210526315</v>
      </c>
      <c r="G13" s="40">
        <f>'2019'!$M13/'2019'!$M2*100</f>
        <v>93.15789473684211</v>
      </c>
      <c r="H13" s="40">
        <f>'2020'!$M13/'2020'!$M2*100</f>
        <v>94.680851063829792</v>
      </c>
      <c r="I13" s="40">
        <f>'2021'!$M13/'2021'!$M2*100</f>
        <v>95.18716577540107</v>
      </c>
      <c r="J13" s="40">
        <f>'2022'!$M13/'2022'!$M2*100</f>
        <v>95.744680851063833</v>
      </c>
    </row>
    <row r="14" spans="1:10" x14ac:dyDescent="0.3">
      <c r="A14" s="48" t="s">
        <v>48</v>
      </c>
      <c r="B14" s="40">
        <f>'2014'!$M13/'2014'!$M2*100</f>
        <v>0</v>
      </c>
      <c r="C14" s="40">
        <f>'2015'!$M13/'2015'!$M2*100</f>
        <v>0</v>
      </c>
      <c r="D14" s="40">
        <f>'2016'!$N13/'2016'!$N2*100</f>
        <v>0</v>
      </c>
      <c r="E14" s="40">
        <f>'2017'!$N13/'2017'!$N2*100</f>
        <v>56.756756756756758</v>
      </c>
      <c r="F14" s="40">
        <f>'2018'!$N13/'2018'!$N2*100</f>
        <v>82.191780821917803</v>
      </c>
      <c r="G14" s="40">
        <f>'2019'!$N13/'2019'!$N2*100</f>
        <v>87.323943661971825</v>
      </c>
      <c r="H14" s="40">
        <f>'2020'!$N13/'2020'!$N2*100</f>
        <v>87.323943661971825</v>
      </c>
      <c r="I14" s="40">
        <f>'2021'!$N13/'2021'!$N2*100</f>
        <v>91.891891891891902</v>
      </c>
      <c r="J14" s="40">
        <f>'2022'!$N13/'2022'!$N2*100</f>
        <v>89.189189189189193</v>
      </c>
    </row>
    <row r="15" spans="1:10" x14ac:dyDescent="0.3">
      <c r="A15" s="48" t="s">
        <v>49</v>
      </c>
      <c r="B15" s="40">
        <f>'2014'!$N13/'2014'!$N2*100</f>
        <v>0</v>
      </c>
      <c r="C15" s="40">
        <f>'2015'!$N13/'2015'!$N2*100</f>
        <v>0</v>
      </c>
      <c r="D15" s="40">
        <f>'2016'!$O13/'2016'!$O2*100</f>
        <v>0</v>
      </c>
      <c r="E15" s="40">
        <f>'2017'!$O13/'2017'!$O2*100</f>
        <v>54.014598540145982</v>
      </c>
      <c r="F15" s="40">
        <f>'2018'!$O13/'2018'!$O2*100</f>
        <v>77.697841726618705</v>
      </c>
      <c r="G15" s="40">
        <f>'2019'!$O13/'2019'!$O2*100</f>
        <v>84.285714285714292</v>
      </c>
      <c r="H15" s="40">
        <f>'2020'!$O13/'2020'!$O2*100</f>
        <v>82.394366197183103</v>
      </c>
      <c r="I15" s="40">
        <f>'2021'!$O13/'2021'!$O2*100</f>
        <v>86.524822695035468</v>
      </c>
      <c r="J15" s="40">
        <f>'2022'!$O13/'2022'!$O2*100</f>
        <v>86.330935251798564</v>
      </c>
    </row>
    <row r="17" spans="1:10" x14ac:dyDescent="0.3">
      <c r="A17" s="127" t="s">
        <v>136</v>
      </c>
    </row>
    <row r="18" spans="1:10" x14ac:dyDescent="0.3">
      <c r="A18" s="41" t="s">
        <v>80</v>
      </c>
      <c r="E18" s="38">
        <v>2017</v>
      </c>
      <c r="F18" s="38">
        <v>2018</v>
      </c>
      <c r="G18" s="38">
        <v>2019</v>
      </c>
      <c r="H18" s="38">
        <v>2020</v>
      </c>
      <c r="I18" s="38">
        <v>2021</v>
      </c>
      <c r="J18" s="38">
        <v>2022</v>
      </c>
    </row>
    <row r="19" spans="1:10" x14ac:dyDescent="0.3">
      <c r="A19" s="39" t="s">
        <v>38</v>
      </c>
      <c r="E19" s="40">
        <v>8</v>
      </c>
      <c r="F19" s="40">
        <v>7</v>
      </c>
      <c r="G19" s="40">
        <v>12</v>
      </c>
      <c r="H19" s="40">
        <v>10</v>
      </c>
      <c r="I19" s="40">
        <v>12</v>
      </c>
      <c r="J19" s="40">
        <v>10</v>
      </c>
    </row>
    <row r="20" spans="1:10" x14ac:dyDescent="0.3">
      <c r="A20" s="39" t="s">
        <v>82</v>
      </c>
      <c r="E20" s="43">
        <v>0</v>
      </c>
      <c r="F20" s="43">
        <v>0</v>
      </c>
      <c r="G20" s="43">
        <v>1</v>
      </c>
      <c r="H20" s="43">
        <v>1</v>
      </c>
      <c r="I20" s="43">
        <v>4</v>
      </c>
      <c r="J20" s="43">
        <v>3</v>
      </c>
    </row>
    <row r="21" spans="1:10" x14ac:dyDescent="0.3">
      <c r="A21" s="39" t="s">
        <v>37</v>
      </c>
      <c r="E21" s="40">
        <v>22</v>
      </c>
      <c r="F21" s="40">
        <v>28</v>
      </c>
      <c r="G21" s="40">
        <v>37</v>
      </c>
      <c r="H21" s="40">
        <v>32</v>
      </c>
      <c r="I21" s="40">
        <v>37</v>
      </c>
      <c r="J21" s="40">
        <v>27</v>
      </c>
    </row>
    <row r="22" spans="1:10" x14ac:dyDescent="0.3">
      <c r="A22" s="39" t="s">
        <v>77</v>
      </c>
      <c r="E22" s="40">
        <v>2</v>
      </c>
      <c r="F22" s="40">
        <v>3</v>
      </c>
      <c r="G22" s="40">
        <v>4</v>
      </c>
      <c r="H22" s="40">
        <v>4</v>
      </c>
      <c r="I22" s="40">
        <v>6</v>
      </c>
      <c r="J22" s="40">
        <v>5</v>
      </c>
    </row>
    <row r="23" spans="1:10" x14ac:dyDescent="0.3">
      <c r="A23" s="39" t="s">
        <v>40</v>
      </c>
      <c r="E23" s="40">
        <v>7</v>
      </c>
      <c r="F23" s="40">
        <v>6</v>
      </c>
      <c r="G23" s="40">
        <v>7</v>
      </c>
      <c r="H23" s="40">
        <v>10</v>
      </c>
      <c r="I23" s="40">
        <v>11</v>
      </c>
      <c r="J23" s="40">
        <v>10</v>
      </c>
    </row>
    <row r="24" spans="1:10" x14ac:dyDescent="0.3">
      <c r="A24" s="39" t="s">
        <v>132</v>
      </c>
      <c r="E24" s="40">
        <v>21</v>
      </c>
      <c r="F24" s="40">
        <v>22</v>
      </c>
      <c r="G24" s="40">
        <v>27</v>
      </c>
      <c r="H24" s="40">
        <v>28</v>
      </c>
      <c r="I24" s="40">
        <v>31</v>
      </c>
      <c r="J24" s="40">
        <v>31</v>
      </c>
    </row>
    <row r="25" spans="1:10" x14ac:dyDescent="0.3">
      <c r="A25" s="39" t="s">
        <v>41</v>
      </c>
      <c r="E25" s="40">
        <v>22</v>
      </c>
      <c r="F25" s="40">
        <v>33</v>
      </c>
      <c r="G25" s="40">
        <v>44</v>
      </c>
      <c r="H25" s="40">
        <v>51</v>
      </c>
      <c r="I25" s="40">
        <v>59</v>
      </c>
      <c r="J25" s="40">
        <v>53</v>
      </c>
    </row>
    <row r="26" spans="1:10" x14ac:dyDescent="0.3">
      <c r="A26" s="39" t="s">
        <v>42</v>
      </c>
      <c r="E26" s="40">
        <v>16</v>
      </c>
      <c r="F26" s="40">
        <v>21</v>
      </c>
      <c r="G26" s="40">
        <v>25</v>
      </c>
      <c r="H26" s="40">
        <v>23</v>
      </c>
      <c r="I26" s="40">
        <v>29</v>
      </c>
      <c r="J26" s="40">
        <v>23</v>
      </c>
    </row>
    <row r="27" spans="1:10" x14ac:dyDescent="0.3">
      <c r="A27" s="39" t="s">
        <v>133</v>
      </c>
      <c r="E27" s="40">
        <v>18</v>
      </c>
      <c r="F27" s="40">
        <v>18</v>
      </c>
      <c r="G27" s="40">
        <v>27</v>
      </c>
      <c r="H27" s="40">
        <v>27</v>
      </c>
      <c r="I27" s="40">
        <v>31</v>
      </c>
      <c r="J27" s="40">
        <v>24</v>
      </c>
    </row>
    <row r="28" spans="1:10" x14ac:dyDescent="0.3">
      <c r="A28" s="46" t="s">
        <v>43</v>
      </c>
      <c r="E28" s="47">
        <f t="shared" ref="E28:J28" si="0">SUM(E19:E27)</f>
        <v>116</v>
      </c>
      <c r="F28" s="47">
        <f t="shared" si="0"/>
        <v>138</v>
      </c>
      <c r="G28" s="47">
        <f t="shared" si="0"/>
        <v>184</v>
      </c>
      <c r="H28" s="47">
        <f t="shared" si="0"/>
        <v>186</v>
      </c>
      <c r="I28" s="47">
        <f t="shared" si="0"/>
        <v>220</v>
      </c>
      <c r="J28" s="47">
        <f t="shared" si="0"/>
        <v>186</v>
      </c>
    </row>
    <row r="29" spans="1:10" x14ac:dyDescent="0.3">
      <c r="A29" s="48" t="s">
        <v>47</v>
      </c>
      <c r="E29" s="40">
        <f>3+9+12+8+9</f>
        <v>41</v>
      </c>
      <c r="F29" s="40">
        <f>3+12+17+10+10</f>
        <v>52</v>
      </c>
      <c r="G29" s="40">
        <f>3+14+25+14+17</f>
        <v>73</v>
      </c>
      <c r="H29" s="40">
        <f>4+16+29+11+19</f>
        <v>79</v>
      </c>
      <c r="I29" s="40">
        <f>4+16+33+13+22</f>
        <v>88</v>
      </c>
      <c r="J29" s="40">
        <f>4+16+24+11+12</f>
        <v>67</v>
      </c>
    </row>
    <row r="30" spans="1:10" x14ac:dyDescent="0.3">
      <c r="A30" s="48" t="s">
        <v>48</v>
      </c>
      <c r="E30" s="40">
        <f>3+7+5+1+1</f>
        <v>17</v>
      </c>
      <c r="F30" s="40">
        <f>2+5+7+4+1</f>
        <v>19</v>
      </c>
      <c r="G30" s="40">
        <f>3+6+10+4+3</f>
        <v>26</v>
      </c>
      <c r="H30" s="40">
        <f>3+4+11+6+4</f>
        <v>28</v>
      </c>
      <c r="I30" s="40">
        <f>3+6+13+7+4</f>
        <v>33</v>
      </c>
      <c r="J30" s="40">
        <f>2+6+13+4+5</f>
        <v>30</v>
      </c>
    </row>
    <row r="31" spans="1:10" x14ac:dyDescent="0.3">
      <c r="A31" s="48" t="s">
        <v>49</v>
      </c>
      <c r="E31" s="40">
        <f>1+5+5+7+7</f>
        <v>25</v>
      </c>
      <c r="F31" s="40">
        <f>1+5+9+7+7</f>
        <v>29</v>
      </c>
      <c r="G31" s="40">
        <f>1+7+9+7+7</f>
        <v>31</v>
      </c>
      <c r="H31" s="40">
        <f>3+8+11+6+4</f>
        <v>32</v>
      </c>
      <c r="I31" s="40">
        <f>4+9+13+9+5</f>
        <v>40</v>
      </c>
      <c r="J31" s="40">
        <f>4+9+16+8+7</f>
        <v>44</v>
      </c>
    </row>
    <row r="32" spans="1:10" x14ac:dyDescent="0.3">
      <c r="E32" s="174"/>
      <c r="F32" s="174"/>
      <c r="G32" s="174"/>
    </row>
    <row r="33" spans="1:10" x14ac:dyDescent="0.3">
      <c r="A33" s="41" t="s">
        <v>80</v>
      </c>
      <c r="E33" s="38">
        <v>2017</v>
      </c>
      <c r="F33" s="38">
        <v>2018</v>
      </c>
      <c r="G33" s="38">
        <v>2019</v>
      </c>
      <c r="H33" s="38">
        <v>2020</v>
      </c>
      <c r="I33" s="38">
        <v>2021</v>
      </c>
      <c r="J33" s="38">
        <v>2022</v>
      </c>
    </row>
    <row r="34" spans="1:10" x14ac:dyDescent="0.3">
      <c r="A34" s="39" t="s">
        <v>38</v>
      </c>
      <c r="E34" s="40">
        <f>E19/'2017'!$B2*100</f>
        <v>32</v>
      </c>
      <c r="F34" s="40">
        <f>F19/'2018'!$B2*100</f>
        <v>28.000000000000004</v>
      </c>
      <c r="G34" s="40">
        <f>G19/'2019'!$B2*100</f>
        <v>48</v>
      </c>
      <c r="H34" s="40">
        <f>H19/'2020'!$B2*100</f>
        <v>37.037037037037038</v>
      </c>
      <c r="I34" s="40">
        <f>I19/'2021'!$B2*100</f>
        <v>44.444444444444443</v>
      </c>
      <c r="J34" s="40">
        <f>J19/'2022'!$B2*100</f>
        <v>35.714285714285715</v>
      </c>
    </row>
    <row r="35" spans="1:10" x14ac:dyDescent="0.3">
      <c r="A35" s="39" t="s">
        <v>82</v>
      </c>
      <c r="E35" s="40">
        <f>E20/'2017'!$C2*100</f>
        <v>0</v>
      </c>
      <c r="F35" s="40">
        <f>F20/'2018'!$C2*100</f>
        <v>0</v>
      </c>
      <c r="G35" s="40">
        <f>G20/'2019'!$C2*100</f>
        <v>7.1428571428571423</v>
      </c>
      <c r="H35" s="40">
        <f>H20/'2020'!$C2*100</f>
        <v>6.25</v>
      </c>
      <c r="I35" s="40">
        <f>I20/'2021'!$C2*100</f>
        <v>25</v>
      </c>
      <c r="J35" s="40">
        <f>J20/'2022'!$C2*100</f>
        <v>16.666666666666664</v>
      </c>
    </row>
    <row r="36" spans="1:10" x14ac:dyDescent="0.3">
      <c r="A36" s="39" t="s">
        <v>37</v>
      </c>
      <c r="E36" s="40">
        <f>E21/'2017'!$D2*100</f>
        <v>33.333333333333329</v>
      </c>
      <c r="F36" s="40">
        <f>F21/'2018'!$D2*100</f>
        <v>42.424242424242422</v>
      </c>
      <c r="G36" s="40">
        <f>G21/'2019'!$D2*100</f>
        <v>56.92307692307692</v>
      </c>
      <c r="H36" s="40">
        <f>H21/'2020'!$D2*100</f>
        <v>49.230769230769234</v>
      </c>
      <c r="I36" s="40">
        <f>I21/'2021'!$D2*100</f>
        <v>56.060606060606055</v>
      </c>
      <c r="J36" s="40">
        <f>J21/'2022'!$D2*100</f>
        <v>40.909090909090914</v>
      </c>
    </row>
    <row r="37" spans="1:10" x14ac:dyDescent="0.3">
      <c r="A37" s="39" t="s">
        <v>77</v>
      </c>
      <c r="E37" s="40">
        <f>E22/'2017'!$E2*100</f>
        <v>10.526315789473683</v>
      </c>
      <c r="F37" s="40">
        <f>F22/'2018'!$E2*100</f>
        <v>15.789473684210526</v>
      </c>
      <c r="G37" s="40">
        <f>G22/'2019'!$E2*100</f>
        <v>22.222222222222221</v>
      </c>
      <c r="H37" s="40">
        <f>H22/'2020'!$E2*100</f>
        <v>20</v>
      </c>
      <c r="I37" s="40">
        <f>I22/'2021'!$E2*100</f>
        <v>30</v>
      </c>
      <c r="J37" s="40">
        <f>J22/'2022'!$E2*100</f>
        <v>26.315789473684209</v>
      </c>
    </row>
    <row r="38" spans="1:10" x14ac:dyDescent="0.3">
      <c r="A38" s="39" t="s">
        <v>40</v>
      </c>
      <c r="E38" s="40">
        <f>E23/'2017'!$F2*100</f>
        <v>36.84210526315789</v>
      </c>
      <c r="F38" s="40">
        <f>F23/'2018'!$F2*100</f>
        <v>30</v>
      </c>
      <c r="G38" s="40">
        <f>G23/'2019'!$F2*100</f>
        <v>36.84210526315789</v>
      </c>
      <c r="H38" s="40">
        <f>H23/'2020'!$F2*100</f>
        <v>50</v>
      </c>
      <c r="I38" s="40">
        <f>I23/'2021'!$F2*100</f>
        <v>57.894736842105267</v>
      </c>
      <c r="J38" s="40">
        <f>J23/'2022'!$F2*100</f>
        <v>50</v>
      </c>
    </row>
    <row r="39" spans="1:10" x14ac:dyDescent="0.3">
      <c r="A39" s="39" t="s">
        <v>132</v>
      </c>
      <c r="E39" s="40">
        <f>E24/'2017'!$G2*100</f>
        <v>20.792079207920793</v>
      </c>
      <c r="F39" s="40">
        <f>F24/'2018'!$G2*100</f>
        <v>21.568627450980394</v>
      </c>
      <c r="G39" s="40">
        <f>G24/'2019'!$G2*100</f>
        <v>26.732673267326735</v>
      </c>
      <c r="H39" s="40">
        <f>H24/'2020'!$G2*100</f>
        <v>27.450980392156865</v>
      </c>
      <c r="I39" s="40">
        <f>I24/'2021'!$G2*100</f>
        <v>30.693069306930692</v>
      </c>
      <c r="J39" s="40">
        <f>J24/'2022'!$G2*100</f>
        <v>30.693069306930692</v>
      </c>
    </row>
    <row r="40" spans="1:10" x14ac:dyDescent="0.3">
      <c r="A40" s="39" t="s">
        <v>41</v>
      </c>
      <c r="E40" s="40">
        <f>E25/'2017'!$H2*100</f>
        <v>20.37037037037037</v>
      </c>
      <c r="F40" s="40">
        <f>F25/'2018'!$H2*100</f>
        <v>31.132075471698112</v>
      </c>
      <c r="G40" s="40">
        <f>G25/'2019'!$H2*100</f>
        <v>41.121495327102799</v>
      </c>
      <c r="H40" s="40">
        <f>H25/'2020'!$H2*100</f>
        <v>47.663551401869157</v>
      </c>
      <c r="I40" s="40">
        <f>I25/'2021'!$H2*100</f>
        <v>55.140186915887845</v>
      </c>
      <c r="J40" s="40">
        <f>J25/'2022'!$H2*100</f>
        <v>49.532710280373834</v>
      </c>
    </row>
    <row r="41" spans="1:10" x14ac:dyDescent="0.3">
      <c r="A41" s="39" t="s">
        <v>42</v>
      </c>
      <c r="E41" s="40">
        <f>E26/'2017'!$I2*100</f>
        <v>16.161616161616163</v>
      </c>
      <c r="F41" s="40">
        <f>F26/'2018'!$I2*100</f>
        <v>20.792079207920793</v>
      </c>
      <c r="G41" s="40">
        <f>G26/'2019'!$I2*100</f>
        <v>25</v>
      </c>
      <c r="H41" s="40">
        <f>H26/'2020'!$I2*100</f>
        <v>23.469387755102041</v>
      </c>
      <c r="I41" s="40">
        <f>I26/'2021'!$I2*100</f>
        <v>29.292929292929294</v>
      </c>
      <c r="J41" s="40">
        <f>J26/'2022'!$I2*100</f>
        <v>23.711340206185564</v>
      </c>
    </row>
    <row r="42" spans="1:10" x14ac:dyDescent="0.3">
      <c r="A42" s="39" t="s">
        <v>133</v>
      </c>
      <c r="E42" s="40">
        <f>E27/'2017'!$J2*100</f>
        <v>24.324324324324326</v>
      </c>
      <c r="F42" s="40">
        <f>F27/'2018'!$J2*100</f>
        <v>24.324324324324326</v>
      </c>
      <c r="G42" s="40">
        <f>G27/'2019'!$J2*100</f>
        <v>36.486486486486484</v>
      </c>
      <c r="H42" s="40">
        <f>H27/'2020'!$J2*100</f>
        <v>36.486486486486484</v>
      </c>
      <c r="I42" s="40">
        <f>I27/'2021'!$J2*100</f>
        <v>40.789473684210527</v>
      </c>
      <c r="J42" s="40">
        <f>J27/'2022'!$J2*100</f>
        <v>31.578947368421051</v>
      </c>
    </row>
    <row r="43" spans="1:10" x14ac:dyDescent="0.3">
      <c r="A43" s="46" t="s">
        <v>43</v>
      </c>
      <c r="E43" s="47">
        <f>E28/'2017'!$K2*100</f>
        <v>21.928166351606805</v>
      </c>
      <c r="F43" s="47">
        <f>F28/'2018'!$K2*100</f>
        <v>26.037735849056602</v>
      </c>
      <c r="G43" s="47">
        <f>G28/'2019'!$K2*100</f>
        <v>35.181644359464627</v>
      </c>
      <c r="H43" s="47">
        <f>H28/'2020'!$K2*100</f>
        <v>35.160680529300571</v>
      </c>
      <c r="I43" s="47">
        <f>I28/'2021'!$K2*100</f>
        <v>41.431261770244824</v>
      </c>
      <c r="J43" s="47">
        <f>J28/'2022'!$K2*100</f>
        <v>34.962406015037594</v>
      </c>
    </row>
    <row r="44" spans="1:10" x14ac:dyDescent="0.3">
      <c r="A44" s="48" t="s">
        <v>47</v>
      </c>
      <c r="E44" s="40">
        <f>E29/'2017'!$M2*100</f>
        <v>21.578947368421055</v>
      </c>
      <c r="F44" s="40">
        <f>F29/'2018'!$M2*100</f>
        <v>27.368421052631582</v>
      </c>
      <c r="G44" s="40">
        <f>G29/'2019'!$M2*100</f>
        <v>38.421052631578945</v>
      </c>
      <c r="H44" s="40">
        <f>H29/'2020'!$M2*100</f>
        <v>42.021276595744681</v>
      </c>
      <c r="I44" s="40">
        <f>I29/'2021'!$M2*100</f>
        <v>47.058823529411761</v>
      </c>
      <c r="J44" s="40">
        <f>J29/'2022'!$M2*100</f>
        <v>35.638297872340424</v>
      </c>
    </row>
    <row r="45" spans="1:10" x14ac:dyDescent="0.3">
      <c r="A45" s="48" t="s">
        <v>48</v>
      </c>
      <c r="E45" s="40">
        <f>E30/'2017'!$N2*100</f>
        <v>22.972972972972975</v>
      </c>
      <c r="F45" s="40">
        <f>F30/'2018'!$N2*100</f>
        <v>26.027397260273972</v>
      </c>
      <c r="G45" s="40">
        <f>G30/'2019'!$N2*100</f>
        <v>36.619718309859159</v>
      </c>
      <c r="H45" s="40">
        <f>H30/'2020'!$N2*100</f>
        <v>39.436619718309856</v>
      </c>
      <c r="I45" s="40">
        <f>I30/'2021'!$N2*100</f>
        <v>44.594594594594597</v>
      </c>
      <c r="J45" s="40">
        <f>J30/'2022'!$N2*100</f>
        <v>40.54054054054054</v>
      </c>
    </row>
    <row r="46" spans="1:10" x14ac:dyDescent="0.3">
      <c r="A46" s="48" t="s">
        <v>49</v>
      </c>
      <c r="E46" s="40">
        <f>E31/'2017'!$O2*100</f>
        <v>18.248175182481752</v>
      </c>
      <c r="F46" s="40">
        <f>F31/'2018'!$O2*100</f>
        <v>20.863309352517987</v>
      </c>
      <c r="G46" s="40">
        <f>G31/'2019'!$O2*100</f>
        <v>22.142857142857142</v>
      </c>
      <c r="H46" s="40">
        <f>H31/'2020'!$O2*100</f>
        <v>22.535211267605636</v>
      </c>
      <c r="I46" s="40">
        <f>I31/'2021'!$O2*100</f>
        <v>28.368794326241137</v>
      </c>
      <c r="J46" s="40">
        <f>J31/'2022'!$O2*100</f>
        <v>31.654676258992804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E1" workbookViewId="0">
      <selection activeCell="J12" sqref="J12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'2014'!$B14/'2014'!$B2*100</f>
        <v>100</v>
      </c>
      <c r="C2" s="40">
        <f>'2015'!$B14/'2015'!$B2*100</f>
        <v>95</v>
      </c>
      <c r="D2" s="40">
        <f>'2016'!$B14/'2016'!$B2*100</f>
        <v>91.304347826086953</v>
      </c>
      <c r="E2" s="40">
        <f>'2017'!$B14/'2017'!$B2*100</f>
        <v>92</v>
      </c>
      <c r="F2" s="40">
        <f>'2018'!$B14/'2018'!$B2*100</f>
        <v>88</v>
      </c>
      <c r="G2" s="40">
        <f>'2019'!$B14/'2019'!$B2*100</f>
        <v>92</v>
      </c>
      <c r="H2" s="40">
        <f>'2020'!$B14/'2020'!$B2*100</f>
        <v>96.296296296296291</v>
      </c>
      <c r="I2" s="40">
        <f>'2021'!$B14/'2021'!$B2*100</f>
        <v>96.296296296296291</v>
      </c>
      <c r="J2" s="40">
        <f>'2022'!$B14/'2022'!$B2*100</f>
        <v>92.857142857142861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'2016'!$C14/'2016'!$C2*100</f>
        <v>58.82352941176471</v>
      </c>
      <c r="E3" s="40">
        <f>'2017'!$C14/'2017'!$C2*100</f>
        <v>77.777777777777786</v>
      </c>
      <c r="F3" s="40">
        <f>'2018'!$C14/'2018'!$C2*100</f>
        <v>64.705882352941174</v>
      </c>
      <c r="G3" s="40">
        <f>'2019'!$C14/'2019'!$C2*100</f>
        <v>64.285714285714292</v>
      </c>
      <c r="H3" s="40">
        <f>'2020'!$C14/'2020'!$C2*100</f>
        <v>81.25</v>
      </c>
      <c r="I3" s="40">
        <f>'2021'!$C14/'2021'!$C2*100</f>
        <v>62.5</v>
      </c>
      <c r="J3" s="40">
        <f>'2022'!$C14/'2022'!$C2*100</f>
        <v>88.888888888888886</v>
      </c>
    </row>
    <row r="4" spans="1:10" ht="13.5" customHeight="1" x14ac:dyDescent="0.3">
      <c r="A4" s="39" t="s">
        <v>37</v>
      </c>
      <c r="B4" s="40">
        <f>'2014'!$C14/'2014'!$C2*100</f>
        <v>98.305084745762713</v>
      </c>
      <c r="C4" s="40">
        <f>'2015'!$C14/'2015'!$C2*100</f>
        <v>93.75</v>
      </c>
      <c r="D4" s="40">
        <f>'2016'!$D14/'2016'!$D2*100</f>
        <v>92.307692307692307</v>
      </c>
      <c r="E4" s="40">
        <f>'2017'!$D14/'2017'!$D2*100</f>
        <v>92.424242424242422</v>
      </c>
      <c r="F4" s="40">
        <f>'2018'!$D14/'2018'!$D2*100</f>
        <v>92.424242424242422</v>
      </c>
      <c r="G4" s="40">
        <f>'2019'!$D14/'2019'!$D2*100</f>
        <v>95.384615384615387</v>
      </c>
      <c r="H4" s="40">
        <f>'2020'!$D14/'2020'!$D2*100</f>
        <v>96.92307692307692</v>
      </c>
      <c r="I4" s="40">
        <f>'2021'!$D14/'2021'!$D2*100</f>
        <v>95.454545454545453</v>
      </c>
      <c r="J4" s="40">
        <f>'2022'!$D14/'2022'!$D2*100</f>
        <v>95.454545454545453</v>
      </c>
    </row>
    <row r="5" spans="1:10" ht="13.5" customHeight="1" x14ac:dyDescent="0.3">
      <c r="A5" s="39" t="s">
        <v>77</v>
      </c>
      <c r="B5" s="40">
        <f>'2014'!$D14/'2014'!$D2*100</f>
        <v>75</v>
      </c>
      <c r="C5" s="40">
        <f>'2015'!$D14/'2015'!$D2*100</f>
        <v>76.470588235294116</v>
      </c>
      <c r="D5" s="40">
        <f>'2016'!$E14/'2016'!$E2*100</f>
        <v>82.35294117647058</v>
      </c>
      <c r="E5" s="40">
        <f>'2017'!$E14/'2017'!$E2*100</f>
        <v>73.68421052631578</v>
      </c>
      <c r="F5" s="40">
        <f>'2018'!$E14/'2018'!$E2*100</f>
        <v>89.473684210526315</v>
      </c>
      <c r="G5" s="40">
        <f>'2019'!$E14/'2019'!$E2*100</f>
        <v>94.444444444444443</v>
      </c>
      <c r="H5" s="40">
        <f>'2020'!$E14/'2020'!$E2*100</f>
        <v>70</v>
      </c>
      <c r="I5" s="40">
        <f>'2021'!$E14/'2021'!$E2*100</f>
        <v>90</v>
      </c>
      <c r="J5" s="40">
        <f>'2022'!$E14/'2022'!$E2*100</f>
        <v>78.94736842105263</v>
      </c>
    </row>
    <row r="6" spans="1:10" ht="13.5" customHeight="1" x14ac:dyDescent="0.3">
      <c r="A6" s="39" t="s">
        <v>40</v>
      </c>
      <c r="B6" s="40">
        <f>'2014'!$E14/'2014'!$E2*100</f>
        <v>93.75</v>
      </c>
      <c r="C6" s="40">
        <f>'2015'!$E14/'2015'!$E2*100</f>
        <v>94.444444444444443</v>
      </c>
      <c r="D6" s="40">
        <f>'2016'!$F14/'2016'!$F2*100</f>
        <v>100</v>
      </c>
      <c r="E6" s="40">
        <f>'2017'!$F14/'2017'!$F2*100</f>
        <v>94.73684210526315</v>
      </c>
      <c r="F6" s="40">
        <f>'2018'!$F14/'2018'!$F2*100</f>
        <v>90</v>
      </c>
      <c r="G6" s="40">
        <f>'2019'!$F14/'2019'!$F2*100</f>
        <v>94.73684210526315</v>
      </c>
      <c r="H6" s="40">
        <f>'2020'!$F14/'2020'!$F2*100</f>
        <v>90</v>
      </c>
      <c r="I6" s="40">
        <f>'2021'!$F14/'2021'!$F2*100</f>
        <v>89.473684210526315</v>
      </c>
      <c r="J6" s="40">
        <f>'2022'!$F14/'2022'!$F2*100</f>
        <v>95</v>
      </c>
    </row>
    <row r="7" spans="1:10" ht="13.5" customHeight="1" x14ac:dyDescent="0.3">
      <c r="A7" s="39" t="s">
        <v>132</v>
      </c>
      <c r="B7" s="40">
        <f>'2014'!$F14/'2014'!$F2*100</f>
        <v>88.505747126436788</v>
      </c>
      <c r="C7" s="40">
        <f>'2015'!$F14/'2015'!$F2*100</f>
        <v>80.851063829787222</v>
      </c>
      <c r="D7" s="40">
        <f>'2016'!$G14/'2016'!$G2*100</f>
        <v>85.294117647058826</v>
      </c>
      <c r="E7" s="40">
        <f>'2017'!$G14/'2017'!$G2*100</f>
        <v>84.158415841584159</v>
      </c>
      <c r="F7" s="40">
        <f>'2018'!$G14/'2018'!$G2*100</f>
        <v>77.450980392156865</v>
      </c>
      <c r="G7" s="40">
        <f>'2019'!$G14/'2019'!$G2*100</f>
        <v>88.118811881188122</v>
      </c>
      <c r="H7" s="40">
        <f>'2020'!$G14/'2020'!$G2*100</f>
        <v>82.35294117647058</v>
      </c>
      <c r="I7" s="40">
        <f>'2021'!$G14/'2021'!$G2*100</f>
        <v>85.148514851485146</v>
      </c>
      <c r="J7" s="40">
        <f>'2022'!$G14/'2022'!$G2*100</f>
        <v>88.118811881188122</v>
      </c>
    </row>
    <row r="8" spans="1:10" ht="13.5" customHeight="1" x14ac:dyDescent="0.3">
      <c r="A8" s="39" t="s">
        <v>41</v>
      </c>
      <c r="B8" s="40">
        <f>'2014'!$G14/'2014'!$G2*100</f>
        <v>89.583333333333343</v>
      </c>
      <c r="C8" s="40">
        <f>'2015'!$G14/'2015'!$G2*100</f>
        <v>91.34615384615384</v>
      </c>
      <c r="D8" s="40">
        <f>'2016'!$H14/'2016'!$H2*100</f>
        <v>91.666666666666657</v>
      </c>
      <c r="E8" s="40">
        <f>'2017'!$H14/'2017'!$H2*100</f>
        <v>90.740740740740748</v>
      </c>
      <c r="F8" s="40">
        <f>'2018'!$H14/'2018'!$H2*100</f>
        <v>95.283018867924525</v>
      </c>
      <c r="G8" s="40">
        <f>'2019'!$H14/'2019'!$H2*100</f>
        <v>95.327102803738313</v>
      </c>
      <c r="H8" s="40">
        <f>'2020'!$H14/'2020'!$H2*100</f>
        <v>88.785046728971963</v>
      </c>
      <c r="I8" s="40">
        <f>'2021'!$H14/'2021'!$H2*100</f>
        <v>87.850467289719631</v>
      </c>
      <c r="J8" s="40">
        <f>'2022'!$H14/'2022'!$H2*100</f>
        <v>90.654205607476641</v>
      </c>
    </row>
    <row r="9" spans="1:10" ht="13.5" customHeight="1" x14ac:dyDescent="0.3">
      <c r="A9" s="39" t="s">
        <v>42</v>
      </c>
      <c r="B9" s="40">
        <f>'2014'!$H14/'2014'!$H2*100</f>
        <v>91.818181818181827</v>
      </c>
      <c r="C9" s="40">
        <f>'2015'!$H14/'2015'!$H2*100</f>
        <v>94.73684210526315</v>
      </c>
      <c r="D9" s="40">
        <f>'2016'!$I14/'2016'!$I2*100</f>
        <v>94.117647058823522</v>
      </c>
      <c r="E9" s="40">
        <f>'2017'!$I14/'2017'!$I2*100</f>
        <v>88.888888888888886</v>
      </c>
      <c r="F9" s="40">
        <f>'2018'!$I14/'2018'!$I2*100</f>
        <v>92.079207920792086</v>
      </c>
      <c r="G9" s="40">
        <f>'2019'!$I14/'2019'!$I2*100</f>
        <v>87</v>
      </c>
      <c r="H9" s="40">
        <f>'2020'!$I14/'2020'!$I2*100</f>
        <v>78.571428571428569</v>
      </c>
      <c r="I9" s="40">
        <f>'2021'!$I14/'2021'!$I2*100</f>
        <v>83.838383838383834</v>
      </c>
      <c r="J9" s="40">
        <f>'2022'!$I14/'2022'!$I2*100</f>
        <v>87.628865979381445</v>
      </c>
    </row>
    <row r="10" spans="1:10" ht="13.5" customHeight="1" x14ac:dyDescent="0.3">
      <c r="A10" s="39" t="s">
        <v>133</v>
      </c>
      <c r="B10" s="40">
        <f>'2014'!$I14/'2014'!$I2*100</f>
        <v>88.461538461538453</v>
      </c>
      <c r="C10" s="40">
        <f>'2015'!$I14/'2015'!$I2*100</f>
        <v>86.666666666666671</v>
      </c>
      <c r="D10" s="40">
        <f>'2016'!$J14/'2016'!$J2*100</f>
        <v>91.428571428571431</v>
      </c>
      <c r="E10" s="40">
        <f>'2017'!$J14/'2017'!$J2*100</f>
        <v>89.189189189189193</v>
      </c>
      <c r="F10" s="40">
        <f>'2018'!$J14/'2018'!$J2*100</f>
        <v>85.13513513513513</v>
      </c>
      <c r="G10" s="40">
        <f>'2019'!$J14/'2019'!$J2*100</f>
        <v>90.540540540540533</v>
      </c>
      <c r="H10" s="40">
        <f>'2020'!$J14/'2020'!$J2*100</f>
        <v>63.513513513513509</v>
      </c>
      <c r="I10" s="40">
        <f>'2021'!$J14/'2021'!$J2*100</f>
        <v>75</v>
      </c>
      <c r="J10" s="40">
        <f>'2022'!$J14/'2022'!$J2*100</f>
        <v>84.210526315789465</v>
      </c>
    </row>
    <row r="11" spans="1:10" ht="13.5" customHeight="1" x14ac:dyDescent="0.3">
      <c r="A11" s="46" t="s">
        <v>43</v>
      </c>
      <c r="B11" s="47">
        <f>'2014'!$J14/'2014'!$J2*100</f>
        <v>90.849673202614383</v>
      </c>
      <c r="C11" s="47">
        <f>'2015'!$J14/'2015'!$J2*100</f>
        <v>89.613034623217928</v>
      </c>
      <c r="D11" s="47">
        <f>'2016'!$K14/'2016'!$K2*100</f>
        <v>90</v>
      </c>
      <c r="E11" s="47">
        <f>'2017'!$K14/'2017'!$K2*100</f>
        <v>88.279773156899807</v>
      </c>
      <c r="F11" s="47">
        <f>'2018'!$K14/'2018'!$K2*100</f>
        <v>87.735849056603783</v>
      </c>
      <c r="G11" s="47">
        <f>'2019'!$K14/'2019'!$K2*100</f>
        <v>90.630975143403447</v>
      </c>
      <c r="H11" s="47">
        <f>'2020'!$K14/'2020'!$K2*100</f>
        <v>82.608695652173907</v>
      </c>
      <c r="I11" s="47">
        <f>'2021'!$K14/'2021'!$K2*100</f>
        <v>85.499058380414311</v>
      </c>
      <c r="J11" s="47">
        <f>'2022'!$K14/'2022'!$K2*100</f>
        <v>89.097744360902254</v>
      </c>
    </row>
    <row r="12" spans="1:10" x14ac:dyDescent="0.3">
      <c r="A12" s="48" t="s">
        <v>47</v>
      </c>
      <c r="B12" s="40">
        <f>'2014'!$L14/'2014'!$L2*100</f>
        <v>93.258426966292134</v>
      </c>
      <c r="C12" s="40">
        <f>'2015'!$L14/'2015'!$L2*100</f>
        <v>88.888888888888886</v>
      </c>
      <c r="D12" s="40">
        <f>'2016'!$M14/'2016'!$M2*100</f>
        <v>96.019900497512438</v>
      </c>
      <c r="E12" s="40">
        <f>'2017'!$M14/'2017'!$M2*100</f>
        <v>93.684210526315795</v>
      </c>
      <c r="F12" s="40">
        <f>'2018'!$M14/'2018'!$M2*100</f>
        <v>93.684210526315795</v>
      </c>
      <c r="G12" s="40">
        <f>'2019'!$M14/'2019'!$M2*100</f>
        <v>95.263157894736835</v>
      </c>
      <c r="H12" s="40">
        <f>'2020'!$M14/'2020'!$M2*100</f>
        <v>82.446808510638306</v>
      </c>
      <c r="I12" s="40">
        <f>'2021'!$M14/'2021'!$M2*100</f>
        <v>90.37433155080214</v>
      </c>
      <c r="J12" s="40">
        <f>'2022'!$M14/'2022'!$M2*100</f>
        <v>93.61702127659575</v>
      </c>
    </row>
    <row r="13" spans="1:10" x14ac:dyDescent="0.3">
      <c r="A13" s="48" t="s">
        <v>48</v>
      </c>
      <c r="B13" s="40">
        <f>'2014'!$M14/'2014'!$M2*100</f>
        <v>98.484848484848484</v>
      </c>
      <c r="C13" s="40">
        <f>'2015'!$M14/'2015'!$M2*100</f>
        <v>93.150684931506845</v>
      </c>
      <c r="D13" s="40">
        <f>'2016'!$N14/'2016'!$N2*100</f>
        <v>95.890410958904098</v>
      </c>
      <c r="E13" s="40">
        <f>'2017'!$N14/'2017'!$N2*100</f>
        <v>86.486486486486484</v>
      </c>
      <c r="F13" s="40">
        <f>'2018'!$N14/'2018'!$N2*100</f>
        <v>89.041095890410958</v>
      </c>
      <c r="G13" s="40">
        <f>'2019'!$N14/'2019'!$N2*100</f>
        <v>91.549295774647888</v>
      </c>
      <c r="H13" s="40">
        <f>'2020'!$N14/'2020'!$N2*100</f>
        <v>87.323943661971825</v>
      </c>
      <c r="I13" s="40">
        <f>'2021'!$N14/'2021'!$N2*100</f>
        <v>87.837837837837839</v>
      </c>
      <c r="J13" s="40">
        <f>'2022'!$N14/'2022'!$N2*100</f>
        <v>90.540540540540533</v>
      </c>
    </row>
    <row r="14" spans="1:10" x14ac:dyDescent="0.3">
      <c r="A14" s="48" t="s">
        <v>49</v>
      </c>
      <c r="B14" s="40">
        <f>'2014'!$N14/'2014'!$N2*100</f>
        <v>80.341880341880341</v>
      </c>
      <c r="C14" s="40">
        <f>'2015'!$N14/'2015'!$N2*100</f>
        <v>87.5</v>
      </c>
      <c r="D14" s="40">
        <f>'2016'!$O14/'2016'!$O2*100</f>
        <v>81.944444444444443</v>
      </c>
      <c r="E14" s="40">
        <f>'2017'!$O14/'2017'!$O2*100</f>
        <v>82.481751824817522</v>
      </c>
      <c r="F14" s="40">
        <f>'2018'!$O14/'2018'!$O2*100</f>
        <v>79.856115107913666</v>
      </c>
      <c r="G14" s="40">
        <f>'2019'!$O14/'2019'!$O2*100</f>
        <v>83.571428571428569</v>
      </c>
      <c r="H14" s="40">
        <f>'2020'!$O14/'2020'!$O2*100</f>
        <v>73.239436619718319</v>
      </c>
      <c r="I14" s="40">
        <f>'2021'!$O14/'2021'!$O2*100</f>
        <v>73.049645390070921</v>
      </c>
      <c r="J14" s="40">
        <f>'2022'!$O14/'2022'!$O2*100</f>
        <v>79.856115107913666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selection activeCell="K11" sqref="K11"/>
    </sheetView>
  </sheetViews>
  <sheetFormatPr defaultRowHeight="14.4" x14ac:dyDescent="0.3"/>
  <cols>
    <col min="1" max="1" width="39.88671875" customWidth="1"/>
    <col min="2" max="11" width="6.6640625" customWidth="1"/>
  </cols>
  <sheetData>
    <row r="1" spans="1:17" ht="39.6" x14ac:dyDescent="0.3">
      <c r="A1" s="41" t="s">
        <v>134</v>
      </c>
      <c r="B1" s="102" t="s">
        <v>38</v>
      </c>
      <c r="C1" s="102" t="s">
        <v>85</v>
      </c>
      <c r="D1" s="102" t="s">
        <v>37</v>
      </c>
      <c r="E1" s="102" t="s">
        <v>39</v>
      </c>
      <c r="F1" s="102" t="s">
        <v>40</v>
      </c>
      <c r="G1" s="102" t="s">
        <v>132</v>
      </c>
      <c r="H1" s="102" t="s">
        <v>41</v>
      </c>
      <c r="I1" s="102" t="s">
        <v>42</v>
      </c>
      <c r="J1" s="102" t="s">
        <v>133</v>
      </c>
      <c r="K1" s="102" t="s">
        <v>43</v>
      </c>
      <c r="L1" s="114">
        <v>2021</v>
      </c>
      <c r="M1" s="97" t="s">
        <v>47</v>
      </c>
      <c r="N1" s="97" t="s">
        <v>48</v>
      </c>
      <c r="O1" s="97" t="s">
        <v>49</v>
      </c>
      <c r="P1" s="97" t="s">
        <v>101</v>
      </c>
      <c r="Q1" s="114">
        <v>2021</v>
      </c>
    </row>
    <row r="2" spans="1:17" ht="13.5" customHeight="1" x14ac:dyDescent="0.3">
      <c r="A2" s="93" t="s">
        <v>119</v>
      </c>
      <c r="B2" s="94">
        <f>'2022'!B54</f>
        <v>21</v>
      </c>
      <c r="C2" s="94">
        <f>'2022'!C54</f>
        <v>2</v>
      </c>
      <c r="D2" s="94">
        <f>'2022'!D54</f>
        <v>11</v>
      </c>
      <c r="E2" s="94">
        <f>'2022'!E54</f>
        <v>9</v>
      </c>
      <c r="F2" s="94">
        <f>'2022'!F54</f>
        <v>2</v>
      </c>
      <c r="G2" s="94">
        <f>'2022'!G54</f>
        <v>5</v>
      </c>
      <c r="H2" s="94">
        <f>'2022'!H54</f>
        <v>4</v>
      </c>
      <c r="I2" s="94">
        <f>'2022'!I54</f>
        <v>4</v>
      </c>
      <c r="J2" s="94">
        <f>'2022'!J54</f>
        <v>3</v>
      </c>
      <c r="K2" s="94">
        <f>'2022'!K54</f>
        <v>61</v>
      </c>
      <c r="L2">
        <v>45</v>
      </c>
      <c r="M2" s="117">
        <f>'2022'!M54</f>
        <v>5</v>
      </c>
      <c r="N2" s="117">
        <f>'2022'!N54</f>
        <v>0</v>
      </c>
      <c r="O2" s="117">
        <f>'2022'!O54</f>
        <v>3</v>
      </c>
      <c r="P2" s="114">
        <f t="shared" ref="P2:P7" si="0">SUM(M2:O2)</f>
        <v>8</v>
      </c>
      <c r="Q2">
        <v>8</v>
      </c>
    </row>
    <row r="3" spans="1:17" ht="13.5" customHeight="1" x14ac:dyDescent="0.3">
      <c r="A3" s="95" t="s">
        <v>120</v>
      </c>
      <c r="B3" s="96">
        <f>'2022'!B55</f>
        <v>6</v>
      </c>
      <c r="C3" s="96">
        <f>'2022'!C55</f>
        <v>2</v>
      </c>
      <c r="D3" s="96">
        <f>'2022'!D55</f>
        <v>32</v>
      </c>
      <c r="E3" s="96">
        <f>'2022'!E55</f>
        <v>0</v>
      </c>
      <c r="F3" s="96">
        <f>'2022'!F55</f>
        <v>4</v>
      </c>
      <c r="G3" s="96">
        <f>'2022'!G55</f>
        <v>15</v>
      </c>
      <c r="H3" s="96">
        <f>'2022'!H55</f>
        <v>18</v>
      </c>
      <c r="I3" s="96">
        <f>'2022'!I55</f>
        <v>6</v>
      </c>
      <c r="J3" s="96">
        <f>'2022'!J55</f>
        <v>8</v>
      </c>
      <c r="K3" s="96">
        <f>'2022'!K55</f>
        <v>91</v>
      </c>
      <c r="L3">
        <v>86</v>
      </c>
      <c r="M3" s="117">
        <f>'2022'!M55</f>
        <v>19</v>
      </c>
      <c r="N3" s="117">
        <f>'2022'!N55</f>
        <v>10</v>
      </c>
      <c r="O3" s="117">
        <f>'2022'!O55</f>
        <v>14</v>
      </c>
      <c r="P3" s="114">
        <f t="shared" si="0"/>
        <v>43</v>
      </c>
      <c r="Q3">
        <v>43</v>
      </c>
    </row>
    <row r="4" spans="1:17" ht="13.5" customHeight="1" x14ac:dyDescent="0.3">
      <c r="A4" s="98" t="s">
        <v>121</v>
      </c>
      <c r="B4" s="94">
        <f>'2022'!B56</f>
        <v>6</v>
      </c>
      <c r="C4" s="94">
        <f>'2022'!C56</f>
        <v>7</v>
      </c>
      <c r="D4" s="94">
        <f>'2022'!D56</f>
        <v>28</v>
      </c>
      <c r="E4" s="94">
        <f>'2022'!E56</f>
        <v>4</v>
      </c>
      <c r="F4" s="94">
        <f>'2022'!F56</f>
        <v>4</v>
      </c>
      <c r="G4" s="94">
        <f>'2022'!G56</f>
        <v>25</v>
      </c>
      <c r="H4" s="94">
        <f>'2022'!H56</f>
        <v>34</v>
      </c>
      <c r="I4" s="94">
        <f>'2022'!I56</f>
        <v>15</v>
      </c>
      <c r="J4" s="94">
        <f>'2022'!J56</f>
        <v>14</v>
      </c>
      <c r="K4" s="94">
        <f>'2022'!K56</f>
        <v>137</v>
      </c>
      <c r="L4">
        <v>138</v>
      </c>
      <c r="M4" s="117">
        <f>'2022'!M56</f>
        <v>61</v>
      </c>
      <c r="N4" s="117">
        <f>'2022'!N56</f>
        <v>20</v>
      </c>
      <c r="O4" s="117">
        <f>'2022'!O56</f>
        <v>18</v>
      </c>
      <c r="P4" s="114">
        <f t="shared" si="0"/>
        <v>99</v>
      </c>
      <c r="Q4">
        <v>99</v>
      </c>
    </row>
    <row r="5" spans="1:17" ht="13.5" customHeight="1" x14ac:dyDescent="0.3">
      <c r="A5" s="99" t="s">
        <v>122</v>
      </c>
      <c r="B5" s="96">
        <f>'2022'!B57</f>
        <v>9</v>
      </c>
      <c r="C5" s="96">
        <f>'2022'!C57</f>
        <v>2</v>
      </c>
      <c r="D5" s="96">
        <f>'2022'!D57</f>
        <v>46</v>
      </c>
      <c r="E5" s="96">
        <f>'2022'!E57</f>
        <v>14</v>
      </c>
      <c r="F5" s="96">
        <f>'2022'!F57</f>
        <v>12</v>
      </c>
      <c r="G5" s="96">
        <f>'2022'!G57</f>
        <v>59</v>
      </c>
      <c r="H5" s="96">
        <f>'2022'!H57</f>
        <v>63</v>
      </c>
      <c r="I5" s="96">
        <f>'2022'!I57</f>
        <v>50</v>
      </c>
      <c r="J5" s="96">
        <f>'2022'!J57</f>
        <v>36</v>
      </c>
      <c r="K5" s="96">
        <f>'2022'!K57</f>
        <v>291</v>
      </c>
      <c r="L5">
        <v>280</v>
      </c>
      <c r="M5" s="117">
        <f>'2022'!M57</f>
        <v>95</v>
      </c>
      <c r="N5" s="117">
        <f>'2022'!N57</f>
        <v>47</v>
      </c>
      <c r="O5" s="117">
        <f>'2022'!O57</f>
        <v>69</v>
      </c>
      <c r="P5" s="114">
        <f t="shared" si="0"/>
        <v>211</v>
      </c>
      <c r="Q5">
        <v>211</v>
      </c>
    </row>
    <row r="6" spans="1:17" x14ac:dyDescent="0.3">
      <c r="A6" s="93" t="s">
        <v>123</v>
      </c>
      <c r="B6" s="94">
        <f>'2022'!B58</f>
        <v>13</v>
      </c>
      <c r="C6" s="94">
        <f>'2022'!C58</f>
        <v>10</v>
      </c>
      <c r="D6" s="94">
        <f>'2022'!D58</f>
        <v>34</v>
      </c>
      <c r="E6" s="94">
        <f>'2022'!E58</f>
        <v>6</v>
      </c>
      <c r="F6" s="94">
        <f>'2022'!F58</f>
        <v>11</v>
      </c>
      <c r="G6" s="94">
        <f>'2022'!G58</f>
        <v>37</v>
      </c>
      <c r="H6" s="94">
        <f>'2022'!H58</f>
        <v>43</v>
      </c>
      <c r="I6" s="94">
        <f>'2022'!I58</f>
        <v>41</v>
      </c>
      <c r="J6" s="94">
        <f>'2022'!J58</f>
        <v>25</v>
      </c>
      <c r="K6" s="94">
        <f>'2022'!K58</f>
        <v>220</v>
      </c>
      <c r="L6">
        <v>204</v>
      </c>
      <c r="M6" s="117">
        <f>'2022'!M58</f>
        <v>82</v>
      </c>
      <c r="N6" s="117">
        <f>'2022'!N58</f>
        <v>24</v>
      </c>
      <c r="O6" s="117">
        <f>'2022'!O58</f>
        <v>42</v>
      </c>
      <c r="P6" s="114">
        <f t="shared" si="0"/>
        <v>148</v>
      </c>
      <c r="Q6">
        <v>148</v>
      </c>
    </row>
    <row r="7" spans="1:17" x14ac:dyDescent="0.3">
      <c r="A7" s="95" t="s">
        <v>124</v>
      </c>
      <c r="B7" s="96">
        <f>'2022'!B59</f>
        <v>3</v>
      </c>
      <c r="C7" s="96">
        <f>'2022'!C59</f>
        <v>5</v>
      </c>
      <c r="D7" s="96">
        <f>'2022'!D59</f>
        <v>11</v>
      </c>
      <c r="E7" s="96">
        <f>'2022'!E59</f>
        <v>1</v>
      </c>
      <c r="F7" s="96">
        <f>'2022'!F59</f>
        <v>3</v>
      </c>
      <c r="G7" s="96">
        <f>'2022'!G59</f>
        <v>13</v>
      </c>
      <c r="H7" s="96">
        <f>'2022'!H59</f>
        <v>16</v>
      </c>
      <c r="I7" s="96">
        <f>'2022'!I59</f>
        <v>23</v>
      </c>
      <c r="J7" s="96">
        <f>'2022'!J59</f>
        <v>13</v>
      </c>
      <c r="K7" s="96">
        <f>'2022'!K59</f>
        <v>88</v>
      </c>
      <c r="L7">
        <v>70</v>
      </c>
      <c r="M7" s="117">
        <f>'2022'!M59</f>
        <v>28</v>
      </c>
      <c r="N7" s="117">
        <f>'2022'!N59</f>
        <v>4</v>
      </c>
      <c r="O7" s="117">
        <f>'2022'!O59</f>
        <v>23</v>
      </c>
      <c r="P7" s="114">
        <f t="shared" si="0"/>
        <v>55</v>
      </c>
      <c r="Q7">
        <v>55</v>
      </c>
    </row>
    <row r="8" spans="1:17" x14ac:dyDescent="0.3">
      <c r="A8" s="118" t="s">
        <v>135</v>
      </c>
      <c r="B8" s="119">
        <f>SUM(B2:B7)/'2022'!B2</f>
        <v>2.0714285714285716</v>
      </c>
      <c r="C8" s="119">
        <f>SUM(C2:C7)/'2022'!C2</f>
        <v>1.5555555555555556</v>
      </c>
      <c r="D8" s="119">
        <f>SUM(D2:D7)/'2022'!D2</f>
        <v>2.4545454545454546</v>
      </c>
      <c r="E8" s="119">
        <f>SUM(E2:E7)/'2022'!E2</f>
        <v>1.7894736842105263</v>
      </c>
      <c r="F8" s="119">
        <f>SUM(F2:F7)/'2022'!F2</f>
        <v>1.8</v>
      </c>
      <c r="G8" s="119">
        <f>SUM(G2:G7)/'2022'!G2</f>
        <v>1.5247524752475248</v>
      </c>
      <c r="H8" s="119">
        <f>SUM(H2:H7)/'2022'!H2</f>
        <v>1.6635514018691588</v>
      </c>
      <c r="I8" s="119">
        <f>SUM(I2:I7)/'2022'!I2</f>
        <v>1.4329896907216495</v>
      </c>
      <c r="J8" s="119">
        <f>SUM(J2:J7)/'2022'!J2</f>
        <v>1.3026315789473684</v>
      </c>
      <c r="K8" s="119">
        <f>SUM(K2:K7)/'2022'!K2</f>
        <v>1.6691729323308271</v>
      </c>
      <c r="L8" s="125">
        <v>1.5499058380414312</v>
      </c>
      <c r="M8" s="119">
        <f>SUM(M2:M7)/'2022'!M2</f>
        <v>1.5425531914893618</v>
      </c>
      <c r="N8" s="119">
        <f>SUM(N2:N7)/'2022'!N2</f>
        <v>1.4189189189189189</v>
      </c>
      <c r="O8" s="119">
        <f>SUM(O2:O7)/'2022'!O2</f>
        <v>1.2158273381294964</v>
      </c>
      <c r="P8" s="119">
        <f>SUM(P2:P7)/'2022'!P2</f>
        <v>1.4064837905236909</v>
      </c>
      <c r="Q8" s="125">
        <v>1.4029850746268657</v>
      </c>
    </row>
    <row r="9" spans="1:17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0"/>
      <c r="M9" s="121"/>
      <c r="N9" s="121"/>
      <c r="O9" s="121"/>
      <c r="P9" s="121"/>
    </row>
    <row r="10" spans="1:17" ht="37.5" customHeight="1" x14ac:dyDescent="0.3">
      <c r="A10" s="190" t="s">
        <v>134</v>
      </c>
      <c r="B10" s="189" t="s">
        <v>38</v>
      </c>
      <c r="C10" s="189" t="s">
        <v>85</v>
      </c>
      <c r="D10" s="189" t="s">
        <v>139</v>
      </c>
      <c r="E10" s="189" t="s">
        <v>39</v>
      </c>
      <c r="F10" s="189" t="s">
        <v>40</v>
      </c>
      <c r="G10" s="189" t="s">
        <v>132</v>
      </c>
      <c r="H10" s="189" t="s">
        <v>41</v>
      </c>
      <c r="I10" s="189" t="s">
        <v>42</v>
      </c>
      <c r="J10" s="189" t="s">
        <v>138</v>
      </c>
      <c r="K10" s="189" t="s">
        <v>43</v>
      </c>
      <c r="M10" s="97" t="s">
        <v>47</v>
      </c>
      <c r="N10" s="97" t="s">
        <v>48</v>
      </c>
      <c r="O10" s="97" t="s">
        <v>49</v>
      </c>
      <c r="P10" s="97" t="s">
        <v>101</v>
      </c>
    </row>
    <row r="11" spans="1:17" ht="13.5" customHeight="1" x14ac:dyDescent="0.3">
      <c r="A11" s="93" t="s">
        <v>140</v>
      </c>
      <c r="B11" s="94">
        <f>B2/'2021'!B$2*100</f>
        <v>77.777777777777786</v>
      </c>
      <c r="C11" s="94">
        <f>C2/'2021'!C$2*100</f>
        <v>12.5</v>
      </c>
      <c r="D11" s="94">
        <f>D2/'2021'!D$2*100</f>
        <v>16.666666666666664</v>
      </c>
      <c r="E11" s="94">
        <f>E2/'2021'!E$2*100</f>
        <v>45</v>
      </c>
      <c r="F11" s="94">
        <f>F2/'2021'!F$2*100</f>
        <v>10.526315789473683</v>
      </c>
      <c r="G11" s="94">
        <f>G2/'2021'!G$2*100</f>
        <v>4.9504950495049505</v>
      </c>
      <c r="H11" s="94">
        <f>H2/'2021'!H$2*100</f>
        <v>3.7383177570093453</v>
      </c>
      <c r="I11" s="94">
        <f>I2/'2021'!I$2*100</f>
        <v>4.0404040404040407</v>
      </c>
      <c r="J11" s="94">
        <f>J2/'2021'!J$2*100</f>
        <v>3.9473684210526314</v>
      </c>
      <c r="K11" s="94">
        <f>K2/'2021'!K$2*100</f>
        <v>11.487758945386064</v>
      </c>
      <c r="L11" s="42">
        <v>8.4745762711864394</v>
      </c>
      <c r="M11" s="94">
        <f>M2/'2021'!M$2*100</f>
        <v>2.6737967914438503</v>
      </c>
      <c r="N11" s="94">
        <f>N2/'2021'!N$2*100</f>
        <v>0</v>
      </c>
      <c r="O11" s="94">
        <f>O2/'2021'!O$2*100</f>
        <v>2.1276595744680851</v>
      </c>
      <c r="P11" s="94">
        <f>P2/'2021'!P$2*100</f>
        <v>1.9900497512437811</v>
      </c>
      <c r="Q11" s="42">
        <v>1.9900497512437811</v>
      </c>
    </row>
    <row r="12" spans="1:17" ht="13.5" customHeight="1" x14ac:dyDescent="0.3">
      <c r="A12" s="95" t="s">
        <v>120</v>
      </c>
      <c r="B12" s="96">
        <f>B3/'2021'!B$2*100</f>
        <v>22.222222222222221</v>
      </c>
      <c r="C12" s="96">
        <f>C3/'2021'!C$2*100</f>
        <v>12.5</v>
      </c>
      <c r="D12" s="96">
        <f>D3/'2021'!D$2*100</f>
        <v>48.484848484848484</v>
      </c>
      <c r="E12" s="96">
        <f>E3/'2021'!E$2*100</f>
        <v>0</v>
      </c>
      <c r="F12" s="96">
        <f>F3/'2021'!F$2*100</f>
        <v>21.052631578947366</v>
      </c>
      <c r="G12" s="96">
        <f>G3/'2021'!G$2*100</f>
        <v>14.85148514851485</v>
      </c>
      <c r="H12" s="96">
        <f>H3/'2021'!H$2*100</f>
        <v>16.822429906542055</v>
      </c>
      <c r="I12" s="96">
        <f>I3/'2021'!I$2*100</f>
        <v>6.0606060606060606</v>
      </c>
      <c r="J12" s="96">
        <f>J3/'2021'!J$2*100</f>
        <v>10.526315789473683</v>
      </c>
      <c r="K12" s="96">
        <f>K3/'2021'!K$2*100</f>
        <v>17.13747645951036</v>
      </c>
      <c r="L12" s="42">
        <v>16.195856873822976</v>
      </c>
      <c r="M12" s="96">
        <f>M3/'2021'!M$2*100</f>
        <v>10.160427807486631</v>
      </c>
      <c r="N12" s="96">
        <f>N3/'2021'!N$2*100</f>
        <v>13.513513513513514</v>
      </c>
      <c r="O12" s="96">
        <f>O3/'2021'!O$2*100</f>
        <v>9.9290780141843982</v>
      </c>
      <c r="P12" s="96">
        <f>P3/'2021'!P$2*100</f>
        <v>10.696517412935323</v>
      </c>
      <c r="Q12" s="42">
        <v>10.696517412935323</v>
      </c>
    </row>
    <row r="13" spans="1:17" x14ac:dyDescent="0.3">
      <c r="A13" s="98" t="s">
        <v>121</v>
      </c>
      <c r="B13" s="100">
        <f>B4/'2021'!B$2*100</f>
        <v>22.222222222222221</v>
      </c>
      <c r="C13" s="100">
        <f>C4/'2021'!C$2*100</f>
        <v>43.75</v>
      </c>
      <c r="D13" s="100">
        <f>D4/'2021'!D$2*100</f>
        <v>42.424242424242422</v>
      </c>
      <c r="E13" s="100">
        <f>E4/'2021'!E$2*100</f>
        <v>20</v>
      </c>
      <c r="F13" s="100">
        <f>F4/'2021'!F$2*100</f>
        <v>21.052631578947366</v>
      </c>
      <c r="G13" s="100">
        <f>G4/'2021'!G$2*100</f>
        <v>24.752475247524753</v>
      </c>
      <c r="H13" s="100">
        <f>H4/'2021'!H$2*100</f>
        <v>31.775700934579437</v>
      </c>
      <c r="I13" s="100">
        <f>I4/'2021'!I$2*100</f>
        <v>15.151515151515152</v>
      </c>
      <c r="J13" s="100">
        <f>J4/'2021'!J$2*100</f>
        <v>18.421052631578945</v>
      </c>
      <c r="K13" s="100">
        <f>K4/'2021'!K$2*100</f>
        <v>25.800376647834273</v>
      </c>
      <c r="L13" s="42">
        <v>25.988700564971751</v>
      </c>
      <c r="M13" s="94">
        <f>M4/'2021'!M$2*100</f>
        <v>32.620320855614978</v>
      </c>
      <c r="N13" s="94">
        <f>N4/'2021'!N$2*100</f>
        <v>27.027027027027028</v>
      </c>
      <c r="O13" s="94">
        <f>O4/'2021'!O$2*100</f>
        <v>12.76595744680851</v>
      </c>
      <c r="P13" s="94">
        <f>P4/'2021'!P$2*100</f>
        <v>24.626865671641792</v>
      </c>
      <c r="Q13" s="42">
        <v>24.626865671641792</v>
      </c>
    </row>
    <row r="14" spans="1:17" x14ac:dyDescent="0.3">
      <c r="A14" s="99" t="s">
        <v>122</v>
      </c>
      <c r="B14" s="101">
        <f>B5/'2021'!B$2*100</f>
        <v>33.333333333333329</v>
      </c>
      <c r="C14" s="101">
        <f>C5/'2021'!C$2*100</f>
        <v>12.5</v>
      </c>
      <c r="D14" s="101">
        <f>D5/'2021'!D$2*100</f>
        <v>69.696969696969703</v>
      </c>
      <c r="E14" s="101">
        <f>E5/'2021'!E$2*100</f>
        <v>70</v>
      </c>
      <c r="F14" s="101">
        <f>F5/'2021'!F$2*100</f>
        <v>63.157894736842103</v>
      </c>
      <c r="G14" s="101">
        <f>G5/'2021'!G$2*100</f>
        <v>58.415841584158414</v>
      </c>
      <c r="H14" s="101">
        <f>H5/'2021'!H$2*100</f>
        <v>58.878504672897193</v>
      </c>
      <c r="I14" s="101">
        <f>I5/'2021'!I$2*100</f>
        <v>50.505050505050505</v>
      </c>
      <c r="J14" s="101">
        <f>J5/'2021'!J$2*100</f>
        <v>47.368421052631575</v>
      </c>
      <c r="K14" s="101">
        <f>K5/'2021'!K$2*100</f>
        <v>54.802259887005647</v>
      </c>
      <c r="L14" s="42">
        <v>52.730696798493405</v>
      </c>
      <c r="M14" s="96">
        <f>M5/'2021'!M$2*100</f>
        <v>50.802139037433157</v>
      </c>
      <c r="N14" s="96">
        <f>N5/'2021'!N$2*100</f>
        <v>63.513513513513509</v>
      </c>
      <c r="O14" s="96">
        <f>O5/'2021'!O$2*100</f>
        <v>48.936170212765958</v>
      </c>
      <c r="P14" s="96">
        <f>P5/'2021'!P$2*100</f>
        <v>52.487562189054728</v>
      </c>
      <c r="Q14" s="42">
        <v>52.487562189054728</v>
      </c>
    </row>
    <row r="15" spans="1:17" x14ac:dyDescent="0.3">
      <c r="A15" s="93" t="s">
        <v>123</v>
      </c>
      <c r="B15" s="94">
        <f>B6/'2021'!B$2*100</f>
        <v>48.148148148148145</v>
      </c>
      <c r="C15" s="94">
        <f>C6/'2021'!C$2*100</f>
        <v>62.5</v>
      </c>
      <c r="D15" s="94">
        <f>D6/'2021'!D$2*100</f>
        <v>51.515151515151516</v>
      </c>
      <c r="E15" s="94">
        <f>E6/'2021'!E$2*100</f>
        <v>30</v>
      </c>
      <c r="F15" s="94">
        <f>F6/'2021'!F$2*100</f>
        <v>57.894736842105267</v>
      </c>
      <c r="G15" s="94">
        <f>G6/'2021'!G$2*100</f>
        <v>36.633663366336634</v>
      </c>
      <c r="H15" s="94">
        <f>H6/'2021'!H$2*100</f>
        <v>40.186915887850468</v>
      </c>
      <c r="I15" s="94">
        <f>I6/'2021'!I$2*100</f>
        <v>41.414141414141412</v>
      </c>
      <c r="J15" s="94">
        <f>J6/'2021'!J$2*100</f>
        <v>32.894736842105267</v>
      </c>
      <c r="K15" s="94">
        <f>K6/'2021'!K$2*100</f>
        <v>41.431261770244824</v>
      </c>
      <c r="L15" s="42">
        <v>38.418079096045197</v>
      </c>
      <c r="M15" s="94">
        <f>M6/'2021'!M$2*100</f>
        <v>43.850267379679138</v>
      </c>
      <c r="N15" s="94">
        <f>N6/'2021'!N$2*100</f>
        <v>32.432432432432435</v>
      </c>
      <c r="O15" s="94">
        <f>O6/'2021'!O$2*100</f>
        <v>29.787234042553191</v>
      </c>
      <c r="P15" s="94">
        <f>P6/'2021'!P$2*100</f>
        <v>36.815920398009951</v>
      </c>
      <c r="Q15" s="42">
        <v>36.815920398009951</v>
      </c>
    </row>
    <row r="16" spans="1:17" x14ac:dyDescent="0.3">
      <c r="A16" s="115" t="s">
        <v>124</v>
      </c>
      <c r="B16" s="116">
        <f>B7/'2021'!B$2*100</f>
        <v>11.111111111111111</v>
      </c>
      <c r="C16" s="116">
        <f>C7/'2021'!C$2*100</f>
        <v>31.25</v>
      </c>
      <c r="D16" s="116">
        <f>D7/'2021'!D$2*100</f>
        <v>16.666666666666664</v>
      </c>
      <c r="E16" s="116">
        <f>E7/'2021'!E$2*100</f>
        <v>5</v>
      </c>
      <c r="F16" s="116">
        <f>F7/'2021'!F$2*100</f>
        <v>15.789473684210526</v>
      </c>
      <c r="G16" s="116">
        <f>G7/'2021'!G$2*100</f>
        <v>12.871287128712872</v>
      </c>
      <c r="H16" s="116">
        <f>H7/'2021'!H$2*100</f>
        <v>14.953271028037381</v>
      </c>
      <c r="I16" s="116">
        <f>I7/'2021'!I$2*100</f>
        <v>23.232323232323232</v>
      </c>
      <c r="J16" s="116">
        <f>J7/'2021'!J$2*100</f>
        <v>17.105263157894736</v>
      </c>
      <c r="K16" s="116">
        <f>K7/'2021'!K$2*100</f>
        <v>16.572504708097931</v>
      </c>
      <c r="L16" s="42">
        <v>13.182674199623351</v>
      </c>
      <c r="M16" s="96">
        <f>M7/'2021'!M$2*100</f>
        <v>14.973262032085561</v>
      </c>
      <c r="N16" s="96">
        <f>N7/'2021'!N$2*100</f>
        <v>5.4054054054054053</v>
      </c>
      <c r="O16" s="96">
        <f>O7/'2021'!O$2*100</f>
        <v>16.312056737588655</v>
      </c>
      <c r="P16" s="96">
        <f>P7/'2021'!P$2*100</f>
        <v>13.681592039800993</v>
      </c>
      <c r="Q16" s="42">
        <v>13.681592039800993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11" sqref="I11:J11"/>
    </sheetView>
  </sheetViews>
  <sheetFormatPr defaultRowHeight="14.4" x14ac:dyDescent="0.3"/>
  <cols>
    <col min="1" max="1" width="17.6640625" bestFit="1" customWidth="1"/>
    <col min="4" max="4" width="8.886718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5">
        <f>'2014'!$B15/('2014'!$B5+'2014'!$B6)*1000</f>
        <v>3.0127435589620464</v>
      </c>
      <c r="C2" s="45">
        <f>'2015'!$B15/('2015'!$B5+'2015'!$B6)*1000</f>
        <v>2.9653892346326018</v>
      </c>
      <c r="D2" s="45">
        <f>'2016'!$B15/('2016'!$B5+'2016'!$B6)*1000</f>
        <v>5.8028264345147091</v>
      </c>
      <c r="E2" s="45">
        <f>'2017'!$B15/('2017'!$B5+'2017'!$B6)*1000</f>
        <v>24.849813181174589</v>
      </c>
      <c r="F2" s="45">
        <f>'2018'!$B15/('2018'!$B5+'2018'!$B6)*1000</f>
        <v>26.421958963656554</v>
      </c>
      <c r="G2" s="45">
        <f>'2019'!$B15/('2019'!$B5+'2019'!$B6)*1000</f>
        <v>22.259836484414919</v>
      </c>
      <c r="H2" s="45">
        <f>'2020'!$B15/('2020'!$B5+'2020'!$B6)*1000</f>
        <v>3.7344780101687602</v>
      </c>
      <c r="I2" s="45">
        <f>'2021'!$B15/('2021'!$B5+'2021'!$B6)*1000</f>
        <v>3.4452141019637414</v>
      </c>
      <c r="J2" s="45">
        <f>'2022'!$B15/('2022'!$B5+'2022'!$B6)*1000</f>
        <v>2.7052741555239077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5">
        <f>'2016'!$C15/('2016'!$C5+'2016'!$C6)*1000</f>
        <v>0.23714917651158401</v>
      </c>
      <c r="E3" s="45">
        <f>'2017'!$C15/('2017'!$C5+'2017'!$C6)*1000</f>
        <v>0.10204160857504439</v>
      </c>
      <c r="F3" s="45">
        <f>'2018'!$C15/('2018'!$C5+'2018'!$C6)*1000</f>
        <v>0.14011235676609243</v>
      </c>
      <c r="G3" s="45">
        <f>'2019'!$C15/('2019'!$C5+'2019'!$C6)*1000</f>
        <v>0.16632930529298459</v>
      </c>
      <c r="H3" s="45">
        <f>'2020'!$C15/('2020'!$C5+'2020'!$C6)*1000</f>
        <v>3.7641815540047127E-2</v>
      </c>
      <c r="I3" s="45">
        <f>'2021'!$C15/('2021'!$C5+'2021'!$C6)*1000</f>
        <v>0.13492790743241578</v>
      </c>
      <c r="J3" s="45">
        <f>'2022'!$C15/('2022'!$C5+'2022'!$C6)*1000</f>
        <v>8.9007565643079659E-3</v>
      </c>
    </row>
    <row r="4" spans="1:10" ht="13.5" customHeight="1" x14ac:dyDescent="0.3">
      <c r="A4" s="39" t="s">
        <v>37</v>
      </c>
      <c r="B4" s="45">
        <f>'2014'!$C15/('2014'!$C5+'2014'!$C6)*1000</f>
        <v>5.3406791095120303</v>
      </c>
      <c r="C4" s="45">
        <f>'2015'!$C15/('2015'!$C5+'2015'!$C6)*1000</f>
        <v>5.8507506623491317</v>
      </c>
      <c r="D4" s="45">
        <f>'2016'!$D15/('2016'!$D5+'2016'!$D6)*1000</f>
        <v>4.4232228452982438</v>
      </c>
      <c r="E4" s="45">
        <f>'2017'!$D15/('2017'!$D5+'2017'!$D6)*1000</f>
        <v>6.4439054411179093</v>
      </c>
      <c r="F4" s="45">
        <f>'2018'!$D15/('2018'!$D5+'2018'!$D6)*1000</f>
        <v>5.876870994123129</v>
      </c>
      <c r="G4" s="45">
        <f>'2019'!$D15/('2019'!$D5+'2019'!$D6)*1000</f>
        <v>7.3718698806459164</v>
      </c>
      <c r="H4" s="45">
        <f>'2020'!$D15/('2020'!$D5+'2020'!$D6)*1000</f>
        <v>2.023144776240188</v>
      </c>
      <c r="I4" s="45">
        <f>'2021'!$D15/('2021'!$D5+'2021'!$D6)*1000</f>
        <v>1.1701333548530273</v>
      </c>
      <c r="J4" s="45">
        <f>'2022'!$D15/('2022'!$D5+'2022'!$D6)*1000</f>
        <v>1.3066460770921187</v>
      </c>
    </row>
    <row r="5" spans="1:10" ht="13.5" customHeight="1" x14ac:dyDescent="0.3">
      <c r="A5" s="39" t="s">
        <v>77</v>
      </c>
      <c r="B5" s="45">
        <f>'2014'!$D15/('2014'!$D5+'2014'!$D6)*1000</f>
        <v>0.49545086028285734</v>
      </c>
      <c r="C5" s="45">
        <f>'2015'!$D15/('2015'!$D5+'2015'!$D6)*1000</f>
        <v>1.7951019361456597</v>
      </c>
      <c r="D5" s="45">
        <f>'2016'!$E15/('2016'!$E5+'2016'!$E6)*1000</f>
        <v>2.8757833290411194</v>
      </c>
      <c r="E5" s="45">
        <f>'2017'!$E15/('2017'!$E5+'2017'!$E6)*1000</f>
        <v>1.1251027738110693</v>
      </c>
      <c r="F5" s="45">
        <f>'2018'!$E15/('2018'!$E5+'2018'!$E6)*1000</f>
        <v>0.67524794260392484</v>
      </c>
      <c r="G5" s="45">
        <f>'2019'!$E15/('2019'!$E5+'2019'!$E6)*1000</f>
        <v>0.20674826331458815</v>
      </c>
      <c r="H5" s="45">
        <f>'2020'!$E15/('2020'!$E5+'2020'!$E6)*1000</f>
        <v>0.59274313053050509</v>
      </c>
      <c r="I5" s="45">
        <f>'2021'!$E15/('2021'!$E5+'2021'!$E6)*1000</f>
        <v>0.12693039983075946</v>
      </c>
      <c r="J5" s="45">
        <f>'2022'!$E15/('2022'!$E5+'2022'!$E6)*1000</f>
        <v>0.76693651469961654</v>
      </c>
    </row>
    <row r="6" spans="1:10" ht="13.5" customHeight="1" x14ac:dyDescent="0.3">
      <c r="A6" s="39" t="s">
        <v>40</v>
      </c>
      <c r="B6" s="45">
        <f>'2014'!$E15/('2014'!$E5+'2014'!$E6)*1000</f>
        <v>19.011783344885632</v>
      </c>
      <c r="C6" s="45">
        <f>'2015'!$E15/('2015'!$E5+'2015'!$E6)*1000</f>
        <v>7.4067511296181445</v>
      </c>
      <c r="D6" s="45">
        <f>'2016'!$F15/('2016'!$F5+'2016'!$F6)*1000</f>
        <v>7.1561767846612376</v>
      </c>
      <c r="E6" s="45">
        <f>'2017'!$F15/('2017'!$F5+'2017'!$F6)*1000</f>
        <v>13.076596162019026</v>
      </c>
      <c r="F6" s="45">
        <f>'2018'!$F15/('2018'!$F5+'2018'!$F6)*1000</f>
        <v>10.043383603222782</v>
      </c>
      <c r="G6" s="45">
        <f>'2019'!$F15/('2019'!$F5+'2019'!$F6)*1000</f>
        <v>22.099810901915646</v>
      </c>
      <c r="H6" s="45">
        <f>'2020'!$F15/('2020'!$F5+'2020'!$F6)*1000</f>
        <v>4.5081613265394251</v>
      </c>
      <c r="I6" s="45">
        <f>'2021'!$F15/('2021'!$F5+'2021'!$F6)*1000</f>
        <v>5.6429949339246752</v>
      </c>
      <c r="J6" s="45">
        <f>'2022'!$F15/('2022'!$F5+'2022'!$F6)*1000</f>
        <v>10.800966497169028</v>
      </c>
    </row>
    <row r="7" spans="1:10" ht="13.5" customHeight="1" x14ac:dyDescent="0.3">
      <c r="A7" s="39" t="s">
        <v>132</v>
      </c>
      <c r="B7" s="45">
        <f>'2014'!$F15/('2014'!$F5+'2014'!$F6)*1000</f>
        <v>10.387332071464845</v>
      </c>
      <c r="C7" s="45">
        <f>'2015'!$F15/('2015'!$F5+'2015'!$F6)*1000</f>
        <v>6.2092230130486357</v>
      </c>
      <c r="D7" s="45">
        <f>'2016'!$G15/('2016'!$G5+'2016'!$G6)*1000</f>
        <v>7.6984126984126986</v>
      </c>
      <c r="E7" s="45">
        <f>'2017'!$G15/('2017'!$G5+'2017'!$G6)*1000</f>
        <v>7.6197091027945749</v>
      </c>
      <c r="F7" s="45">
        <f>'2018'!$G15/('2018'!$G5+'2018'!$G6)*1000</f>
        <v>13.181253328599325</v>
      </c>
      <c r="G7" s="45">
        <f>'2019'!$G15/('2019'!$G5+'2019'!$G6)*1000</f>
        <v>9.1665091665091669</v>
      </c>
      <c r="H7" s="45">
        <f>'2020'!$G15/('2020'!$G5+'2020'!$G6)*1000</f>
        <v>2.0721686316541623</v>
      </c>
      <c r="I7" s="45">
        <f>'2021'!$G15/('2021'!$G5+'2021'!$G6)*1000</f>
        <v>1.1989832621936598</v>
      </c>
      <c r="J7" s="45">
        <f>'2022'!$G15/('2022'!$G5+'2022'!$G6)*1000</f>
        <v>1.8436309827038304</v>
      </c>
    </row>
    <row r="8" spans="1:10" ht="13.5" customHeight="1" x14ac:dyDescent="0.3">
      <c r="A8" s="39" t="s">
        <v>41</v>
      </c>
      <c r="B8" s="45">
        <f>'2014'!$G15/('2014'!$G5+'2014'!$G6)*1000</f>
        <v>5.3016726403823178</v>
      </c>
      <c r="C8" s="45">
        <f>'2015'!$G15/('2015'!$G5+'2015'!$G6)*1000</f>
        <v>13.374051527267126</v>
      </c>
      <c r="D8" s="45">
        <f>'2016'!$H15/('2016'!$H5+'2016'!$H6)*1000</f>
        <v>15.047214132919279</v>
      </c>
      <c r="E8" s="45">
        <f>'2017'!$H15/('2017'!$H5+'2017'!$H6)*1000</f>
        <v>12.71880717660231</v>
      </c>
      <c r="F8" s="45">
        <f>'2018'!$H15/('2018'!$H5+'2018'!$H6)*1000</f>
        <v>19.816685054739878</v>
      </c>
      <c r="G8" s="45">
        <f>'2019'!$H15/('2019'!$H5+'2019'!$H6)*1000</f>
        <v>28.093847548081765</v>
      </c>
      <c r="H8" s="45">
        <f>'2020'!$H15/('2020'!$H5+'2020'!$H6)*1000</f>
        <v>3.546152238181981</v>
      </c>
      <c r="I8" s="45">
        <f>'2021'!$H15/('2021'!$H5+'2021'!$H6)*1000</f>
        <v>4.4856733087180736</v>
      </c>
      <c r="J8" s="45">
        <f>'2022'!$H15/('2022'!$H5+'2022'!$H6)*1000</f>
        <v>6.0837903857676174</v>
      </c>
    </row>
    <row r="9" spans="1:10" ht="13.5" customHeight="1" x14ac:dyDescent="0.3">
      <c r="A9" s="39" t="s">
        <v>42</v>
      </c>
      <c r="B9" s="45">
        <f>'2014'!$H15/('2014'!$H5+'2014'!$H6)*1000</f>
        <v>1.3979115959539361</v>
      </c>
      <c r="C9" s="45">
        <f>'2015'!$H15/('2015'!$H5+'2015'!$H6)*1000</f>
        <v>2.7986883255919817</v>
      </c>
      <c r="D9" s="45">
        <f>'2016'!$I15/('2016'!$I5+'2016'!$I6)*1000</f>
        <v>2.5538782872875725</v>
      </c>
      <c r="E9" s="45">
        <f>'2017'!$I15/('2017'!$I5+'2017'!$I6)*1000</f>
        <v>4.9274458972579129</v>
      </c>
      <c r="F9" s="45">
        <f>'2018'!$I15/('2018'!$I5+'2018'!$I6)*1000</f>
        <v>6.3771803191210594</v>
      </c>
      <c r="G9" s="45">
        <f>'2019'!$I15/('2019'!$I5+'2019'!$I6)*1000</f>
        <v>13.652777117879033</v>
      </c>
      <c r="H9" s="45">
        <f>'2020'!$I15/('2020'!$I5+'2020'!$I6)*1000</f>
        <v>9.7514071402713043</v>
      </c>
      <c r="I9" s="45">
        <f>'2021'!$I15/('2021'!$I5+'2021'!$I6)*1000</f>
        <v>5.4603949868634967</v>
      </c>
      <c r="J9" s="45">
        <f>'2022'!$I15/('2022'!$I5+'2022'!$I6)*1000</f>
        <v>7.1610839989926021</v>
      </c>
    </row>
    <row r="10" spans="1:10" ht="13.5" customHeight="1" x14ac:dyDescent="0.3">
      <c r="A10" s="39" t="s">
        <v>133</v>
      </c>
      <c r="B10" s="45">
        <f>'2014'!$I15/('2014'!$I5+'2014'!$I6)*1000</f>
        <v>2.0001186511064217</v>
      </c>
      <c r="C10" s="45">
        <f>'2015'!$I15/('2015'!$I5+'2015'!$I6)*1000</f>
        <v>1.9291127612340198</v>
      </c>
      <c r="D10" s="45">
        <f>'2016'!$J15/('2016'!$J5+'2016'!$J6)*1000</f>
        <v>1.7328353036312525</v>
      </c>
      <c r="E10" s="45">
        <f>'2017'!$J15/('2017'!$J5+'2017'!$J6)*1000</f>
        <v>2.3979814007313247</v>
      </c>
      <c r="F10" s="45">
        <f>'2018'!$J15/('2018'!$J5+'2018'!$J6)*1000</f>
        <v>2.2610459085558445</v>
      </c>
      <c r="G10" s="45">
        <f>'2019'!$J15/('2019'!$J5+'2019'!$J6)*1000</f>
        <v>1.9647748133463927</v>
      </c>
      <c r="H10" s="45">
        <f>'2020'!$J15/('2020'!$J5+'2020'!$J6)*1000</f>
        <v>1.1595059595196009</v>
      </c>
      <c r="I10" s="45">
        <f>'2021'!$J15/('2021'!$J5+'2021'!$J6)*1000</f>
        <v>1.0737412448790802</v>
      </c>
      <c r="J10" s="45">
        <f>'2022'!$J15/('2022'!$J5+'2022'!$J6)*1000</f>
        <v>0.20808545375967732</v>
      </c>
    </row>
    <row r="11" spans="1:10" ht="13.5" customHeight="1" x14ac:dyDescent="0.3">
      <c r="A11" s="46" t="s">
        <v>43</v>
      </c>
      <c r="B11" s="49">
        <f>'2014'!$J15/('2014'!$J5+'2014'!$J6)*1000</f>
        <v>3.582003094016085</v>
      </c>
      <c r="C11" s="49">
        <f>'2015'!$J15/('2015'!$J5+'2015'!$J6)*1000</f>
        <v>4.2326018223683901</v>
      </c>
      <c r="D11" s="49">
        <f>'2016'!$K15/('2016'!$K5+'2016'!$K6)*1000</f>
        <v>3.6716754174724993</v>
      </c>
      <c r="E11" s="49">
        <f>'2017'!$K15/('2017'!$K5+'2017'!$K6)*1000</f>
        <v>8.3896064417746619</v>
      </c>
      <c r="F11" s="49">
        <f>'2018'!$K15/('2018'!$K5+'2018'!$K6)*1000</f>
        <v>8.6947144762802431</v>
      </c>
      <c r="G11" s="49">
        <f>'2019'!$K15/('2019'!$K5+'2019'!$K6)*1000</f>
        <v>11.379138970288171</v>
      </c>
      <c r="H11" s="49">
        <f>'2020'!$K15/('2020'!$K5+'2020'!$K6)*1000</f>
        <v>3.3141313449667367</v>
      </c>
      <c r="I11" s="49">
        <f>'2021'!$K15/('2021'!$K5+'2021'!$K6)*1000</f>
        <v>2.4588292171122337</v>
      </c>
      <c r="J11" s="49">
        <f>'2022'!$K15/('2022'!$K5+'2022'!$K6)*1000</f>
        <v>2.4801117094934111</v>
      </c>
    </row>
    <row r="12" spans="1:10" x14ac:dyDescent="0.3">
      <c r="A12" s="48" t="s">
        <v>47</v>
      </c>
      <c r="B12" s="45">
        <f>'2014'!$L15/('2014'!$L5+'2014'!$L6)*1000</f>
        <v>2.9600987099853797</v>
      </c>
      <c r="C12" s="45">
        <f>'2015'!$L15/('2015'!$L5+'2015'!$L6)*1000</f>
        <v>4.1828271854404511</v>
      </c>
      <c r="D12" s="45">
        <f>'2016'!$M15/('2016'!$M5+'2016'!$M6)*1000</f>
        <v>3.6395064099486243</v>
      </c>
      <c r="E12" s="45">
        <f>'2017'!$M15/('2017'!$M5+'2017'!$M6)*1000</f>
        <v>6.8478031139186992</v>
      </c>
      <c r="F12" s="45">
        <f>'2018'!$M15/('2018'!$M5+'2018'!$M6)*1000</f>
        <v>8.7010315142781298</v>
      </c>
      <c r="G12" s="45">
        <f>'2019'!$M15/('2019'!$M5+'2019'!$M6)*1000</f>
        <v>15.992947107986888</v>
      </c>
      <c r="H12" s="45">
        <f>'2020'!$M15/('2020'!$M5+'2020'!$M6)*1000</f>
        <v>10.976204988801936</v>
      </c>
      <c r="I12" s="45">
        <f>'2021'!$M15/('2021'!$M5+'2021'!$M6)*1000</f>
        <v>6.1814565640625805</v>
      </c>
      <c r="J12" s="45">
        <f>'2022'!$M15/('2022'!$M5+'2022'!$M6)*1000</f>
        <v>7.6050561342123251</v>
      </c>
    </row>
    <row r="13" spans="1:10" x14ac:dyDescent="0.3">
      <c r="A13" s="48" t="s">
        <v>48</v>
      </c>
      <c r="B13" s="45">
        <f>'2014'!$M15/('2014'!$M5+'2014'!$M6)*1000</f>
        <v>5.3910381677302972</v>
      </c>
      <c r="C13" s="45">
        <f>'2015'!$M15/('2015'!$M5+'2015'!$M6)*1000</f>
        <v>6.8986388428444672</v>
      </c>
      <c r="D13" s="45">
        <f>'2016'!$N15/('2016'!$N5+'2016'!$N6)*1000</f>
        <v>9.8252695310425402</v>
      </c>
      <c r="E13" s="45">
        <f>'2017'!$N15/('2017'!$N5+'2017'!$N6)*1000</f>
        <v>7.5546506643806257</v>
      </c>
      <c r="F13" s="45">
        <f>'2018'!$N15/('2018'!$N5+'2018'!$N6)*1000</f>
        <v>7.8622828483512226</v>
      </c>
      <c r="G13" s="45">
        <f>'2019'!$N15/('2019'!$N5+'2019'!$N6)*1000</f>
        <v>20.211514438528617</v>
      </c>
      <c r="H13" s="45">
        <f>'2020'!$N15/('2020'!$N5+'2020'!$N6)*1000</f>
        <v>1.0097003353647542</v>
      </c>
      <c r="I13" s="45">
        <f>'2021'!$N15/('2021'!$N5+'2021'!$N6)*1000</f>
        <v>2.8955954323001629</v>
      </c>
      <c r="J13" s="45">
        <f>'2022'!$N15/('2022'!$N5+'2022'!$N6)*1000</f>
        <v>2.1431770200243108</v>
      </c>
    </row>
    <row r="14" spans="1:10" x14ac:dyDescent="0.3">
      <c r="A14" s="48" t="s">
        <v>49</v>
      </c>
      <c r="B14" s="45">
        <f>'2014'!$N15/('2014'!$N5+'2014'!$N6)*1000</f>
        <v>5.0733967348384406</v>
      </c>
      <c r="C14" s="45">
        <f>'2015'!$N15/('2015'!$N5+'2015'!$N6)*1000</f>
        <v>6.3130252565219118</v>
      </c>
      <c r="D14" s="45">
        <f>'2016'!$O15/('2016'!$O5+'2016'!$O6)*1000</f>
        <v>4.9540570188372115</v>
      </c>
      <c r="E14" s="45">
        <f>'2017'!$O15/('2017'!$O5+'2017'!$O6)*1000</f>
        <v>5.2758605755412677</v>
      </c>
      <c r="F14" s="45">
        <f>'2018'!$O15/('2018'!$O5+'2018'!$O6)*1000</f>
        <v>8.3697506807318405</v>
      </c>
      <c r="G14" s="45">
        <f>'2019'!$O15/('2019'!$O5+'2019'!$O6)*1000</f>
        <v>6.1991910616314918</v>
      </c>
      <c r="H14" s="45">
        <f>'2020'!$O15/('2020'!$O5+'2020'!$O6)*1000</f>
        <v>1.5591032745187072</v>
      </c>
      <c r="I14" s="45">
        <f>'2021'!$O15/('2021'!$O5+'2021'!$O6)*1000</f>
        <v>1.5658334339653019</v>
      </c>
      <c r="J14" s="45">
        <f>'2022'!$O15/('2022'!$O5+'2022'!$O6)*1000</f>
        <v>3.6524398136163603</v>
      </c>
    </row>
    <row r="24" spans="1:6" x14ac:dyDescent="0.3">
      <c r="A24" s="128" t="s">
        <v>141</v>
      </c>
      <c r="B24" s="174">
        <v>2021</v>
      </c>
      <c r="C24">
        <v>2022</v>
      </c>
      <c r="D24"/>
      <c r="E24" s="38">
        <v>2021</v>
      </c>
      <c r="F24" s="38">
        <v>2022</v>
      </c>
    </row>
    <row r="25" spans="1:6" x14ac:dyDescent="0.3">
      <c r="A25" s="39" t="s">
        <v>38</v>
      </c>
      <c r="B25" s="174">
        <v>6</v>
      </c>
      <c r="C25">
        <v>11</v>
      </c>
      <c r="D25"/>
      <c r="E25" s="40">
        <f>B25/'2021'!$B2*100</f>
        <v>22.222222222222221</v>
      </c>
      <c r="F25" s="40">
        <f>C25/'2022'!$B2*100</f>
        <v>39.285714285714285</v>
      </c>
    </row>
    <row r="26" spans="1:6" x14ac:dyDescent="0.3">
      <c r="A26" s="39" t="s">
        <v>82</v>
      </c>
      <c r="B26" s="174">
        <v>13</v>
      </c>
      <c r="C26">
        <v>14</v>
      </c>
      <c r="D26"/>
      <c r="E26" s="40">
        <f>B26/'2021'!$C2*100</f>
        <v>81.25</v>
      </c>
      <c r="F26" s="40">
        <f>C26/'2022'!$C2*100</f>
        <v>77.777777777777786</v>
      </c>
    </row>
    <row r="27" spans="1:6" x14ac:dyDescent="0.3">
      <c r="A27" s="39" t="s">
        <v>37</v>
      </c>
      <c r="B27" s="174">
        <v>59</v>
      </c>
      <c r="C27">
        <v>60</v>
      </c>
      <c r="D27"/>
      <c r="E27" s="40">
        <f>B27/'2021'!$D2*100</f>
        <v>89.393939393939391</v>
      </c>
      <c r="F27" s="40">
        <f>C27/'2022'!$D2*100</f>
        <v>90.909090909090907</v>
      </c>
    </row>
    <row r="28" spans="1:6" x14ac:dyDescent="0.3">
      <c r="A28" s="39" t="s">
        <v>77</v>
      </c>
      <c r="B28" s="174">
        <v>18</v>
      </c>
      <c r="C28">
        <v>15</v>
      </c>
      <c r="D28"/>
      <c r="E28" s="40">
        <f>B28/'2021'!$E2*100</f>
        <v>90</v>
      </c>
      <c r="F28" s="40">
        <f>C28/'2022'!$E2*100</f>
        <v>78.94736842105263</v>
      </c>
    </row>
    <row r="29" spans="1:6" x14ac:dyDescent="0.3">
      <c r="A29" s="39" t="s">
        <v>40</v>
      </c>
      <c r="B29" s="174">
        <v>10</v>
      </c>
      <c r="C29">
        <v>15</v>
      </c>
      <c r="D29"/>
      <c r="E29" s="40">
        <f>B29/'2021'!$F2*100</f>
        <v>52.631578947368418</v>
      </c>
      <c r="F29" s="40">
        <f>C29/'2022'!$F2*100</f>
        <v>75</v>
      </c>
    </row>
    <row r="30" spans="1:6" x14ac:dyDescent="0.3">
      <c r="A30" s="39" t="s">
        <v>132</v>
      </c>
      <c r="B30" s="174">
        <v>88</v>
      </c>
      <c r="C30">
        <v>84</v>
      </c>
      <c r="D30"/>
      <c r="E30" s="40">
        <f>B30/'2021'!$G2*100</f>
        <v>87.128712871287135</v>
      </c>
      <c r="F30" s="40">
        <f>C30/'2022'!$G2*100</f>
        <v>83.168316831683171</v>
      </c>
    </row>
    <row r="31" spans="1:6" x14ac:dyDescent="0.3">
      <c r="A31" s="39" t="s">
        <v>41</v>
      </c>
      <c r="B31" s="174">
        <v>60</v>
      </c>
      <c r="C31">
        <v>66</v>
      </c>
      <c r="D31"/>
      <c r="E31" s="40">
        <f>B31/'2021'!$H2*100</f>
        <v>56.074766355140184</v>
      </c>
      <c r="F31" s="40">
        <f>C31/'2022'!$H2*100</f>
        <v>61.682242990654203</v>
      </c>
    </row>
    <row r="32" spans="1:6" x14ac:dyDescent="0.3">
      <c r="A32" s="39" t="s">
        <v>42</v>
      </c>
      <c r="B32" s="174">
        <v>53</v>
      </c>
      <c r="C32">
        <v>56</v>
      </c>
      <c r="D32"/>
      <c r="E32" s="40">
        <f>B32/'2021'!$I2*100</f>
        <v>53.535353535353536</v>
      </c>
      <c r="F32" s="40">
        <f>C32/'2022'!$I2*100</f>
        <v>57.731958762886592</v>
      </c>
    </row>
    <row r="33" spans="1:6" x14ac:dyDescent="0.3">
      <c r="A33" s="39" t="s">
        <v>133</v>
      </c>
      <c r="B33" s="174">
        <v>55</v>
      </c>
      <c r="C33">
        <v>63</v>
      </c>
      <c r="D33"/>
      <c r="E33" s="40">
        <f>B33/'2021'!$J2*100</f>
        <v>72.368421052631575</v>
      </c>
      <c r="F33" s="40">
        <f>C33/'2022'!$J2*100</f>
        <v>82.89473684210526</v>
      </c>
    </row>
    <row r="34" spans="1:6" x14ac:dyDescent="0.3">
      <c r="A34" s="46" t="s">
        <v>43</v>
      </c>
      <c r="B34" s="175">
        <v>362</v>
      </c>
      <c r="C34" s="150">
        <f>SUM(C25:C33)</f>
        <v>384</v>
      </c>
      <c r="D34"/>
      <c r="E34" s="47">
        <f>B34/'2021'!$K2*100</f>
        <v>68.173258003766477</v>
      </c>
      <c r="F34" s="47">
        <f>C34/'2022'!$K2*100</f>
        <v>72.180451127819538</v>
      </c>
    </row>
    <row r="35" spans="1:6" x14ac:dyDescent="0.3">
      <c r="A35" s="48" t="s">
        <v>47</v>
      </c>
      <c r="B35" s="174">
        <v>119</v>
      </c>
      <c r="C35">
        <f>6+36+28+23+33</f>
        <v>126</v>
      </c>
      <c r="D35"/>
      <c r="E35" s="40">
        <f>B35/'2021'!$M2*100</f>
        <v>63.636363636363633</v>
      </c>
      <c r="F35" s="40">
        <f>C35/'2022'!$M2*100</f>
        <v>67.021276595744681</v>
      </c>
    </row>
    <row r="36" spans="1:6" x14ac:dyDescent="0.3">
      <c r="A36" s="48" t="s">
        <v>48</v>
      </c>
      <c r="B36" s="174">
        <v>48</v>
      </c>
      <c r="C36">
        <f>2+18+13+10+9</f>
        <v>52</v>
      </c>
      <c r="D36"/>
      <c r="E36" s="40">
        <f>B36/'2021'!$N2*100</f>
        <v>64.86486486486487</v>
      </c>
      <c r="F36" s="40">
        <f>C36/'2022'!$N2*100</f>
        <v>70.270270270270274</v>
      </c>
    </row>
    <row r="37" spans="1:6" x14ac:dyDescent="0.3">
      <c r="A37" s="48" t="s">
        <v>49</v>
      </c>
      <c r="B37" s="174">
        <v>99</v>
      </c>
      <c r="C37">
        <f>7+30+25+23+21</f>
        <v>106</v>
      </c>
      <c r="D37"/>
      <c r="E37" s="40">
        <f>B37/'2021'!$O2*100</f>
        <v>70.212765957446805</v>
      </c>
      <c r="F37" s="40">
        <f>C37/'2022'!$O2*100</f>
        <v>76.258992805755398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5" sqref="J15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'2014'!$B16/'2014'!$B2*100</f>
        <v>42.105263157894733</v>
      </c>
      <c r="C2" s="40">
        <f>'2015'!$B16/'2015'!$B2*100</f>
        <v>35</v>
      </c>
      <c r="D2" s="40">
        <f>'2016'!$B16/'2016'!$B2*100</f>
        <v>65.217391304347828</v>
      </c>
      <c r="E2" s="40">
        <f>'2017'!$B16/'2017'!$B2*100</f>
        <v>60</v>
      </c>
      <c r="F2" s="40">
        <f>'2018'!$B16/'2018'!$B2*100</f>
        <v>76</v>
      </c>
      <c r="G2" s="40">
        <f>'2019'!$B16/'2019'!$B2*100</f>
        <v>80</v>
      </c>
      <c r="H2" s="40">
        <f>'2020'!$B16/'2020'!$B2*100</f>
        <v>62.962962962962962</v>
      </c>
      <c r="I2" s="40">
        <f>'2021'!$B16/'2021'!$B2*100</f>
        <v>70.370370370370367</v>
      </c>
      <c r="J2" s="40">
        <f>'2022'!$B16/'2022'!$B2*100</f>
        <v>75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'2016'!$C16/'2016'!$C2*100</f>
        <v>5.8823529411764701</v>
      </c>
      <c r="E3" s="40">
        <f>'2017'!$C16/'2017'!$C2*100</f>
        <v>11.111111111111111</v>
      </c>
      <c r="F3" s="40">
        <f>'2018'!$C16/'2018'!$C2*100</f>
        <v>23.52941176470588</v>
      </c>
      <c r="G3" s="40">
        <f>'2019'!$C16/'2019'!$C2*100</f>
        <v>28.571428571428569</v>
      </c>
      <c r="H3" s="40">
        <f>'2020'!$C16/'2020'!$C2*100</f>
        <v>18.75</v>
      </c>
      <c r="I3" s="40">
        <f>'2021'!$C16/'2021'!$C2*100</f>
        <v>56.25</v>
      </c>
      <c r="J3" s="40">
        <f>'2022'!$C16/'2022'!$C2*100</f>
        <v>38.888888888888893</v>
      </c>
    </row>
    <row r="4" spans="1:10" ht="13.5" customHeight="1" x14ac:dyDescent="0.3">
      <c r="A4" s="39" t="s">
        <v>37</v>
      </c>
      <c r="B4" s="40">
        <f>'2014'!$C16/'2014'!$C2*100</f>
        <v>13.559322033898304</v>
      </c>
      <c r="C4" s="40">
        <f>'2015'!$C16/'2015'!$C2*100</f>
        <v>37.5</v>
      </c>
      <c r="D4" s="40">
        <f>'2016'!$D16/'2016'!$D2*100</f>
        <v>36.923076923076927</v>
      </c>
      <c r="E4" s="40">
        <f>'2017'!$D16/'2017'!$D2*100</f>
        <v>40.909090909090914</v>
      </c>
      <c r="F4" s="40">
        <f>'2018'!$D16/'2018'!$D2*100</f>
        <v>50</v>
      </c>
      <c r="G4" s="40">
        <f>'2019'!$D16/'2019'!$D2*100</f>
        <v>44.61538461538462</v>
      </c>
      <c r="H4" s="40">
        <f>'2020'!$D16/'2020'!$D2*100</f>
        <v>53.846153846153847</v>
      </c>
      <c r="I4" s="40">
        <f>'2021'!$D16/'2021'!$D2*100</f>
        <v>51.515151515151516</v>
      </c>
      <c r="J4" s="40">
        <f>'2022'!$D16/'2022'!$D2*100</f>
        <v>56.060606060606055</v>
      </c>
    </row>
    <row r="5" spans="1:10" ht="13.5" customHeight="1" x14ac:dyDescent="0.3">
      <c r="A5" s="39" t="s">
        <v>77</v>
      </c>
      <c r="B5" s="40">
        <f>'2014'!$D16/'2014'!$D2*100</f>
        <v>25</v>
      </c>
      <c r="C5" s="40">
        <f>'2015'!$D16/'2015'!$D2*100</f>
        <v>17.647058823529413</v>
      </c>
      <c r="D5" s="40">
        <f>'2016'!$E16/'2016'!$E2*100</f>
        <v>11.76470588235294</v>
      </c>
      <c r="E5" s="40">
        <f>'2017'!$E16/'2017'!$E2*100</f>
        <v>36.84210526315789</v>
      </c>
      <c r="F5" s="40">
        <f>'2018'!$E16/'2018'!$E2*100</f>
        <v>47.368421052631575</v>
      </c>
      <c r="G5" s="40">
        <f>'2019'!$E16/'2019'!$E2*100</f>
        <v>44.444444444444443</v>
      </c>
      <c r="H5" s="40">
        <f>'2020'!$E16/'2020'!$E2*100</f>
        <v>25</v>
      </c>
      <c r="I5" s="40">
        <f>'2021'!$E16/'2021'!$E2*100</f>
        <v>45</v>
      </c>
      <c r="J5" s="40">
        <f>'2022'!$E16/'2022'!$E2*100</f>
        <v>26.315789473684209</v>
      </c>
    </row>
    <row r="6" spans="1:10" ht="13.5" customHeight="1" x14ac:dyDescent="0.3">
      <c r="A6" s="39" t="s">
        <v>40</v>
      </c>
      <c r="B6" s="40">
        <f>'2014'!$E16/'2014'!$E2*100</f>
        <v>31.25</v>
      </c>
      <c r="C6" s="40">
        <f>'2015'!$E16/'2015'!$E2*100</f>
        <v>66.666666666666657</v>
      </c>
      <c r="D6" s="40">
        <f>'2016'!$F16/'2016'!$F2*100</f>
        <v>63.157894736842103</v>
      </c>
      <c r="E6" s="40">
        <f>'2017'!$F16/'2017'!$F2*100</f>
        <v>68.421052631578945</v>
      </c>
      <c r="F6" s="40">
        <f>'2018'!$F16/'2018'!$F2*100</f>
        <v>75</v>
      </c>
      <c r="G6" s="40">
        <f>'2019'!$F16/'2019'!$F2*100</f>
        <v>78.94736842105263</v>
      </c>
      <c r="H6" s="40">
        <f>'2020'!$F16/'2020'!$F2*100</f>
        <v>80</v>
      </c>
      <c r="I6" s="40">
        <f>'2021'!$F16/'2021'!$F2*100</f>
        <v>84.210526315789465</v>
      </c>
      <c r="J6" s="40">
        <f>'2022'!$F16/'2022'!$F2*100</f>
        <v>80</v>
      </c>
    </row>
    <row r="7" spans="1:10" ht="13.5" customHeight="1" x14ac:dyDescent="0.3">
      <c r="A7" s="39" t="s">
        <v>132</v>
      </c>
      <c r="B7" s="40">
        <f>'2014'!$F16/'2014'!$F2*100</f>
        <v>90.804597701149419</v>
      </c>
      <c r="C7" s="40">
        <f>'2015'!$F16/'2015'!$F2*100</f>
        <v>36.170212765957451</v>
      </c>
      <c r="D7" s="40">
        <f>'2016'!$G16/'2016'!$G2*100</f>
        <v>42.156862745098039</v>
      </c>
      <c r="E7" s="40">
        <f>'2017'!$G16/'2017'!$G2*100</f>
        <v>45.544554455445549</v>
      </c>
      <c r="F7" s="40">
        <f>'2018'!$G16/'2018'!$G2*100</f>
        <v>51.960784313725497</v>
      </c>
      <c r="G7" s="40">
        <f>'2019'!$G16/'2019'!$G2*100</f>
        <v>51.485148514851488</v>
      </c>
      <c r="H7" s="40">
        <f>'2020'!$G16/'2020'!$G2*100</f>
        <v>52.941176470588239</v>
      </c>
      <c r="I7" s="40">
        <f>'2021'!$G16/'2021'!$G2*100</f>
        <v>50.495049504950494</v>
      </c>
      <c r="J7" s="40">
        <f>'2022'!$G16/'2022'!$G2*100</f>
        <v>57.42574257425742</v>
      </c>
    </row>
    <row r="8" spans="1:10" ht="13.5" customHeight="1" x14ac:dyDescent="0.3">
      <c r="A8" s="39" t="s">
        <v>41</v>
      </c>
      <c r="B8" s="40">
        <f>'2014'!$G16/'2014'!$G2*100</f>
        <v>26.041666666666668</v>
      </c>
      <c r="C8" s="40">
        <f>'2015'!$G16/'2015'!$G2*100</f>
        <v>43.269230769230774</v>
      </c>
      <c r="D8" s="40">
        <f>'2016'!$H16/'2016'!$H2*100</f>
        <v>58.333333333333336</v>
      </c>
      <c r="E8" s="40">
        <f>'2017'!$H16/'2017'!$H2*100</f>
        <v>57.407407407407405</v>
      </c>
      <c r="F8" s="40">
        <f>'2018'!$H16/'2018'!$H2*100</f>
        <v>57.547169811320757</v>
      </c>
      <c r="G8" s="40">
        <f>'2019'!$H16/'2019'!$H2*100</f>
        <v>63.551401869158873</v>
      </c>
      <c r="H8" s="40">
        <f>'2020'!$H16/'2020'!$H2*100</f>
        <v>64.485981308411212</v>
      </c>
      <c r="I8" s="40">
        <f>'2021'!$H16/'2021'!$H2*100</f>
        <v>64.485981308411212</v>
      </c>
      <c r="J8" s="40">
        <f>'2022'!$H16/'2022'!$H2*100</f>
        <v>63.551401869158873</v>
      </c>
    </row>
    <row r="9" spans="1:10" ht="13.5" customHeight="1" x14ac:dyDescent="0.3">
      <c r="A9" s="39" t="s">
        <v>42</v>
      </c>
      <c r="B9" s="40">
        <f>'2014'!$H16/'2014'!$H2*100</f>
        <v>39.090909090909093</v>
      </c>
      <c r="C9" s="40">
        <f>'2015'!$H16/'2015'!$H2*100</f>
        <v>46.491228070175438</v>
      </c>
      <c r="D9" s="40">
        <f>'2016'!$I16/'2016'!$I2*100</f>
        <v>49.579831932773111</v>
      </c>
      <c r="E9" s="40">
        <f>'2017'!$I16/'2017'!$I2*100</f>
        <v>57.575757575757578</v>
      </c>
      <c r="F9" s="40">
        <f>'2018'!$I16/'2018'!$I2*100</f>
        <v>67.32673267326733</v>
      </c>
      <c r="G9" s="40">
        <f>'2019'!$I16/'2019'!$I2*100</f>
        <v>65</v>
      </c>
      <c r="H9" s="40">
        <f>'2020'!$I16/'2020'!$I2*100</f>
        <v>68.367346938775512</v>
      </c>
      <c r="I9" s="40">
        <f>'2021'!$I16/'2021'!$I2*100</f>
        <v>74.747474747474755</v>
      </c>
      <c r="J9" s="40">
        <f>'2022'!$I16/'2022'!$I2*100</f>
        <v>68.041237113402062</v>
      </c>
    </row>
    <row r="10" spans="1:10" ht="13.5" customHeight="1" x14ac:dyDescent="0.3">
      <c r="A10" s="39" t="s">
        <v>133</v>
      </c>
      <c r="B10" s="40">
        <f>'2014'!$I16/'2014'!$I2*100</f>
        <v>100</v>
      </c>
      <c r="C10" s="40">
        <f>'2015'!$I16/'2015'!$I2*100</f>
        <v>43.333333333333336</v>
      </c>
      <c r="D10" s="40">
        <f>'2016'!$J16/'2016'!$J2*100</f>
        <v>47.142857142857139</v>
      </c>
      <c r="E10" s="40">
        <f>'2017'!$J16/'2017'!$J2*100</f>
        <v>51.351351351351347</v>
      </c>
      <c r="F10" s="40">
        <f>'2018'!$J16/'2018'!$J2*100</f>
        <v>55.405405405405403</v>
      </c>
      <c r="G10" s="40">
        <f>'2019'!$J16/'2019'!$J2*100</f>
        <v>62.162162162162161</v>
      </c>
      <c r="H10" s="40">
        <f>'2020'!$J16/'2020'!$J2*100</f>
        <v>58.108108108108105</v>
      </c>
      <c r="I10" s="40">
        <f>'2021'!$J16/'2021'!$J2*100</f>
        <v>71.05263157894737</v>
      </c>
      <c r="J10" s="40">
        <f>'2022'!$J16/'2022'!$J2*100</f>
        <v>75</v>
      </c>
    </row>
    <row r="11" spans="1:10" ht="13.5" customHeight="1" x14ac:dyDescent="0.3">
      <c r="A11" s="46" t="s">
        <v>43</v>
      </c>
      <c r="B11" s="47">
        <f>'2014'!$J16/'2014'!$J2*100</f>
        <v>49.019607843137251</v>
      </c>
      <c r="C11" s="47">
        <f>'2015'!$J16/'2015'!$J2*100</f>
        <v>41.54786150712831</v>
      </c>
      <c r="D11" s="47">
        <f>'2016'!$K16/'2016'!$K2*100</f>
        <v>46.666666666666664</v>
      </c>
      <c r="E11" s="47">
        <f>'2017'!$K16/'2017'!$K2*100</f>
        <v>50.472589792060496</v>
      </c>
      <c r="F11" s="47">
        <f>'2018'!$K16/'2018'!$K2*100</f>
        <v>57.169811320754718</v>
      </c>
      <c r="G11" s="47">
        <f>'2019'!$K16/'2019'!$K2*100</f>
        <v>58.699808795411087</v>
      </c>
      <c r="H11" s="47">
        <f>'2020'!$K16/'2020'!$K2*100</f>
        <v>58.412098298676753</v>
      </c>
      <c r="I11" s="47">
        <f>'2021'!$K16/'2021'!$K2*100</f>
        <v>63.088512241054616</v>
      </c>
      <c r="J11" s="47">
        <f>'2022'!$K16/'2022'!$K2*100</f>
        <v>62.969924812030072</v>
      </c>
    </row>
    <row r="12" spans="1:10" x14ac:dyDescent="0.3">
      <c r="A12" s="48" t="s">
        <v>47</v>
      </c>
      <c r="B12" s="40">
        <f>'2014'!$L16/'2014'!$L2*100</f>
        <v>57.303370786516851</v>
      </c>
      <c r="C12" s="40">
        <f>'2015'!$L16/'2015'!$L2*100</f>
        <v>41.798941798941797</v>
      </c>
      <c r="D12" s="40">
        <f>'2016'!$M16/'2016'!$M2*100</f>
        <v>51.741293532338304</v>
      </c>
      <c r="E12" s="40">
        <f>'2017'!$M16/'2017'!$M2*100</f>
        <v>58.421052631578952</v>
      </c>
      <c r="F12" s="40">
        <f>'2018'!$M16/'2018'!$M2*100</f>
        <v>65.789473684210535</v>
      </c>
      <c r="G12" s="40">
        <f>'2019'!$M16/'2019'!$M2*100</f>
        <v>62.10526315789474</v>
      </c>
      <c r="H12" s="40">
        <f>'2020'!$M16/'2020'!$M2*100</f>
        <v>67.021276595744681</v>
      </c>
      <c r="I12" s="40">
        <f>'2021'!$M16/'2021'!$M2*100</f>
        <v>68.449197860962556</v>
      </c>
      <c r="J12" s="40">
        <f>'2022'!$M16/'2022'!$M2*100</f>
        <v>68.085106382978722</v>
      </c>
    </row>
    <row r="13" spans="1:10" x14ac:dyDescent="0.3">
      <c r="A13" s="48" t="s">
        <v>48</v>
      </c>
      <c r="B13" s="40">
        <f>'2014'!$M16/'2014'!$M2*100</f>
        <v>50</v>
      </c>
      <c r="C13" s="40">
        <f>'2015'!$M16/'2015'!$M2*100</f>
        <v>42.465753424657535</v>
      </c>
      <c r="D13" s="40">
        <f>'2016'!$N16/'2016'!$N2*100</f>
        <v>45.205479452054789</v>
      </c>
      <c r="E13" s="40">
        <f>'2017'!$N16/'2017'!$N2*100</f>
        <v>44.594594594594597</v>
      </c>
      <c r="F13" s="40">
        <f>'2018'!$N16/'2018'!$N2*100</f>
        <v>43.835616438356162</v>
      </c>
      <c r="G13" s="40">
        <f>'2019'!$N16/'2019'!$N2*100</f>
        <v>61.971830985915489</v>
      </c>
      <c r="H13" s="40">
        <f>'2020'!$N16/'2020'!$N2*100</f>
        <v>57.74647887323944</v>
      </c>
      <c r="I13" s="40">
        <f>'2021'!$N16/'2021'!$N2*100</f>
        <v>64.86486486486487</v>
      </c>
      <c r="J13" s="40">
        <f>'2022'!$N16/'2022'!$N2*100</f>
        <v>64.86486486486487</v>
      </c>
    </row>
    <row r="14" spans="1:10" x14ac:dyDescent="0.3">
      <c r="A14" s="48" t="s">
        <v>49</v>
      </c>
      <c r="B14" s="40">
        <f>'2014'!$N16/'2014'!$N2*100</f>
        <v>58.974358974358978</v>
      </c>
      <c r="C14" s="40">
        <f>'2015'!$N16/'2015'!$N2*100</f>
        <v>46.875</v>
      </c>
      <c r="D14" s="40">
        <f>'2016'!$O16/'2016'!$O2*100</f>
        <v>50.694444444444443</v>
      </c>
      <c r="E14" s="40">
        <f>'2017'!$O16/'2017'!$O2*100</f>
        <v>52.554744525547449</v>
      </c>
      <c r="F14" s="40">
        <f>'2018'!$O16/'2018'!$O2*100</f>
        <v>58.273381294964032</v>
      </c>
      <c r="G14" s="40">
        <f>'2019'!$O16/'2019'!$O2*100</f>
        <v>60</v>
      </c>
      <c r="H14" s="40">
        <f>'2020'!$O16/'2020'!$O2*100</f>
        <v>57.74647887323944</v>
      </c>
      <c r="I14" s="40">
        <f>'2021'!$O16/'2021'!$O2*100</f>
        <v>62.411347517730498</v>
      </c>
      <c r="J14" s="40">
        <f>'2022'!$O16/'2022'!$O2*100</f>
        <v>64.02877697841727</v>
      </c>
    </row>
    <row r="15" spans="1:10" x14ac:dyDescent="0.3">
      <c r="A15" s="50" t="s">
        <v>101</v>
      </c>
      <c r="B15" s="40">
        <f>'2014'!$O16/'2014'!$O2*100</f>
        <v>56.50969529085873</v>
      </c>
      <c r="C15" s="40">
        <f>'2015'!$O16/'2015'!$O2*100</f>
        <v>43.589743589743591</v>
      </c>
      <c r="D15" s="40">
        <f>'2016'!$P16/'2016'!$P2*100</f>
        <v>50.239234449760758</v>
      </c>
      <c r="E15" s="40">
        <f>'2017'!$P16/'2017'!$P2*100</f>
        <v>53.86533665835411</v>
      </c>
      <c r="F15" s="40">
        <f>'2018'!$P16/'2018'!$P2*100</f>
        <v>59.203980099502488</v>
      </c>
      <c r="G15" s="40">
        <f>'2019'!$P16/'2019'!$P2*100</f>
        <v>61.34663341645885</v>
      </c>
      <c r="H15" s="40">
        <f>'2020'!$P16/'2020'!$P2*100</f>
        <v>62.094763092269325</v>
      </c>
      <c r="I15" s="40">
        <f>'2021'!$P16/'2021'!$P2*100</f>
        <v>65.671641791044777</v>
      </c>
      <c r="J15" s="40">
        <f>'2022'!$P16/'2022'!$P2*100</f>
        <v>66.084788029925193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4" sqref="J14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'2014'!$B17/'2014'!$B2*100</f>
        <v>47.368421052631575</v>
      </c>
      <c r="C2" s="40">
        <f>'2015'!$B17/'2015'!$B2*100</f>
        <v>40</v>
      </c>
      <c r="D2" s="40">
        <f>'2016'!$B17/'2016'!$B2*100</f>
        <v>73.91304347826086</v>
      </c>
      <c r="E2" s="40">
        <f>'2017'!$B17/'2017'!$B2*100</f>
        <v>68</v>
      </c>
      <c r="F2" s="40">
        <f>'2018'!$B17/'2018'!$B2*100</f>
        <v>64</v>
      </c>
      <c r="G2" s="40">
        <f>'2019'!$B17/'2019'!$B2*100</f>
        <v>68</v>
      </c>
      <c r="H2" s="40">
        <f>'2020'!$B17/'2020'!$B2*100</f>
        <v>77.777777777777786</v>
      </c>
      <c r="I2" s="40">
        <f>'2021'!$B17/'2021'!$B2*100</f>
        <v>81.481481481481481</v>
      </c>
      <c r="J2" s="40">
        <f>'2022'!$B17/'2022'!$B2*100</f>
        <v>78.571428571428569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'2016'!$C17/'2016'!$C2*100</f>
        <v>11.76470588235294</v>
      </c>
      <c r="E3" s="40">
        <f>'2017'!$C17/'2017'!$C2*100</f>
        <v>11.111111111111111</v>
      </c>
      <c r="F3" s="40">
        <f>'2018'!$C17/'2018'!$C2*100</f>
        <v>29.411764705882355</v>
      </c>
      <c r="G3" s="40">
        <f>'2019'!$C17/'2019'!$C2*100</f>
        <v>21.428571428571427</v>
      </c>
      <c r="H3" s="40">
        <f>'2020'!$C17/'2020'!$C2*100</f>
        <v>18.75</v>
      </c>
      <c r="I3" s="40">
        <f>'2021'!$C17/'2021'!$C2*100</f>
        <v>31.25</v>
      </c>
      <c r="J3" s="40">
        <f>'2022'!$C17/'2022'!$C2*100</f>
        <v>22.222222222222221</v>
      </c>
    </row>
    <row r="4" spans="1:10" ht="13.5" customHeight="1" x14ac:dyDescent="0.3">
      <c r="A4" s="39" t="s">
        <v>37</v>
      </c>
      <c r="B4" s="40">
        <f>'2014'!$C17/'2014'!$C2*100</f>
        <v>22.033898305084744</v>
      </c>
      <c r="C4" s="40">
        <f>'2015'!$C17/'2015'!$C2*100</f>
        <v>39.0625</v>
      </c>
      <c r="D4" s="40">
        <f>'2016'!$D17/'2016'!$D2*100</f>
        <v>41.53846153846154</v>
      </c>
      <c r="E4" s="40">
        <f>'2017'!$D17/'2017'!$D2*100</f>
        <v>51.515151515151516</v>
      </c>
      <c r="F4" s="40">
        <f>'2018'!$D17/'2018'!$D2*100</f>
        <v>56.060606060606055</v>
      </c>
      <c r="G4" s="40">
        <f>'2019'!$D17/'2019'!$D2*100</f>
        <v>53.846153846153847</v>
      </c>
      <c r="H4" s="40">
        <f>'2020'!$D17/'2020'!$D2*100</f>
        <v>49.230769230769234</v>
      </c>
      <c r="I4" s="40">
        <f>'2021'!$D17/'2021'!$D2*100</f>
        <v>62.121212121212125</v>
      </c>
      <c r="J4" s="40">
        <f>'2022'!$D17/'2022'!$D2*100</f>
        <v>68.181818181818173</v>
      </c>
    </row>
    <row r="5" spans="1:10" ht="13.5" customHeight="1" x14ac:dyDescent="0.3">
      <c r="A5" s="39" t="s">
        <v>77</v>
      </c>
      <c r="B5" s="40">
        <f>'2014'!$D17/'2014'!$D2*100</f>
        <v>25</v>
      </c>
      <c r="C5" s="40">
        <f>'2015'!$D17/'2015'!$D2*100</f>
        <v>47.058823529411761</v>
      </c>
      <c r="D5" s="40">
        <f>'2016'!$E17/'2016'!$E2*100</f>
        <v>17.647058823529413</v>
      </c>
      <c r="E5" s="40">
        <f>'2017'!$E17/'2017'!$E2*100</f>
        <v>47.368421052631575</v>
      </c>
      <c r="F5" s="40">
        <f>'2018'!$E17/'2018'!$E2*100</f>
        <v>52.631578947368418</v>
      </c>
      <c r="G5" s="40">
        <f>'2019'!$E17/'2019'!$E2*100</f>
        <v>50</v>
      </c>
      <c r="H5" s="40">
        <f>'2020'!$E17/'2020'!$E2*100</f>
        <v>40</v>
      </c>
      <c r="I5" s="40">
        <f>'2021'!$E17/'2021'!$E2*100</f>
        <v>55.000000000000007</v>
      </c>
      <c r="J5" s="40">
        <f>'2022'!$E17/'2022'!$E2*100</f>
        <v>52.631578947368418</v>
      </c>
    </row>
    <row r="6" spans="1:10" ht="13.5" customHeight="1" x14ac:dyDescent="0.3">
      <c r="A6" s="39" t="s">
        <v>40</v>
      </c>
      <c r="B6" s="40">
        <f>'2014'!$E17/'2014'!$E2*100</f>
        <v>25</v>
      </c>
      <c r="C6" s="40">
        <f>'2015'!$E17/'2015'!$E2*100</f>
        <v>66.666666666666657</v>
      </c>
      <c r="D6" s="40">
        <f>'2016'!$F17/'2016'!$F2*100</f>
        <v>57.894736842105267</v>
      </c>
      <c r="E6" s="40">
        <f>'2017'!$F17/'2017'!$F2*100</f>
        <v>68.421052631578945</v>
      </c>
      <c r="F6" s="40">
        <f>'2018'!$F17/'2018'!$F2*100</f>
        <v>70</v>
      </c>
      <c r="G6" s="40">
        <f>'2019'!$F17/'2019'!$F2*100</f>
        <v>73.68421052631578</v>
      </c>
      <c r="H6" s="40">
        <f>'2020'!$F17/'2020'!$F2*100</f>
        <v>75</v>
      </c>
      <c r="I6" s="40">
        <f>'2021'!$F17/'2021'!$F2*100</f>
        <v>84.210526315789465</v>
      </c>
      <c r="J6" s="40">
        <f>'2022'!$F17/'2022'!$F2*100</f>
        <v>80</v>
      </c>
    </row>
    <row r="7" spans="1:10" ht="13.5" customHeight="1" x14ac:dyDescent="0.3">
      <c r="A7" s="39" t="s">
        <v>132</v>
      </c>
      <c r="B7" s="40">
        <f>'2014'!$F17/'2014'!$F2*100</f>
        <v>2.2988505747126435</v>
      </c>
      <c r="C7" s="40">
        <f>'2015'!$F17/'2015'!$F2*100</f>
        <v>35.106382978723403</v>
      </c>
      <c r="D7" s="40">
        <f>'2016'!$G17/'2016'!$G2*100</f>
        <v>40.196078431372548</v>
      </c>
      <c r="E7" s="40">
        <f>'2017'!$G17/'2017'!$G2*100</f>
        <v>39.603960396039604</v>
      </c>
      <c r="F7" s="40">
        <f>'2018'!$G17/'2018'!$G2*100</f>
        <v>43.137254901960787</v>
      </c>
      <c r="G7" s="40">
        <f>'2019'!$G17/'2019'!$G2*100</f>
        <v>51.485148514851488</v>
      </c>
      <c r="H7" s="40">
        <f>'2020'!$G17/'2020'!$G2*100</f>
        <v>54.901960784313729</v>
      </c>
      <c r="I7" s="40">
        <f>'2021'!$G17/'2021'!$G2*100</f>
        <v>54.455445544554458</v>
      </c>
      <c r="J7" s="40">
        <f>'2022'!$G17/'2022'!$G2*100</f>
        <v>58.415841584158414</v>
      </c>
    </row>
    <row r="8" spans="1:10" ht="13.5" customHeight="1" x14ac:dyDescent="0.3">
      <c r="A8" s="39" t="s">
        <v>41</v>
      </c>
      <c r="B8" s="40">
        <f>'2014'!$G17/'2014'!$G2*100</f>
        <v>26.041666666666668</v>
      </c>
      <c r="C8" s="40">
        <f>'2015'!$G17/'2015'!$G2*100</f>
        <v>50</v>
      </c>
      <c r="D8" s="40">
        <f>'2016'!$H17/'2016'!$H2*100</f>
        <v>61.111111111111114</v>
      </c>
      <c r="E8" s="40">
        <f>'2017'!$H17/'2017'!$H2*100</f>
        <v>57.407407407407405</v>
      </c>
      <c r="F8" s="40">
        <f>'2018'!$H17/'2018'!$H2*100</f>
        <v>60.377358490566039</v>
      </c>
      <c r="G8" s="40">
        <f>'2019'!$H17/'2019'!$H2*100</f>
        <v>62.616822429906534</v>
      </c>
      <c r="H8" s="40">
        <f>'2020'!$H17/'2020'!$H2*100</f>
        <v>67.289719626168221</v>
      </c>
      <c r="I8" s="40">
        <f>'2021'!$H17/'2021'!$H2*100</f>
        <v>69.158878504672899</v>
      </c>
      <c r="J8" s="40">
        <f>'2022'!$H17/'2022'!$H2*100</f>
        <v>76.63551401869158</v>
      </c>
    </row>
    <row r="9" spans="1:10" ht="13.5" customHeight="1" x14ac:dyDescent="0.3">
      <c r="A9" s="39" t="s">
        <v>42</v>
      </c>
      <c r="B9" s="40">
        <f>'2014'!$H17/'2014'!$H2*100</f>
        <v>38.181818181818187</v>
      </c>
      <c r="C9" s="40">
        <f>'2015'!$H17/'2015'!$H2*100</f>
        <v>61.403508771929829</v>
      </c>
      <c r="D9" s="40">
        <f>'2016'!$I17/'2016'!$I2*100</f>
        <v>62.184873949579831</v>
      </c>
      <c r="E9" s="40">
        <f>'2017'!$I17/'2017'!$I2*100</f>
        <v>59.595959595959592</v>
      </c>
      <c r="F9" s="40">
        <f>'2018'!$I17/'2018'!$I2*100</f>
        <v>71.287128712871279</v>
      </c>
      <c r="G9" s="40">
        <f>'2019'!$I17/'2019'!$I2*100</f>
        <v>74</v>
      </c>
      <c r="H9" s="40">
        <f>'2020'!$I17/'2020'!$I2*100</f>
        <v>67.346938775510196</v>
      </c>
      <c r="I9" s="40">
        <f>'2021'!$I17/'2021'!$I2*100</f>
        <v>78.787878787878782</v>
      </c>
      <c r="J9" s="40">
        <f>'2022'!$I17/'2022'!$I2*100</f>
        <v>75.257731958762889</v>
      </c>
    </row>
    <row r="10" spans="1:10" ht="13.5" customHeight="1" x14ac:dyDescent="0.3">
      <c r="A10" s="39" t="s">
        <v>133</v>
      </c>
      <c r="B10" s="40">
        <f>'2014'!$I17/'2014'!$I2*100</f>
        <v>13.461538461538462</v>
      </c>
      <c r="C10" s="40">
        <f>'2015'!$I17/'2015'!$I2*100</f>
        <v>43.333333333333336</v>
      </c>
      <c r="D10" s="40">
        <f>'2016'!$J17/'2016'!$J2*100</f>
        <v>48.571428571428569</v>
      </c>
      <c r="E10" s="40">
        <f>'2017'!$J17/'2017'!$J2*100</f>
        <v>62.162162162162161</v>
      </c>
      <c r="F10" s="40">
        <f>'2018'!$J17/'2018'!$J2*100</f>
        <v>64.86486486486487</v>
      </c>
      <c r="G10" s="40">
        <f>'2019'!$J17/'2019'!$J2*100</f>
        <v>62.162162162162161</v>
      </c>
      <c r="H10" s="40">
        <f>'2020'!$J17/'2020'!$J2*100</f>
        <v>62.162162162162161</v>
      </c>
      <c r="I10" s="40">
        <f>'2021'!$J17/'2021'!$J2*100</f>
        <v>75</v>
      </c>
      <c r="J10" s="40">
        <f>'2022'!$J17/'2022'!$J2*100</f>
        <v>76.31578947368422</v>
      </c>
    </row>
    <row r="11" spans="1:10" ht="13.5" customHeight="1" x14ac:dyDescent="0.3">
      <c r="A11" s="46" t="s">
        <v>43</v>
      </c>
      <c r="B11" s="47">
        <f>'2014'!$J17/'2014'!$J2*100</f>
        <v>23.311546840958606</v>
      </c>
      <c r="C11" s="47">
        <f>'2015'!$J17/'2015'!$J2*100</f>
        <v>47.657841140529534</v>
      </c>
      <c r="D11" s="47">
        <f>'2016'!$K17/'2016'!$K2*100</f>
        <v>50.925925925925931</v>
      </c>
      <c r="E11" s="47">
        <f>'2017'!$K17/'2017'!$K2*100</f>
        <v>53.30812854442344</v>
      </c>
      <c r="F11" s="47">
        <f>'2018'!$K17/'2018'!$K2*100</f>
        <v>58.490566037735846</v>
      </c>
      <c r="G11" s="47">
        <f>'2019'!$K17/'2019'!$K2*100</f>
        <v>60.611854684512423</v>
      </c>
      <c r="H11" s="47">
        <f>'2020'!$K17/'2020'!$K2*100</f>
        <v>60.30245746691871</v>
      </c>
      <c r="I11" s="47">
        <f>'2021'!$K17/'2021'!$K2*100</f>
        <v>67.608286252354048</v>
      </c>
      <c r="J11" s="47">
        <f>'2022'!$K17/'2022'!$K2*100</f>
        <v>69.360902255639104</v>
      </c>
    </row>
    <row r="12" spans="1:10" x14ac:dyDescent="0.3">
      <c r="A12" s="48" t="s">
        <v>47</v>
      </c>
      <c r="B12" s="40">
        <f>'2014'!$L17/'2014'!$L2*100</f>
        <v>20.224719101123593</v>
      </c>
      <c r="C12" s="40">
        <f>'2015'!$L17/'2015'!$L2*100</f>
        <v>49.735449735449734</v>
      </c>
      <c r="D12" s="40">
        <f>'2016'!$M17/'2016'!$M2*100</f>
        <v>58.706467661691541</v>
      </c>
      <c r="E12" s="40">
        <f>'2017'!$M17/'2017'!$M2*100</f>
        <v>58.947368421052623</v>
      </c>
      <c r="F12" s="40">
        <f>'2018'!$M17/'2018'!$M2*100</f>
        <v>67.368421052631575</v>
      </c>
      <c r="G12" s="40">
        <f>'2019'!$M17/'2019'!$M2*100</f>
        <v>65.26315789473685</v>
      </c>
      <c r="H12" s="40">
        <f>'2020'!$M17/'2020'!$M2*100</f>
        <v>67.553191489361694</v>
      </c>
      <c r="I12" s="40">
        <f>'2021'!$M17/'2021'!$M2*100</f>
        <v>71.122994652406419</v>
      </c>
      <c r="J12" s="40">
        <f>'2022'!$M17/'2022'!$M2*100</f>
        <v>77.127659574468083</v>
      </c>
    </row>
    <row r="13" spans="1:10" x14ac:dyDescent="0.3">
      <c r="A13" s="48" t="s">
        <v>48</v>
      </c>
      <c r="B13" s="40">
        <f>'2014'!$M17/'2014'!$M2*100</f>
        <v>18.181818181818183</v>
      </c>
      <c r="C13" s="40">
        <f>'2015'!$M17/'2015'!$M2*100</f>
        <v>45.205479452054789</v>
      </c>
      <c r="D13" s="40">
        <f>'2016'!$N17/'2016'!$N2*100</f>
        <v>49.315068493150683</v>
      </c>
      <c r="E13" s="40">
        <f>'2017'!$N17/'2017'!$N2*100</f>
        <v>50</v>
      </c>
      <c r="F13" s="40">
        <f>'2018'!$N17/'2018'!$N2*100</f>
        <v>53.424657534246577</v>
      </c>
      <c r="G13" s="40">
        <f>'2019'!$N17/'2019'!$N2*100</f>
        <v>69.014084507042256</v>
      </c>
      <c r="H13" s="40">
        <f>'2020'!$N17/'2020'!$N2*100</f>
        <v>60.563380281690137</v>
      </c>
      <c r="I13" s="40">
        <f>'2021'!$N17/'2021'!$N2*100</f>
        <v>71.621621621621628</v>
      </c>
      <c r="J13" s="40">
        <f>'2022'!$N17/'2022'!$N2*100</f>
        <v>64.86486486486487</v>
      </c>
    </row>
    <row r="14" spans="1:10" x14ac:dyDescent="0.3">
      <c r="A14" s="48" t="s">
        <v>49</v>
      </c>
      <c r="B14" s="40">
        <f>'2014'!$N17/'2014'!$N2*100</f>
        <v>27.350427350427353</v>
      </c>
      <c r="C14" s="40">
        <f>'2015'!$N17/'2015'!$N2*100</f>
        <v>51.5625</v>
      </c>
      <c r="D14" s="40">
        <f>'2016'!$O17/'2016'!$O2*100</f>
        <v>50</v>
      </c>
      <c r="E14" s="40">
        <f>'2017'!$O17/'2017'!$O2*100</f>
        <v>51.824817518248182</v>
      </c>
      <c r="F14" s="40">
        <f>'2018'!$O17/'2018'!$O2*100</f>
        <v>53.956834532374096</v>
      </c>
      <c r="G14" s="40">
        <f>'2019'!$O17/'2019'!$O2*100</f>
        <v>57.142857142857139</v>
      </c>
      <c r="H14" s="40">
        <f>'2020'!$O17/'2020'!$O2*100</f>
        <v>59.859154929577464</v>
      </c>
      <c r="I14" s="40">
        <f>'2021'!$O17/'2021'!$O2*100</f>
        <v>66.666666666666657</v>
      </c>
      <c r="J14" s="40">
        <f>'2022'!$O17/'2022'!$O2*100</f>
        <v>68.345323741007192</v>
      </c>
    </row>
    <row r="15" spans="1:10" x14ac:dyDescent="0.3">
      <c r="A15" s="50" t="s">
        <v>101</v>
      </c>
      <c r="B15" s="40">
        <f>'2014'!$O17/'2014'!$O2*100</f>
        <v>22.160664819944596</v>
      </c>
      <c r="C15" s="40">
        <f>'2015'!$O17/'2015'!$O2*100</f>
        <v>49.487179487179489</v>
      </c>
      <c r="D15" s="40">
        <f>'2016'!$P17/'2016'!$P2*100</f>
        <v>54.066985645933016</v>
      </c>
      <c r="E15" s="40">
        <f>'2017'!$P17/'2017'!$P2*100</f>
        <v>54.862842892768086</v>
      </c>
      <c r="F15" s="40">
        <f>'2018'!$P17/'2018'!$P2*100</f>
        <v>60.199004975124382</v>
      </c>
      <c r="G15" s="40">
        <f>'2019'!$P17/'2019'!$P2*100</f>
        <v>63.092269326683294</v>
      </c>
      <c r="H15" s="40">
        <f>'2020'!$P17/'2020'!$P2*100</f>
        <v>63.591022443890274</v>
      </c>
      <c r="I15" s="40">
        <f>'2021'!$P17/'2021'!$P2*100</f>
        <v>69.651741293532339</v>
      </c>
      <c r="J15" s="40">
        <f>'2022'!$P17/'2022'!$P2*100</f>
        <v>71.820448877805489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5" sqref="J15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'2014'!$B18/'2014'!$B2*100</f>
        <v>89.473684210526315</v>
      </c>
      <c r="C2" s="40">
        <f>'2015'!$B18/'2015'!$B2*100</f>
        <v>90</v>
      </c>
      <c r="D2" s="40">
        <f>'2016'!$B18/'2016'!$B2*100</f>
        <v>95.652173913043484</v>
      </c>
      <c r="E2" s="40">
        <f>'2017'!$B18/'2017'!$B2*100</f>
        <v>100</v>
      </c>
      <c r="F2" s="40">
        <f>'2018'!$B18/'2018'!$B2*100</f>
        <v>88</v>
      </c>
      <c r="G2" s="40">
        <f>'2019'!$B18/'2019'!$B2*100</f>
        <v>96</v>
      </c>
      <c r="H2" s="40">
        <f>'2020'!$B18/'2020'!$B2*100</f>
        <v>92.592592592592595</v>
      </c>
      <c r="I2" s="40">
        <f>'2021'!$B18/'2021'!$B2*100</f>
        <v>88.888888888888886</v>
      </c>
      <c r="J2" s="40">
        <f>'2022'!$B18/'2022'!$B2*100</f>
        <v>89.285714285714292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'2016'!$C18/'2016'!$C2*100</f>
        <v>88.235294117647058</v>
      </c>
      <c r="E3" s="40">
        <f>'2017'!$C18/'2017'!$C2*100</f>
        <v>50</v>
      </c>
      <c r="F3" s="40">
        <f>'2018'!$C18/'2018'!$C2*100</f>
        <v>58.82352941176471</v>
      </c>
      <c r="G3" s="40">
        <f>'2019'!$C18/'2019'!$C2*100</f>
        <v>50</v>
      </c>
      <c r="H3" s="40">
        <f>'2020'!$C18/'2020'!$C2*100</f>
        <v>68.75</v>
      </c>
      <c r="I3" s="40">
        <f>'2021'!$C18/'2021'!$C2*100</f>
        <v>75</v>
      </c>
      <c r="J3" s="40">
        <f>'2022'!$C18/'2022'!$C2*100</f>
        <v>66.666666666666657</v>
      </c>
    </row>
    <row r="4" spans="1:10" ht="13.5" customHeight="1" x14ac:dyDescent="0.3">
      <c r="A4" s="39" t="s">
        <v>37</v>
      </c>
      <c r="B4" s="40">
        <f>'2014'!$C18/'2014'!$C2*100</f>
        <v>98.305084745762713</v>
      </c>
      <c r="C4" s="40">
        <f>'2015'!$C18/'2015'!$C2*100</f>
        <v>96.875</v>
      </c>
      <c r="D4" s="40">
        <f>'2016'!$D18/'2016'!$D2*100</f>
        <v>96.92307692307692</v>
      </c>
      <c r="E4" s="40">
        <f>'2017'!$D18/'2017'!$D2*100</f>
        <v>90.909090909090907</v>
      </c>
      <c r="F4" s="40">
        <f>'2018'!$D18/'2018'!$D2*100</f>
        <v>95.454545454545453</v>
      </c>
      <c r="G4" s="40">
        <f>'2019'!$D18/'2019'!$D2*100</f>
        <v>100</v>
      </c>
      <c r="H4" s="40">
        <f>'2020'!$D18/'2020'!$D2*100</f>
        <v>96.92307692307692</v>
      </c>
      <c r="I4" s="40">
        <f>'2021'!$D18/'2021'!$D2*100</f>
        <v>96.969696969696969</v>
      </c>
      <c r="J4" s="40">
        <f>'2022'!$D18/'2022'!$D2*100</f>
        <v>93.939393939393938</v>
      </c>
    </row>
    <row r="5" spans="1:10" ht="13.5" customHeight="1" x14ac:dyDescent="0.3">
      <c r="A5" s="39" t="s">
        <v>77</v>
      </c>
      <c r="B5" s="40">
        <f>'2014'!$D18/'2014'!$D2*100</f>
        <v>80</v>
      </c>
      <c r="C5" s="40">
        <f>'2015'!$D18/'2015'!$D2*100</f>
        <v>82.35294117647058</v>
      </c>
      <c r="D5" s="40">
        <f>'2016'!$E18/'2016'!$E2*100</f>
        <v>82.35294117647058</v>
      </c>
      <c r="E5" s="40">
        <f>'2017'!$E18/'2017'!$E2*100</f>
        <v>63.157894736842103</v>
      </c>
      <c r="F5" s="40">
        <f>'2018'!$E18/'2018'!$E2*100</f>
        <v>73.68421052631578</v>
      </c>
      <c r="G5" s="40">
        <f>'2019'!$E18/'2019'!$E2*100</f>
        <v>88.888888888888886</v>
      </c>
      <c r="H5" s="40">
        <f>'2020'!$E18/'2020'!$E2*100</f>
        <v>85</v>
      </c>
      <c r="I5" s="40">
        <f>'2021'!$E18/'2021'!$E2*100</f>
        <v>85</v>
      </c>
      <c r="J5" s="40">
        <f>'2022'!$E18/'2022'!$E2*100</f>
        <v>84.210526315789465</v>
      </c>
    </row>
    <row r="6" spans="1:10" ht="13.5" customHeight="1" x14ac:dyDescent="0.3">
      <c r="A6" s="39" t="s">
        <v>40</v>
      </c>
      <c r="B6" s="40">
        <f>'2014'!$E18/'2014'!$E2*100</f>
        <v>93.75</v>
      </c>
      <c r="C6" s="40">
        <f>'2015'!$E18/'2015'!$E2*100</f>
        <v>100</v>
      </c>
      <c r="D6" s="40">
        <f>'2016'!$F18/'2016'!$F2*100</f>
        <v>89.473684210526315</v>
      </c>
      <c r="E6" s="40">
        <f>'2017'!$F18/'2017'!$F2*100</f>
        <v>94.73684210526315</v>
      </c>
      <c r="F6" s="40">
        <f>'2018'!$F18/'2018'!$F2*100</f>
        <v>95</v>
      </c>
      <c r="G6" s="40">
        <f>'2019'!$F18/'2019'!$F2*100</f>
        <v>89.473684210526315</v>
      </c>
      <c r="H6" s="40">
        <f>'2020'!$F18/'2020'!$F2*100</f>
        <v>80</v>
      </c>
      <c r="I6" s="40">
        <f>'2021'!$F18/'2021'!$F2*100</f>
        <v>89.473684210526315</v>
      </c>
      <c r="J6" s="40">
        <f>'2022'!$F18/'2022'!$F2*100</f>
        <v>95</v>
      </c>
    </row>
    <row r="7" spans="1:10" ht="13.5" customHeight="1" x14ac:dyDescent="0.3">
      <c r="A7" s="39" t="s">
        <v>132</v>
      </c>
      <c r="B7" s="40">
        <f>'2014'!$F18/'2014'!$F2*100</f>
        <v>97.701149425287355</v>
      </c>
      <c r="C7" s="40">
        <f>'2015'!$F18/'2015'!$F2*100</f>
        <v>95.744680851063833</v>
      </c>
      <c r="D7" s="40">
        <f>'2016'!$G18/'2016'!$G2*100</f>
        <v>96.078431372549019</v>
      </c>
      <c r="E7" s="40">
        <f>'2017'!$G18/'2017'!$G2*100</f>
        <v>90.099009900990097</v>
      </c>
      <c r="F7" s="40">
        <f>'2018'!$G18/'2018'!$G2*100</f>
        <v>88.235294117647058</v>
      </c>
      <c r="G7" s="40">
        <f>'2019'!$G18/'2019'!$G2*100</f>
        <v>89.10891089108911</v>
      </c>
      <c r="H7" s="40">
        <f>'2020'!$G18/'2020'!$G2*100</f>
        <v>80.392156862745097</v>
      </c>
      <c r="I7" s="40">
        <f>'2021'!$G18/'2021'!$G2*100</f>
        <v>85.148514851485146</v>
      </c>
      <c r="J7" s="40">
        <f>'2022'!$G18/'2022'!$G2*100</f>
        <v>87.128712871287135</v>
      </c>
    </row>
    <row r="8" spans="1:10" ht="13.5" customHeight="1" x14ac:dyDescent="0.3">
      <c r="A8" s="39" t="s">
        <v>41</v>
      </c>
      <c r="B8" s="40">
        <f>'2014'!$G18/'2014'!$G2*100</f>
        <v>92.708333333333343</v>
      </c>
      <c r="C8" s="40">
        <f>'2015'!$G18/'2015'!$G2*100</f>
        <v>94.230769230769226</v>
      </c>
      <c r="D8" s="40">
        <f>'2016'!$H18/'2016'!$H2*100</f>
        <v>98.148148148148152</v>
      </c>
      <c r="E8" s="40">
        <f>'2017'!$H18/'2017'!$H2*100</f>
        <v>95.370370370370367</v>
      </c>
      <c r="F8" s="40">
        <f>'2018'!$H18/'2018'!$H2*100</f>
        <v>98.113207547169807</v>
      </c>
      <c r="G8" s="40">
        <f>'2019'!$H18/'2019'!$H2*100</f>
        <v>97.196261682242991</v>
      </c>
      <c r="H8" s="40">
        <f>'2020'!$H18/'2020'!$H2*100</f>
        <v>84.112149532710276</v>
      </c>
      <c r="I8" s="40">
        <f>'2021'!$H18/'2021'!$H2*100</f>
        <v>85.046728971962608</v>
      </c>
      <c r="J8" s="40">
        <f>'2022'!$H18/'2022'!$H2*100</f>
        <v>91.588785046728972</v>
      </c>
    </row>
    <row r="9" spans="1:10" ht="13.5" customHeight="1" x14ac:dyDescent="0.3">
      <c r="A9" s="39" t="s">
        <v>42</v>
      </c>
      <c r="B9" s="40">
        <f>'2014'!$H18/'2014'!$H2*100</f>
        <v>89.090909090909093</v>
      </c>
      <c r="C9" s="40">
        <f>'2015'!$H18/'2015'!$H2*100</f>
        <v>92.982456140350877</v>
      </c>
      <c r="D9" s="40">
        <f>'2016'!$I18/'2016'!$I2*100</f>
        <v>94.117647058823522</v>
      </c>
      <c r="E9" s="40">
        <f>'2017'!$I18/'2017'!$I2*100</f>
        <v>90.909090909090907</v>
      </c>
      <c r="F9" s="40">
        <f>'2018'!$I18/'2018'!$I2*100</f>
        <v>91.089108910891099</v>
      </c>
      <c r="G9" s="40">
        <f>'2019'!$I18/'2019'!$I2*100</f>
        <v>94</v>
      </c>
      <c r="H9" s="40">
        <f>'2020'!$I18/'2020'!$I2*100</f>
        <v>86.734693877551024</v>
      </c>
      <c r="I9" s="40">
        <f>'2021'!$I18/'2021'!$I2*100</f>
        <v>86.868686868686879</v>
      </c>
      <c r="J9" s="40">
        <f>'2022'!$I18/'2022'!$I2*100</f>
        <v>88.659793814432987</v>
      </c>
    </row>
    <row r="10" spans="1:10" ht="13.5" customHeight="1" x14ac:dyDescent="0.3">
      <c r="A10" s="39" t="s">
        <v>133</v>
      </c>
      <c r="B10" s="40">
        <f>'2014'!$I18/'2014'!$I2*100</f>
        <v>92.307692307692307</v>
      </c>
      <c r="C10" s="40">
        <f>'2015'!$I18/'2015'!$I2*100</f>
        <v>95</v>
      </c>
      <c r="D10" s="40">
        <f>'2016'!$J18/'2016'!$J2*100</f>
        <v>88.571428571428569</v>
      </c>
      <c r="E10" s="40">
        <f>'2017'!$J18/'2017'!$J2*100</f>
        <v>95.945945945945937</v>
      </c>
      <c r="F10" s="40">
        <f>'2018'!$J18/'2018'!$J2*100</f>
        <v>98.648648648648646</v>
      </c>
      <c r="G10" s="40">
        <f>'2019'!$J18/'2019'!$J2*100</f>
        <v>95.945945945945937</v>
      </c>
      <c r="H10" s="40">
        <f>'2020'!$J18/'2020'!$J2*100</f>
        <v>89.189189189189193</v>
      </c>
      <c r="I10" s="40">
        <f>'2021'!$J18/'2021'!$J2*100</f>
        <v>93.421052631578945</v>
      </c>
      <c r="J10" s="40">
        <f>'2022'!$J18/'2022'!$J2*100</f>
        <v>96.05263157894737</v>
      </c>
    </row>
    <row r="11" spans="1:10" ht="13.5" customHeight="1" x14ac:dyDescent="0.3">
      <c r="A11" s="46" t="s">
        <v>43</v>
      </c>
      <c r="B11" s="47">
        <f>'2014'!$J18/'2014'!$J2*100</f>
        <v>92.810457516339866</v>
      </c>
      <c r="C11" s="47">
        <f>'2015'!$J18/'2015'!$J2*100</f>
        <v>94.29735234215886</v>
      </c>
      <c r="D11" s="47">
        <f>'2016'!$K18/'2016'!$K2*100</f>
        <v>94.259259259259252</v>
      </c>
      <c r="E11" s="47">
        <f>'2017'!$K18/'2017'!$K2*100</f>
        <v>90.54820415879017</v>
      </c>
      <c r="F11" s="47">
        <f>'2018'!$K18/'2018'!$K2*100</f>
        <v>91.886792452830193</v>
      </c>
      <c r="G11" s="47">
        <f>'2019'!$K18/'2019'!$K2*100</f>
        <v>93.307839388145325</v>
      </c>
      <c r="H11" s="47">
        <f>'2020'!$K18/'2020'!$K2*100</f>
        <v>86.011342155009459</v>
      </c>
      <c r="I11" s="47">
        <f>'2021'!$K18/'2021'!$K2*100</f>
        <v>88.135593220338976</v>
      </c>
      <c r="J11" s="47">
        <f>'2022'!$K18/'2022'!$K2*100</f>
        <v>90.037593984962399</v>
      </c>
    </row>
    <row r="12" spans="1:10" x14ac:dyDescent="0.3">
      <c r="A12" s="48" t="s">
        <v>47</v>
      </c>
      <c r="B12" s="40">
        <f>'2014'!$L18/'2014'!$L2*100</f>
        <v>95.50561797752809</v>
      </c>
      <c r="C12" s="40">
        <f>'2015'!$L18/'2015'!$L2*100</f>
        <v>95.767195767195773</v>
      </c>
      <c r="D12" s="40">
        <f>'2016'!$M18/'2016'!$M2*100</f>
        <v>96.019900497512438</v>
      </c>
      <c r="E12" s="40">
        <f>'2017'!$M18/'2017'!$M2*100</f>
        <v>95.78947368421052</v>
      </c>
      <c r="F12" s="40">
        <f>'2018'!$M18/'2018'!$M2*100</f>
        <v>94.21052631578948</v>
      </c>
      <c r="G12" s="40">
        <f>'2019'!$M18/'2019'!$M2*100</f>
        <v>94.21052631578948</v>
      </c>
      <c r="H12" s="40">
        <f>'2020'!$M18/'2020'!$M2*100</f>
        <v>86.702127659574472</v>
      </c>
      <c r="I12" s="40">
        <f>'2021'!$M18/'2021'!$M2*100</f>
        <v>87.165775401069524</v>
      </c>
      <c r="J12" s="40">
        <f>'2022'!$M18/'2022'!$M2*100</f>
        <v>92.021276595744681</v>
      </c>
    </row>
    <row r="13" spans="1:10" x14ac:dyDescent="0.3">
      <c r="A13" s="48" t="s">
        <v>48</v>
      </c>
      <c r="B13" s="40">
        <f>'2014'!$M18/'2014'!$M2*100</f>
        <v>93.939393939393938</v>
      </c>
      <c r="C13" s="40">
        <f>'2015'!$M18/'2015'!$M2*100</f>
        <v>93.150684931506845</v>
      </c>
      <c r="D13" s="40">
        <f>'2016'!$N18/'2016'!$N2*100</f>
        <v>95.890410958904098</v>
      </c>
      <c r="E13" s="40">
        <f>'2017'!$N18/'2017'!$N2*100</f>
        <v>95.945945945945937</v>
      </c>
      <c r="F13" s="40">
        <f>'2018'!$N18/'2018'!$N2*100</f>
        <v>97.260273972602747</v>
      </c>
      <c r="G13" s="40">
        <f>'2019'!$N18/'2019'!$N2*100</f>
        <v>97.183098591549296</v>
      </c>
      <c r="H13" s="40">
        <f>'2020'!$N18/'2020'!$N2*100</f>
        <v>88.732394366197184</v>
      </c>
      <c r="I13" s="40">
        <f>'2021'!$N18/'2021'!$N2*100</f>
        <v>89.189189189189193</v>
      </c>
      <c r="J13" s="40">
        <f>'2022'!$N18/'2022'!$N2*100</f>
        <v>93.243243243243242</v>
      </c>
    </row>
    <row r="14" spans="1:10" x14ac:dyDescent="0.3">
      <c r="A14" s="48" t="s">
        <v>49</v>
      </c>
      <c r="B14" s="40">
        <f>'2014'!$N18/'2014'!$N2*100</f>
        <v>88.034188034188034</v>
      </c>
      <c r="C14" s="40">
        <f>'2015'!$N18/'2015'!$N2*100</f>
        <v>93.75</v>
      </c>
      <c r="D14" s="40">
        <f>'2016'!$O18/'2016'!$O2*100</f>
        <v>91.666666666666657</v>
      </c>
      <c r="E14" s="40">
        <f>'2017'!$O18/'2017'!$O2*100</f>
        <v>87.591240875912419</v>
      </c>
      <c r="F14" s="40">
        <f>'2018'!$O18/'2018'!$O2*100</f>
        <v>92.086330935251809</v>
      </c>
      <c r="G14" s="40">
        <f>'2019'!$O18/'2019'!$O2*100</f>
        <v>91.428571428571431</v>
      </c>
      <c r="H14" s="40">
        <f>'2020'!$O18/'2020'!$O2*100</f>
        <v>79.577464788732399</v>
      </c>
      <c r="I14" s="40">
        <f>'2021'!$O18/'2021'!$O2*100</f>
        <v>86.524822695035468</v>
      </c>
      <c r="J14" s="40">
        <f>'2022'!$O18/'2022'!$O2*100</f>
        <v>87.769784172661872</v>
      </c>
    </row>
    <row r="15" spans="1:10" x14ac:dyDescent="0.3">
      <c r="A15" s="50" t="s">
        <v>101</v>
      </c>
      <c r="B15" s="40">
        <f>'2014'!$O18/'2014'!$O2*100</f>
        <v>92.797783933518005</v>
      </c>
      <c r="C15" s="40">
        <f>'2015'!$O18/'2015'!$O2*100</f>
        <v>94.615384615384613</v>
      </c>
      <c r="D15" s="40">
        <f>'2016'!$P18/'2016'!$P2*100</f>
        <v>94.497607655502392</v>
      </c>
      <c r="E15" s="40">
        <f>'2017'!$P18/'2017'!$P2*100</f>
        <v>93.017456359102241</v>
      </c>
      <c r="F15" s="40">
        <f>'2018'!$P18/'2018'!$P2*100</f>
        <v>94.029850746268664</v>
      </c>
      <c r="G15" s="40">
        <f>'2019'!$P18/'2019'!$P2*100</f>
        <v>93.765586034912715</v>
      </c>
      <c r="H15" s="40">
        <f>'2020'!$P18/'2020'!$P2*100</f>
        <v>84.538653366583532</v>
      </c>
      <c r="I15" s="40">
        <f>'2021'!$P18/'2021'!$P2*100</f>
        <v>87.31343283582089</v>
      </c>
      <c r="J15" s="40">
        <f>'2022'!$P18/'2022'!$P2*100</f>
        <v>90.773067331670816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workbookViewId="0">
      <pane xSplit="1" ySplit="1" topLeftCell="AU2" activePane="bottomRight" state="frozen"/>
      <selection pane="topRight" activeCell="B1" sqref="B1"/>
      <selection pane="bottomLeft" activeCell="A2" sqref="A2"/>
      <selection pane="bottomRight" activeCell="BB14" sqref="BB14"/>
    </sheetView>
  </sheetViews>
  <sheetFormatPr defaultRowHeight="14.4" x14ac:dyDescent="0.3"/>
  <cols>
    <col min="1" max="1" width="107.33203125" customWidth="1"/>
    <col min="2" max="2" width="8.33203125" bestFit="1" customWidth="1"/>
    <col min="3" max="3" width="9.5546875" bestFit="1" customWidth="1"/>
    <col min="4" max="4" width="8.44140625" bestFit="1" customWidth="1"/>
    <col min="5" max="5" width="6.5546875" bestFit="1" customWidth="1"/>
    <col min="6" max="6" width="8.109375" bestFit="1" customWidth="1"/>
    <col min="7" max="7" width="7.5546875" bestFit="1" customWidth="1"/>
    <col min="8" max="8" width="4.5546875" customWidth="1"/>
    <col min="9" max="9" width="8.33203125" bestFit="1" customWidth="1"/>
    <col min="10" max="10" width="9.5546875" bestFit="1" customWidth="1"/>
    <col min="11" max="11" width="8.44140625" bestFit="1" customWidth="1"/>
    <col min="12" max="12" width="6.5546875" bestFit="1" customWidth="1"/>
    <col min="13" max="13" width="8.109375" bestFit="1" customWidth="1"/>
    <col min="14" max="14" width="7.5546875" bestFit="1" customWidth="1"/>
    <col min="15" max="15" width="4.88671875" customWidth="1"/>
    <col min="16" max="16" width="8.33203125" bestFit="1" customWidth="1"/>
    <col min="17" max="17" width="9.5546875" bestFit="1" customWidth="1"/>
    <col min="18" max="18" width="8.44140625" bestFit="1" customWidth="1"/>
    <col min="19" max="19" width="7.5546875" bestFit="1" customWidth="1"/>
    <col min="20" max="20" width="8.109375" bestFit="1" customWidth="1"/>
    <col min="21" max="21" width="7.5546875" bestFit="1" customWidth="1"/>
    <col min="22" max="22" width="5.33203125" customWidth="1"/>
    <col min="23" max="23" width="8.33203125" bestFit="1" customWidth="1"/>
    <col min="24" max="24" width="9.5546875" bestFit="1" customWidth="1"/>
    <col min="25" max="25" width="8.44140625" bestFit="1" customWidth="1"/>
    <col min="26" max="26" width="7.5546875" bestFit="1" customWidth="1"/>
    <col min="27" max="27" width="8.109375" bestFit="1" customWidth="1"/>
    <col min="28" max="28" width="9.109375" bestFit="1" customWidth="1"/>
    <col min="30" max="30" width="8.33203125" bestFit="1" customWidth="1"/>
    <col min="31" max="31" width="9.5546875" bestFit="1" customWidth="1"/>
    <col min="32" max="33" width="9.109375" bestFit="1" customWidth="1"/>
    <col min="34" max="34" width="8.109375" bestFit="1" customWidth="1"/>
    <col min="35" max="35" width="9.109375" bestFit="1" customWidth="1"/>
    <col min="36" max="36" width="4.44140625" customWidth="1"/>
    <col min="37" max="37" width="8.33203125" bestFit="1" customWidth="1"/>
    <col min="38" max="38" width="9.5546875" bestFit="1" customWidth="1"/>
    <col min="39" max="40" width="9.109375" bestFit="1" customWidth="1"/>
    <col min="41" max="41" width="8.109375" bestFit="1" customWidth="1"/>
    <col min="42" max="42" width="9.109375" bestFit="1" customWidth="1"/>
    <col min="44" max="44" width="8.33203125" style="174" bestFit="1" customWidth="1"/>
    <col min="45" max="45" width="9.5546875" style="174" bestFit="1" customWidth="1"/>
    <col min="46" max="49" width="9.109375" style="174" bestFit="1" customWidth="1"/>
    <col min="51" max="51" width="8.33203125" style="174" bestFit="1" customWidth="1"/>
    <col min="52" max="52" width="9.5546875" style="174" bestFit="1" customWidth="1"/>
    <col min="53" max="56" width="9.109375" style="174" bestFit="1" customWidth="1"/>
    <col min="58" max="58" width="9.109375" style="174" bestFit="1" customWidth="1"/>
    <col min="59" max="59" width="9.5546875" style="174" bestFit="1" customWidth="1"/>
    <col min="60" max="63" width="9.109375" style="174" bestFit="1" customWidth="1"/>
  </cols>
  <sheetData>
    <row r="1" spans="1:63" ht="15.6" x14ac:dyDescent="0.3">
      <c r="A1" s="1" t="s">
        <v>0</v>
      </c>
      <c r="B1" s="14" t="s">
        <v>40</v>
      </c>
      <c r="C1" s="14" t="s">
        <v>117</v>
      </c>
      <c r="D1" s="14" t="s">
        <v>41</v>
      </c>
      <c r="E1" s="14" t="s">
        <v>42</v>
      </c>
      <c r="F1" s="14" t="s">
        <v>131</v>
      </c>
      <c r="G1" s="14">
        <v>2014</v>
      </c>
      <c r="I1" s="14" t="s">
        <v>40</v>
      </c>
      <c r="J1" s="14" t="s">
        <v>117</v>
      </c>
      <c r="K1" s="14" t="s">
        <v>41</v>
      </c>
      <c r="L1" s="14" t="s">
        <v>42</v>
      </c>
      <c r="M1" s="14" t="s">
        <v>131</v>
      </c>
      <c r="N1" s="14">
        <v>2015</v>
      </c>
      <c r="P1" s="14" t="s">
        <v>40</v>
      </c>
      <c r="Q1" s="14" t="s">
        <v>117</v>
      </c>
      <c r="R1" s="14" t="s">
        <v>41</v>
      </c>
      <c r="S1" s="14" t="s">
        <v>42</v>
      </c>
      <c r="T1" s="14" t="s">
        <v>131</v>
      </c>
      <c r="U1" s="14">
        <v>2016</v>
      </c>
      <c r="W1" s="14" t="s">
        <v>40</v>
      </c>
      <c r="X1" s="14" t="s">
        <v>117</v>
      </c>
      <c r="Y1" s="14" t="s">
        <v>41</v>
      </c>
      <c r="Z1" s="14" t="s">
        <v>42</v>
      </c>
      <c r="AA1" s="14" t="s">
        <v>131</v>
      </c>
      <c r="AB1" s="14">
        <v>2017</v>
      </c>
      <c r="AD1" s="14" t="s">
        <v>40</v>
      </c>
      <c r="AE1" s="14" t="s">
        <v>117</v>
      </c>
      <c r="AF1" s="14" t="s">
        <v>41</v>
      </c>
      <c r="AG1" s="14" t="s">
        <v>42</v>
      </c>
      <c r="AH1" s="14" t="s">
        <v>131</v>
      </c>
      <c r="AI1" s="14">
        <v>2018</v>
      </c>
      <c r="AK1" s="14" t="s">
        <v>40</v>
      </c>
      <c r="AL1" s="14" t="s">
        <v>117</v>
      </c>
      <c r="AM1" s="14" t="s">
        <v>41</v>
      </c>
      <c r="AN1" s="14" t="s">
        <v>42</v>
      </c>
      <c r="AO1" s="14" t="s">
        <v>131</v>
      </c>
      <c r="AP1" s="14">
        <v>2019</v>
      </c>
      <c r="AR1" s="14" t="s">
        <v>40</v>
      </c>
      <c r="AS1" s="14" t="s">
        <v>117</v>
      </c>
      <c r="AT1" s="14" t="s">
        <v>41</v>
      </c>
      <c r="AU1" s="14" t="s">
        <v>42</v>
      </c>
      <c r="AV1" s="14" t="s">
        <v>131</v>
      </c>
      <c r="AW1" s="14">
        <v>2020</v>
      </c>
      <c r="AY1" s="14" t="s">
        <v>40</v>
      </c>
      <c r="AZ1" s="14" t="s">
        <v>117</v>
      </c>
      <c r="BA1" s="14" t="s">
        <v>41</v>
      </c>
      <c r="BB1" s="14" t="s">
        <v>42</v>
      </c>
      <c r="BC1" s="14" t="s">
        <v>131</v>
      </c>
      <c r="BD1" s="14">
        <v>2021</v>
      </c>
      <c r="BF1" s="14" t="s">
        <v>40</v>
      </c>
      <c r="BG1" s="14" t="s">
        <v>117</v>
      </c>
      <c r="BH1" s="14" t="s">
        <v>41</v>
      </c>
      <c r="BI1" s="14" t="s">
        <v>42</v>
      </c>
      <c r="BJ1" s="14" t="s">
        <v>131</v>
      </c>
      <c r="BK1" s="14">
        <v>2022</v>
      </c>
    </row>
    <row r="2" spans="1:63" ht="15.6" x14ac:dyDescent="0.3">
      <c r="A2" s="2" t="s">
        <v>1</v>
      </c>
      <c r="B2" s="3">
        <v>5</v>
      </c>
      <c r="C2" s="3">
        <v>31</v>
      </c>
      <c r="D2" s="3">
        <v>35</v>
      </c>
      <c r="E2" s="3">
        <v>34</v>
      </c>
      <c r="F2" s="3">
        <v>12</v>
      </c>
      <c r="G2" s="15">
        <f t="shared" ref="G2:G39" si="0">SUM(B2:F2)</f>
        <v>117</v>
      </c>
      <c r="I2" s="3">
        <v>6</v>
      </c>
      <c r="J2" s="3">
        <v>36</v>
      </c>
      <c r="K2" s="3">
        <v>36</v>
      </c>
      <c r="L2" s="3">
        <v>34</v>
      </c>
      <c r="M2" s="3">
        <v>16</v>
      </c>
      <c r="N2" s="15">
        <f t="shared" ref="N2:N39" si="1">SUM(I2:M2)</f>
        <v>128</v>
      </c>
      <c r="P2" s="3">
        <v>7</v>
      </c>
      <c r="Q2" s="3">
        <v>37</v>
      </c>
      <c r="R2" s="3">
        <v>39</v>
      </c>
      <c r="S2" s="3">
        <v>40</v>
      </c>
      <c r="T2" s="3">
        <v>21</v>
      </c>
      <c r="U2" s="15">
        <f t="shared" ref="U2:U52" si="2">SUM(P2:T2)</f>
        <v>144</v>
      </c>
      <c r="W2" s="3">
        <v>7</v>
      </c>
      <c r="X2" s="3">
        <v>37</v>
      </c>
      <c r="Y2" s="3">
        <v>39</v>
      </c>
      <c r="Z2" s="3">
        <v>33</v>
      </c>
      <c r="AA2" s="3">
        <v>21</v>
      </c>
      <c r="AB2" s="15">
        <f>SUM(W2:AA2)</f>
        <v>137</v>
      </c>
      <c r="AD2" s="3">
        <v>8</v>
      </c>
      <c r="AE2" s="3">
        <v>37</v>
      </c>
      <c r="AF2" s="3">
        <v>38</v>
      </c>
      <c r="AG2" s="3">
        <v>35</v>
      </c>
      <c r="AH2" s="3">
        <v>21</v>
      </c>
      <c r="AI2" s="15">
        <f>SUM(AD2:AH2)</f>
        <v>139</v>
      </c>
      <c r="AK2" s="3">
        <v>7</v>
      </c>
      <c r="AL2" s="3">
        <v>38</v>
      </c>
      <c r="AM2" s="3">
        <v>39</v>
      </c>
      <c r="AN2" s="3">
        <v>34</v>
      </c>
      <c r="AO2" s="3">
        <v>22</v>
      </c>
      <c r="AP2" s="15">
        <f>SUM(AK2:AO2)</f>
        <v>140</v>
      </c>
      <c r="AR2" s="3">
        <v>8</v>
      </c>
      <c r="AS2" s="3">
        <v>38</v>
      </c>
      <c r="AT2" s="3">
        <v>39</v>
      </c>
      <c r="AU2" s="3">
        <v>34</v>
      </c>
      <c r="AV2" s="3">
        <v>23</v>
      </c>
      <c r="AW2" s="15">
        <f>SUM(AR2:AV2)</f>
        <v>142</v>
      </c>
      <c r="AY2" s="3">
        <v>8</v>
      </c>
      <c r="AZ2" s="3">
        <v>37</v>
      </c>
      <c r="BA2" s="3">
        <v>38</v>
      </c>
      <c r="BB2" s="3">
        <v>35</v>
      </c>
      <c r="BC2" s="3">
        <v>23</v>
      </c>
      <c r="BD2" s="15">
        <f>SUM(AY2:BC2)</f>
        <v>141</v>
      </c>
      <c r="BF2" s="3">
        <v>8</v>
      </c>
      <c r="BG2" s="3">
        <v>37</v>
      </c>
      <c r="BH2" s="3">
        <v>38</v>
      </c>
      <c r="BI2" s="3">
        <v>33</v>
      </c>
      <c r="BJ2" s="3">
        <v>23</v>
      </c>
      <c r="BK2" s="15">
        <f>SUM(BF2:BJ2)</f>
        <v>139</v>
      </c>
    </row>
    <row r="3" spans="1:63" ht="15.6" x14ac:dyDescent="0.3">
      <c r="A3" s="2" t="s">
        <v>148</v>
      </c>
      <c r="B3" s="3"/>
      <c r="C3" s="3"/>
      <c r="D3" s="3"/>
      <c r="E3" s="3"/>
      <c r="F3" s="3"/>
      <c r="G3" s="15"/>
      <c r="I3" s="3"/>
      <c r="J3" s="3"/>
      <c r="K3" s="3"/>
      <c r="L3" s="3"/>
      <c r="M3" s="3"/>
      <c r="N3" s="15"/>
      <c r="P3" s="3"/>
      <c r="Q3" s="3"/>
      <c r="R3" s="3"/>
      <c r="S3" s="3"/>
      <c r="T3" s="3"/>
      <c r="U3" s="15"/>
      <c r="W3" s="3"/>
      <c r="X3" s="3"/>
      <c r="Y3" s="3"/>
      <c r="Z3" s="3"/>
      <c r="AA3" s="3"/>
      <c r="AB3" s="15"/>
      <c r="AD3" s="3"/>
      <c r="AE3" s="3"/>
      <c r="AF3" s="3"/>
      <c r="AG3" s="3"/>
      <c r="AH3" s="3"/>
      <c r="AI3" s="15"/>
      <c r="AK3" s="3">
        <v>0</v>
      </c>
      <c r="AL3" s="3">
        <v>2</v>
      </c>
      <c r="AM3" s="3">
        <v>2</v>
      </c>
      <c r="AN3" s="3">
        <v>1</v>
      </c>
      <c r="AO3" s="3">
        <v>2</v>
      </c>
      <c r="AP3" s="15">
        <f>SUM(AK3:AO3)</f>
        <v>7</v>
      </c>
      <c r="AR3" s="3">
        <v>0</v>
      </c>
      <c r="AS3" s="3">
        <v>6</v>
      </c>
      <c r="AT3" s="3">
        <v>3</v>
      </c>
      <c r="AU3" s="3">
        <v>2</v>
      </c>
      <c r="AV3" s="3">
        <v>1</v>
      </c>
      <c r="AW3" s="15">
        <f>SUM(AR3:AV3)</f>
        <v>12</v>
      </c>
      <c r="AY3" s="3">
        <v>0</v>
      </c>
      <c r="AZ3" s="3">
        <v>5</v>
      </c>
      <c r="BA3" s="3">
        <v>5</v>
      </c>
      <c r="BB3" s="3">
        <v>2</v>
      </c>
      <c r="BC3" s="3">
        <v>1</v>
      </c>
      <c r="BD3" s="15">
        <f>SUM(AY3:BC3)</f>
        <v>13</v>
      </c>
      <c r="BF3" s="3">
        <v>0</v>
      </c>
      <c r="BG3" s="3">
        <v>6</v>
      </c>
      <c r="BH3" s="3">
        <v>6</v>
      </c>
      <c r="BI3" s="3">
        <v>2</v>
      </c>
      <c r="BJ3" s="3">
        <v>1</v>
      </c>
      <c r="BK3" s="15">
        <f>SUM(BF3:BJ3)</f>
        <v>15</v>
      </c>
    </row>
    <row r="4" spans="1:63" ht="15.6" x14ac:dyDescent="0.3">
      <c r="A4" s="4" t="s">
        <v>2</v>
      </c>
      <c r="B4" s="18">
        <v>8</v>
      </c>
      <c r="C4" s="18">
        <v>39</v>
      </c>
      <c r="D4" s="18">
        <v>39</v>
      </c>
      <c r="E4" s="18">
        <v>42</v>
      </c>
      <c r="F4" s="18">
        <v>22</v>
      </c>
      <c r="G4" s="16">
        <f t="shared" si="0"/>
        <v>150</v>
      </c>
      <c r="I4" s="18">
        <v>8</v>
      </c>
      <c r="J4" s="18">
        <v>39</v>
      </c>
      <c r="K4" s="18">
        <v>39</v>
      </c>
      <c r="L4" s="18">
        <v>42</v>
      </c>
      <c r="M4" s="18">
        <v>22</v>
      </c>
      <c r="N4" s="16">
        <f t="shared" si="1"/>
        <v>150</v>
      </c>
      <c r="P4" s="18">
        <v>8</v>
      </c>
      <c r="Q4" s="18">
        <v>38</v>
      </c>
      <c r="R4" s="18">
        <v>39</v>
      </c>
      <c r="S4" s="18">
        <v>42</v>
      </c>
      <c r="T4" s="18">
        <v>22</v>
      </c>
      <c r="U4" s="16">
        <f t="shared" si="2"/>
        <v>149</v>
      </c>
      <c r="W4" s="18">
        <v>8</v>
      </c>
      <c r="X4" s="18">
        <v>38</v>
      </c>
      <c r="Y4" s="18">
        <v>39</v>
      </c>
      <c r="Z4" s="18">
        <v>35</v>
      </c>
      <c r="AA4" s="18">
        <v>22</v>
      </c>
      <c r="AB4" s="16">
        <f>SUM(W4:AA4)</f>
        <v>142</v>
      </c>
      <c r="AD4" s="18">
        <v>8</v>
      </c>
      <c r="AE4" s="18">
        <v>38</v>
      </c>
      <c r="AF4" s="18">
        <v>39</v>
      </c>
      <c r="AG4" s="18">
        <v>35</v>
      </c>
      <c r="AH4" s="18">
        <v>22</v>
      </c>
      <c r="AI4" s="16">
        <f>SUM(AD4:AH4)</f>
        <v>142</v>
      </c>
      <c r="AK4" s="18">
        <v>8</v>
      </c>
      <c r="AL4" s="18">
        <v>38</v>
      </c>
      <c r="AM4" s="18">
        <v>39</v>
      </c>
      <c r="AN4" s="18">
        <v>35</v>
      </c>
      <c r="AO4" s="18">
        <v>22</v>
      </c>
      <c r="AP4" s="16">
        <f>SUM(AK4:AO4)</f>
        <v>142</v>
      </c>
      <c r="AR4" s="18">
        <v>8</v>
      </c>
      <c r="AS4" s="18">
        <v>38</v>
      </c>
      <c r="AT4" s="18">
        <v>39</v>
      </c>
      <c r="AU4" s="18">
        <v>35</v>
      </c>
      <c r="AV4" s="18">
        <v>23</v>
      </c>
      <c r="AW4" s="16">
        <f>SUM(AR4:AV4)</f>
        <v>143</v>
      </c>
      <c r="AY4" s="18">
        <v>8</v>
      </c>
      <c r="AZ4" s="18">
        <v>38</v>
      </c>
      <c r="BA4" s="18">
        <v>39</v>
      </c>
      <c r="BB4" s="18">
        <v>35</v>
      </c>
      <c r="BC4" s="18">
        <v>23</v>
      </c>
      <c r="BD4" s="16">
        <f>SUM(AY4:BC4)</f>
        <v>143</v>
      </c>
      <c r="BF4" s="18">
        <v>8</v>
      </c>
      <c r="BG4" s="18">
        <v>38</v>
      </c>
      <c r="BH4" s="18">
        <v>39</v>
      </c>
      <c r="BI4" s="18">
        <v>35</v>
      </c>
      <c r="BJ4" s="18">
        <v>23</v>
      </c>
      <c r="BK4" s="16">
        <f>SUM(BF4:BJ4)</f>
        <v>143</v>
      </c>
    </row>
    <row r="5" spans="1:63" ht="15.6" x14ac:dyDescent="0.3">
      <c r="A5" s="2" t="s">
        <v>3</v>
      </c>
      <c r="B5" s="6">
        <v>2180</v>
      </c>
      <c r="C5" s="6">
        <v>248</v>
      </c>
      <c r="D5" s="6">
        <v>540</v>
      </c>
      <c r="E5" s="6">
        <v>29540</v>
      </c>
      <c r="F5" s="6">
        <v>4485</v>
      </c>
      <c r="G5" s="15">
        <f>SUM(B5:F5)</f>
        <v>36993</v>
      </c>
      <c r="I5" s="6">
        <v>2243</v>
      </c>
      <c r="J5" s="6">
        <v>250</v>
      </c>
      <c r="K5" s="6">
        <v>546</v>
      </c>
      <c r="L5" s="6">
        <v>29726</v>
      </c>
      <c r="M5" s="6">
        <v>6547</v>
      </c>
      <c r="N5" s="15">
        <f>SUM(I5:M5)</f>
        <v>39312</v>
      </c>
      <c r="P5" s="6">
        <v>2179</v>
      </c>
      <c r="Q5" s="6">
        <v>210</v>
      </c>
      <c r="R5" s="6">
        <v>564</v>
      </c>
      <c r="S5" s="6">
        <v>35307</v>
      </c>
      <c r="T5" s="6">
        <v>7919</v>
      </c>
      <c r="U5" s="15">
        <f>SUM(P5:T5)</f>
        <v>46179</v>
      </c>
      <c r="W5" s="6">
        <v>2098</v>
      </c>
      <c r="X5" s="6">
        <v>210</v>
      </c>
      <c r="Y5" s="6">
        <v>532</v>
      </c>
      <c r="Z5" s="6">
        <v>34379</v>
      </c>
      <c r="AA5" s="6">
        <v>8642</v>
      </c>
      <c r="AB5" s="15">
        <f>SUM(W5:AA5)</f>
        <v>45861</v>
      </c>
      <c r="AD5" s="6">
        <v>1972</v>
      </c>
      <c r="AE5" s="6">
        <v>194</v>
      </c>
      <c r="AF5" s="6">
        <v>529</v>
      </c>
      <c r="AG5" s="6">
        <v>33702</v>
      </c>
      <c r="AH5" s="6">
        <v>8521</v>
      </c>
      <c r="AI5" s="15">
        <f>SUM(AD5:AH5)</f>
        <v>44918</v>
      </c>
      <c r="AK5" s="6">
        <v>1839</v>
      </c>
      <c r="AL5" s="6">
        <v>204</v>
      </c>
      <c r="AM5" s="6">
        <v>479</v>
      </c>
      <c r="AN5" s="6">
        <v>34485</v>
      </c>
      <c r="AO5" s="6">
        <v>8962</v>
      </c>
      <c r="AP5" s="15">
        <f>SUM(AK5:AO5)</f>
        <v>45969</v>
      </c>
      <c r="AR5" s="6">
        <v>1643</v>
      </c>
      <c r="AS5" s="6">
        <v>212</v>
      </c>
      <c r="AT5" s="6">
        <v>461</v>
      </c>
      <c r="AU5" s="6">
        <v>32876</v>
      </c>
      <c r="AV5" s="6">
        <v>9318</v>
      </c>
      <c r="AW5" s="15">
        <f>SUM(AR5:AV5)</f>
        <v>44510</v>
      </c>
      <c r="AY5" s="6">
        <v>1417</v>
      </c>
      <c r="AZ5" s="6">
        <v>193</v>
      </c>
      <c r="BA5" s="6">
        <v>442</v>
      </c>
      <c r="BB5" s="6">
        <v>32882</v>
      </c>
      <c r="BC5" s="6">
        <v>9836</v>
      </c>
      <c r="BD5" s="15">
        <f>SUM(AY5:BC5)</f>
        <v>44770</v>
      </c>
      <c r="BF5" s="6">
        <v>1434</v>
      </c>
      <c r="BG5" s="6">
        <v>192</v>
      </c>
      <c r="BH5" s="6">
        <v>443</v>
      </c>
      <c r="BI5" s="6">
        <v>32881</v>
      </c>
      <c r="BJ5" s="6">
        <v>9836</v>
      </c>
      <c r="BK5" s="15">
        <f>SUM(BF5:BJ5)</f>
        <v>44786</v>
      </c>
    </row>
    <row r="6" spans="1:63" ht="15.6" x14ac:dyDescent="0.3">
      <c r="A6" s="2" t="s">
        <v>4</v>
      </c>
      <c r="B6" s="6">
        <v>23532</v>
      </c>
      <c r="C6" s="6">
        <v>14140</v>
      </c>
      <c r="D6" s="6">
        <v>38865</v>
      </c>
      <c r="E6" s="6">
        <v>82719</v>
      </c>
      <c r="F6" s="6">
        <v>12684</v>
      </c>
      <c r="G6" s="15">
        <f>SUM(B6:F6)</f>
        <v>171940</v>
      </c>
      <c r="I6" s="6">
        <v>28282</v>
      </c>
      <c r="J6" s="6">
        <v>14619</v>
      </c>
      <c r="K6" s="6">
        <v>37979</v>
      </c>
      <c r="L6" s="6">
        <v>89099</v>
      </c>
      <c r="M6" s="6">
        <v>16908</v>
      </c>
      <c r="N6" s="15">
        <f>SUM(I6:M6)</f>
        <v>186887</v>
      </c>
      <c r="P6" s="6">
        <v>29393</v>
      </c>
      <c r="Q6" s="6">
        <v>12806</v>
      </c>
      <c r="R6" s="6">
        <v>37956</v>
      </c>
      <c r="S6" s="6">
        <v>107633</v>
      </c>
      <c r="T6" s="6">
        <v>20370</v>
      </c>
      <c r="U6" s="15">
        <f>SUM(P6:T6)</f>
        <v>208158</v>
      </c>
      <c r="W6" s="6">
        <v>29152</v>
      </c>
      <c r="X6" s="6">
        <v>12334</v>
      </c>
      <c r="Y6" s="6">
        <v>36968</v>
      </c>
      <c r="Z6" s="6">
        <v>107116</v>
      </c>
      <c r="AA6" s="6">
        <v>22556</v>
      </c>
      <c r="AB6" s="15">
        <f>SUM(W6:AA6)</f>
        <v>208126</v>
      </c>
      <c r="AD6" s="6">
        <v>30546</v>
      </c>
      <c r="AE6" s="6">
        <v>10875</v>
      </c>
      <c r="AF6" s="6">
        <v>34403</v>
      </c>
      <c r="AG6" s="6">
        <v>107127</v>
      </c>
      <c r="AH6" s="6">
        <v>25902</v>
      </c>
      <c r="AI6" s="15">
        <f>SUM(AD6:AH6)</f>
        <v>208853</v>
      </c>
      <c r="AK6" s="6">
        <v>28319</v>
      </c>
      <c r="AL6" s="6">
        <v>10385</v>
      </c>
      <c r="AM6" s="6">
        <v>32574</v>
      </c>
      <c r="AN6" s="6">
        <v>106766</v>
      </c>
      <c r="AO6" s="6">
        <v>25697</v>
      </c>
      <c r="AP6" s="15">
        <f>SUM(AK6:AO6)</f>
        <v>203741</v>
      </c>
      <c r="AR6" s="6">
        <v>26150</v>
      </c>
      <c r="AS6" s="6">
        <v>9737</v>
      </c>
      <c r="AT6" s="6">
        <v>29578</v>
      </c>
      <c r="AU6" s="6">
        <v>112236</v>
      </c>
      <c r="AV6" s="6">
        <v>26650</v>
      </c>
      <c r="AW6" s="15">
        <f>SUM(AR6:AV6)</f>
        <v>204351</v>
      </c>
      <c r="AY6" s="6">
        <v>25845</v>
      </c>
      <c r="AZ6" s="6">
        <v>8527</v>
      </c>
      <c r="BA6" s="6">
        <v>27602</v>
      </c>
      <c r="BB6" s="6">
        <v>109129</v>
      </c>
      <c r="BC6" s="6">
        <v>32557</v>
      </c>
      <c r="BD6" s="15">
        <f>SUM(AY6:BC6)</f>
        <v>203660</v>
      </c>
      <c r="BF6" s="6">
        <v>24705</v>
      </c>
      <c r="BG6" s="6">
        <v>8509</v>
      </c>
      <c r="BH6" s="6">
        <v>28227</v>
      </c>
      <c r="BI6" s="6">
        <v>109247</v>
      </c>
      <c r="BJ6" s="6">
        <v>31758</v>
      </c>
      <c r="BK6" s="15">
        <f>SUM(BF6:BJ6)</f>
        <v>202446</v>
      </c>
    </row>
    <row r="7" spans="1:63" ht="15.6" x14ac:dyDescent="0.3">
      <c r="A7" s="7" t="s">
        <v>5</v>
      </c>
      <c r="B7" s="6">
        <v>2</v>
      </c>
      <c r="C7" s="6">
        <v>26</v>
      </c>
      <c r="D7" s="6">
        <v>30</v>
      </c>
      <c r="E7" s="6">
        <v>23</v>
      </c>
      <c r="F7" s="6">
        <v>5</v>
      </c>
      <c r="G7" s="15">
        <f t="shared" si="0"/>
        <v>86</v>
      </c>
      <c r="I7" s="6">
        <v>5</v>
      </c>
      <c r="J7" s="6">
        <v>29</v>
      </c>
      <c r="K7" s="6">
        <v>25</v>
      </c>
      <c r="L7" s="6">
        <v>26</v>
      </c>
      <c r="M7" s="6">
        <v>13</v>
      </c>
      <c r="N7" s="15">
        <f t="shared" si="1"/>
        <v>98</v>
      </c>
      <c r="P7" s="6">
        <v>6</v>
      </c>
      <c r="Q7" s="6">
        <v>32</v>
      </c>
      <c r="R7" s="6">
        <v>36</v>
      </c>
      <c r="S7" s="6">
        <v>32</v>
      </c>
      <c r="T7" s="6">
        <v>17</v>
      </c>
      <c r="U7" s="15">
        <f t="shared" si="2"/>
        <v>123</v>
      </c>
      <c r="W7" s="6">
        <v>6</v>
      </c>
      <c r="X7" s="6">
        <v>29</v>
      </c>
      <c r="Y7" s="6">
        <v>35</v>
      </c>
      <c r="Z7" s="6">
        <v>27</v>
      </c>
      <c r="AA7" s="6">
        <v>20</v>
      </c>
      <c r="AB7" s="15">
        <f t="shared" ref="AB7:AB59" si="3">SUM(W7:AA7)</f>
        <v>117</v>
      </c>
      <c r="AD7" s="6">
        <v>7</v>
      </c>
      <c r="AE7" s="6">
        <v>31</v>
      </c>
      <c r="AF7" s="6">
        <v>35</v>
      </c>
      <c r="AG7" s="6">
        <v>32</v>
      </c>
      <c r="AH7" s="6">
        <v>20</v>
      </c>
      <c r="AI7" s="15">
        <f t="shared" ref="AI7:AI39" si="4">SUM(AD7:AH7)</f>
        <v>125</v>
      </c>
      <c r="AK7" s="6">
        <v>6</v>
      </c>
      <c r="AL7" s="6">
        <v>33</v>
      </c>
      <c r="AM7" s="6">
        <v>38</v>
      </c>
      <c r="AN7" s="6">
        <v>33</v>
      </c>
      <c r="AO7" s="6">
        <v>22</v>
      </c>
      <c r="AP7" s="15">
        <f t="shared" ref="AP7:AP42" si="5">SUM(AK7:AO7)</f>
        <v>132</v>
      </c>
      <c r="AR7" s="6">
        <v>8</v>
      </c>
      <c r="AS7" s="6">
        <v>30</v>
      </c>
      <c r="AT7" s="6">
        <v>36</v>
      </c>
      <c r="AU7" s="6">
        <v>29</v>
      </c>
      <c r="AV7" s="6">
        <v>19</v>
      </c>
      <c r="AW7" s="15">
        <f t="shared" ref="AW7:AW42" si="6">SUM(AR7:AV7)</f>
        <v>122</v>
      </c>
      <c r="AY7" s="6">
        <v>7</v>
      </c>
      <c r="AZ7" s="6">
        <v>30</v>
      </c>
      <c r="BA7" s="6">
        <v>37</v>
      </c>
      <c r="BB7" s="6">
        <v>28</v>
      </c>
      <c r="BC7" s="6">
        <v>19</v>
      </c>
      <c r="BD7" s="15">
        <f t="shared" ref="BD7:BD42" si="7">SUM(AY7:BC7)</f>
        <v>121</v>
      </c>
      <c r="BF7" s="6">
        <v>6</v>
      </c>
      <c r="BG7" s="6">
        <v>33</v>
      </c>
      <c r="BH7" s="6">
        <v>33</v>
      </c>
      <c r="BI7" s="6">
        <v>27</v>
      </c>
      <c r="BJ7" s="6">
        <v>19</v>
      </c>
      <c r="BK7" s="15">
        <f t="shared" ref="BK7:BK42" si="8">SUM(BF7:BJ7)</f>
        <v>118</v>
      </c>
    </row>
    <row r="8" spans="1:63" ht="15.6" x14ac:dyDescent="0.3">
      <c r="A8" s="2" t="s">
        <v>6</v>
      </c>
      <c r="B8" s="6">
        <v>2</v>
      </c>
      <c r="C8" s="6">
        <v>15</v>
      </c>
      <c r="D8" s="6">
        <v>20</v>
      </c>
      <c r="E8" s="6">
        <v>17</v>
      </c>
      <c r="F8" s="6">
        <v>3</v>
      </c>
      <c r="G8" s="15">
        <f t="shared" si="0"/>
        <v>57</v>
      </c>
      <c r="I8" s="6">
        <v>6</v>
      </c>
      <c r="J8" s="6">
        <v>23</v>
      </c>
      <c r="K8" s="6">
        <v>21</v>
      </c>
      <c r="L8" s="6">
        <v>22</v>
      </c>
      <c r="M8" s="6">
        <v>6</v>
      </c>
      <c r="N8" s="15">
        <f t="shared" si="1"/>
        <v>78</v>
      </c>
      <c r="P8" s="6">
        <v>6</v>
      </c>
      <c r="Q8" s="6">
        <v>28</v>
      </c>
      <c r="R8" s="6">
        <v>30</v>
      </c>
      <c r="S8" s="6">
        <v>25</v>
      </c>
      <c r="T8" s="6">
        <v>10</v>
      </c>
      <c r="U8" s="15">
        <f t="shared" si="2"/>
        <v>99</v>
      </c>
      <c r="W8" s="6">
        <v>6</v>
      </c>
      <c r="X8" s="6">
        <v>26</v>
      </c>
      <c r="Y8" s="6">
        <v>31</v>
      </c>
      <c r="Z8" s="6">
        <v>25</v>
      </c>
      <c r="AA8" s="6">
        <v>13</v>
      </c>
      <c r="AB8" s="15">
        <f t="shared" si="3"/>
        <v>101</v>
      </c>
      <c r="AD8" s="6">
        <v>7</v>
      </c>
      <c r="AE8" s="6">
        <v>27</v>
      </c>
      <c r="AF8" s="6">
        <v>33</v>
      </c>
      <c r="AG8" s="6">
        <v>30</v>
      </c>
      <c r="AH8" s="6">
        <v>15</v>
      </c>
      <c r="AI8" s="15">
        <f t="shared" si="4"/>
        <v>112</v>
      </c>
      <c r="AK8" s="6">
        <v>7</v>
      </c>
      <c r="AL8" s="6">
        <v>30</v>
      </c>
      <c r="AM8" s="6">
        <v>31</v>
      </c>
      <c r="AN8" s="6">
        <v>24</v>
      </c>
      <c r="AO8" s="6">
        <v>17</v>
      </c>
      <c r="AP8" s="15">
        <f t="shared" si="5"/>
        <v>109</v>
      </c>
      <c r="AR8" s="6">
        <v>7</v>
      </c>
      <c r="AS8" s="6">
        <v>26</v>
      </c>
      <c r="AT8" s="6">
        <v>32</v>
      </c>
      <c r="AU8" s="6">
        <v>23</v>
      </c>
      <c r="AV8" s="6">
        <v>15</v>
      </c>
      <c r="AW8" s="15">
        <f t="shared" si="6"/>
        <v>103</v>
      </c>
      <c r="AY8" s="6">
        <v>6</v>
      </c>
      <c r="AZ8" s="6">
        <v>27</v>
      </c>
      <c r="BA8" s="6">
        <v>34</v>
      </c>
      <c r="BB8" s="6">
        <v>25</v>
      </c>
      <c r="BC8" s="6">
        <v>14</v>
      </c>
      <c r="BD8" s="15">
        <f t="shared" si="7"/>
        <v>106</v>
      </c>
      <c r="BF8" s="6">
        <v>7</v>
      </c>
      <c r="BG8" s="6">
        <v>27</v>
      </c>
      <c r="BH8" s="6">
        <v>36</v>
      </c>
      <c r="BI8" s="6">
        <v>26</v>
      </c>
      <c r="BJ8" s="6">
        <v>15</v>
      </c>
      <c r="BK8" s="15">
        <f t="shared" si="8"/>
        <v>111</v>
      </c>
    </row>
    <row r="9" spans="1:63" ht="15.6" x14ac:dyDescent="0.3">
      <c r="A9" s="2" t="s">
        <v>7</v>
      </c>
      <c r="B9" s="6">
        <v>4</v>
      </c>
      <c r="C9" s="6">
        <v>19</v>
      </c>
      <c r="D9" s="6">
        <v>18</v>
      </c>
      <c r="E9" s="6">
        <v>21</v>
      </c>
      <c r="F9" s="6">
        <v>9</v>
      </c>
      <c r="G9" s="15">
        <f t="shared" si="0"/>
        <v>71</v>
      </c>
      <c r="I9" s="6">
        <v>6</v>
      </c>
      <c r="J9" s="6">
        <v>20</v>
      </c>
      <c r="K9" s="6">
        <v>20</v>
      </c>
      <c r="L9" s="6">
        <v>15</v>
      </c>
      <c r="M9" s="6">
        <v>8</v>
      </c>
      <c r="N9" s="15">
        <f t="shared" si="1"/>
        <v>69</v>
      </c>
      <c r="P9" s="6">
        <v>7</v>
      </c>
      <c r="Q9" s="6">
        <v>26</v>
      </c>
      <c r="R9" s="6">
        <v>27</v>
      </c>
      <c r="S9" s="6">
        <v>19</v>
      </c>
      <c r="T9" s="6">
        <v>11</v>
      </c>
      <c r="U9" s="15">
        <f t="shared" si="2"/>
        <v>90</v>
      </c>
      <c r="W9" s="6">
        <v>6</v>
      </c>
      <c r="X9" s="6">
        <v>27</v>
      </c>
      <c r="Y9" s="6">
        <v>26</v>
      </c>
      <c r="Z9" s="6">
        <v>19</v>
      </c>
      <c r="AA9" s="6">
        <v>10</v>
      </c>
      <c r="AB9" s="15">
        <f t="shared" si="3"/>
        <v>88</v>
      </c>
      <c r="AD9" s="6">
        <v>7</v>
      </c>
      <c r="AE9" s="6">
        <v>23</v>
      </c>
      <c r="AF9" s="6">
        <v>28</v>
      </c>
      <c r="AG9" s="6">
        <v>22</v>
      </c>
      <c r="AH9" s="6">
        <v>12</v>
      </c>
      <c r="AI9" s="15">
        <f t="shared" si="4"/>
        <v>92</v>
      </c>
      <c r="AK9" s="6">
        <v>6</v>
      </c>
      <c r="AL9" s="6">
        <v>27</v>
      </c>
      <c r="AM9" s="6">
        <v>26</v>
      </c>
      <c r="AN9" s="6">
        <v>23</v>
      </c>
      <c r="AO9" s="6">
        <v>15</v>
      </c>
      <c r="AP9" s="15">
        <f t="shared" si="5"/>
        <v>97</v>
      </c>
      <c r="AR9" s="6">
        <v>7</v>
      </c>
      <c r="AS9" s="6">
        <v>26</v>
      </c>
      <c r="AT9" s="6">
        <v>27</v>
      </c>
      <c r="AU9" s="6">
        <v>22</v>
      </c>
      <c r="AV9" s="6">
        <v>14</v>
      </c>
      <c r="AW9" s="15">
        <f t="shared" si="6"/>
        <v>96</v>
      </c>
      <c r="AY9" s="6">
        <v>7</v>
      </c>
      <c r="AZ9" s="6">
        <v>21</v>
      </c>
      <c r="BA9" s="6">
        <v>29</v>
      </c>
      <c r="BB9" s="6">
        <v>24</v>
      </c>
      <c r="BC9" s="6">
        <v>15</v>
      </c>
      <c r="BD9" s="15">
        <f t="shared" si="7"/>
        <v>96</v>
      </c>
      <c r="BF9" s="6">
        <v>8</v>
      </c>
      <c r="BG9" s="6">
        <v>23</v>
      </c>
      <c r="BH9" s="6">
        <v>30</v>
      </c>
      <c r="BI9" s="6">
        <v>24</v>
      </c>
      <c r="BJ9" s="6">
        <v>14</v>
      </c>
      <c r="BK9" s="15">
        <f t="shared" si="8"/>
        <v>99</v>
      </c>
    </row>
    <row r="10" spans="1:63" ht="15.6" x14ac:dyDescent="0.3">
      <c r="A10" s="2" t="s">
        <v>127</v>
      </c>
      <c r="B10" s="6"/>
      <c r="C10" s="6"/>
      <c r="D10" s="6"/>
      <c r="E10" s="6"/>
      <c r="F10" s="6"/>
      <c r="G10" s="15"/>
      <c r="I10" s="6"/>
      <c r="J10" s="6"/>
      <c r="K10" s="6"/>
      <c r="L10" s="6"/>
      <c r="M10" s="6"/>
      <c r="N10" s="15"/>
      <c r="P10" s="6"/>
      <c r="Q10" s="6"/>
      <c r="R10" s="6"/>
      <c r="S10" s="6"/>
      <c r="T10" s="6"/>
      <c r="U10" s="15"/>
      <c r="W10" s="6">
        <v>76717</v>
      </c>
      <c r="X10" s="6">
        <v>235743</v>
      </c>
      <c r="Y10" s="6">
        <v>321775</v>
      </c>
      <c r="Z10" s="6">
        <v>133402</v>
      </c>
      <c r="AA10" s="6">
        <v>389724</v>
      </c>
      <c r="AB10" s="15">
        <f t="shared" si="3"/>
        <v>1157361</v>
      </c>
      <c r="AD10" s="6">
        <v>54717</v>
      </c>
      <c r="AE10" s="6">
        <v>211777</v>
      </c>
      <c r="AF10" s="6">
        <v>1087008</v>
      </c>
      <c r="AG10" s="6">
        <v>1015926</v>
      </c>
      <c r="AH10" s="6">
        <v>517184</v>
      </c>
      <c r="AI10" s="15">
        <f t="shared" si="4"/>
        <v>2886612</v>
      </c>
      <c r="AK10" s="6">
        <v>255115</v>
      </c>
      <c r="AL10" s="6">
        <v>421656</v>
      </c>
      <c r="AM10" s="6">
        <v>1656897</v>
      </c>
      <c r="AN10" s="6">
        <v>1373683</v>
      </c>
      <c r="AO10" s="6">
        <v>902051</v>
      </c>
      <c r="AP10" s="15">
        <f t="shared" si="5"/>
        <v>4609402</v>
      </c>
      <c r="AR10" s="6">
        <v>992683</v>
      </c>
      <c r="AS10" s="6">
        <v>2369151</v>
      </c>
      <c r="AT10" s="6">
        <v>1387870</v>
      </c>
      <c r="AU10" s="6">
        <v>2125027</v>
      </c>
      <c r="AV10" s="6">
        <v>2820360</v>
      </c>
      <c r="AW10" s="15">
        <f t="shared" si="6"/>
        <v>9695091</v>
      </c>
      <c r="AY10" s="6">
        <v>1372938</v>
      </c>
      <c r="AZ10" s="6">
        <v>420431</v>
      </c>
      <c r="BA10" s="6">
        <v>2055516</v>
      </c>
      <c r="BB10" s="6">
        <v>1605914</v>
      </c>
      <c r="BC10" s="6">
        <v>1098147</v>
      </c>
      <c r="BD10" s="15">
        <f t="shared" si="7"/>
        <v>6552946</v>
      </c>
      <c r="BF10" s="6">
        <v>1336180</v>
      </c>
      <c r="BG10" s="6">
        <v>353019</v>
      </c>
      <c r="BH10" s="6">
        <v>1684345</v>
      </c>
      <c r="BI10" s="6">
        <v>906873</v>
      </c>
      <c r="BJ10" s="6">
        <v>610234</v>
      </c>
      <c r="BK10" s="15">
        <f t="shared" si="8"/>
        <v>4890651</v>
      </c>
    </row>
    <row r="11" spans="1:63" ht="15.6" x14ac:dyDescent="0.3">
      <c r="A11" s="2" t="s">
        <v>128</v>
      </c>
      <c r="B11" s="6">
        <v>67</v>
      </c>
      <c r="C11" s="6">
        <v>9</v>
      </c>
      <c r="D11" s="6">
        <v>25</v>
      </c>
      <c r="E11" s="6">
        <v>85</v>
      </c>
      <c r="F11" s="6">
        <v>1</v>
      </c>
      <c r="G11" s="15">
        <f t="shared" si="0"/>
        <v>187</v>
      </c>
      <c r="I11" s="6">
        <v>61</v>
      </c>
      <c r="J11" s="6">
        <v>8</v>
      </c>
      <c r="K11" s="6">
        <v>35</v>
      </c>
      <c r="L11" s="6">
        <v>111</v>
      </c>
      <c r="M11" s="6">
        <v>8</v>
      </c>
      <c r="N11" s="15">
        <f t="shared" si="1"/>
        <v>223</v>
      </c>
      <c r="P11" s="6">
        <v>52</v>
      </c>
      <c r="Q11" s="6">
        <v>17</v>
      </c>
      <c r="R11" s="6">
        <v>78</v>
      </c>
      <c r="S11" s="6">
        <v>38</v>
      </c>
      <c r="T11" s="6">
        <v>52</v>
      </c>
      <c r="U11" s="15">
        <f t="shared" si="2"/>
        <v>237</v>
      </c>
      <c r="W11" s="6">
        <v>16</v>
      </c>
      <c r="X11" s="6">
        <v>11</v>
      </c>
      <c r="Y11" s="6">
        <v>103</v>
      </c>
      <c r="Z11" s="6">
        <v>93</v>
      </c>
      <c r="AA11" s="6">
        <v>9</v>
      </c>
      <c r="AB11" s="15">
        <f t="shared" si="3"/>
        <v>232</v>
      </c>
      <c r="AD11" s="6">
        <v>49</v>
      </c>
      <c r="AE11" s="6">
        <v>43</v>
      </c>
      <c r="AF11" s="6">
        <v>97</v>
      </c>
      <c r="AG11" s="6">
        <v>252</v>
      </c>
      <c r="AH11" s="6">
        <v>100</v>
      </c>
      <c r="AI11" s="15">
        <f t="shared" si="4"/>
        <v>541</v>
      </c>
      <c r="AK11" s="6">
        <v>21</v>
      </c>
      <c r="AL11" s="6">
        <v>19</v>
      </c>
      <c r="AM11" s="6">
        <v>80</v>
      </c>
      <c r="AN11" s="6">
        <v>187</v>
      </c>
      <c r="AO11" s="6">
        <v>20</v>
      </c>
      <c r="AP11" s="15">
        <f t="shared" si="5"/>
        <v>327</v>
      </c>
      <c r="AR11" s="6">
        <v>22</v>
      </c>
      <c r="AS11" s="6">
        <v>7</v>
      </c>
      <c r="AT11" s="6">
        <v>65</v>
      </c>
      <c r="AU11" s="6">
        <v>27</v>
      </c>
      <c r="AV11" s="6">
        <v>11</v>
      </c>
      <c r="AW11" s="15">
        <f t="shared" si="6"/>
        <v>132</v>
      </c>
      <c r="AY11" s="6">
        <v>19</v>
      </c>
      <c r="AZ11" s="6">
        <v>14</v>
      </c>
      <c r="BA11" s="6">
        <v>87</v>
      </c>
      <c r="BB11" s="6">
        <v>96</v>
      </c>
      <c r="BC11" s="6">
        <v>14</v>
      </c>
      <c r="BD11" s="15">
        <f t="shared" si="7"/>
        <v>230</v>
      </c>
      <c r="BF11" s="6">
        <v>13</v>
      </c>
      <c r="BG11" s="6">
        <v>12</v>
      </c>
      <c r="BH11" s="6">
        <v>111</v>
      </c>
      <c r="BI11" s="6">
        <v>113</v>
      </c>
      <c r="BJ11" s="6">
        <v>43</v>
      </c>
      <c r="BK11" s="15">
        <f t="shared" si="8"/>
        <v>292</v>
      </c>
    </row>
    <row r="12" spans="1:63" ht="15.6" x14ac:dyDescent="0.3">
      <c r="A12" s="2" t="s">
        <v>129</v>
      </c>
      <c r="B12" s="6"/>
      <c r="C12" s="6"/>
      <c r="D12" s="6"/>
      <c r="E12" s="6"/>
      <c r="F12" s="6"/>
      <c r="G12" s="15"/>
      <c r="I12" s="6"/>
      <c r="J12" s="6"/>
      <c r="K12" s="6"/>
      <c r="L12" s="6"/>
      <c r="M12" s="6"/>
      <c r="N12" s="15"/>
      <c r="P12" s="6"/>
      <c r="Q12" s="6"/>
      <c r="R12" s="6"/>
      <c r="S12" s="6"/>
      <c r="T12" s="6"/>
      <c r="U12" s="15"/>
      <c r="W12" s="6">
        <v>476</v>
      </c>
      <c r="X12" s="6">
        <v>103</v>
      </c>
      <c r="Y12" s="6">
        <v>780</v>
      </c>
      <c r="Z12" s="6">
        <v>224</v>
      </c>
      <c r="AA12" s="6">
        <v>16</v>
      </c>
      <c r="AB12" s="15">
        <f t="shared" si="3"/>
        <v>1599</v>
      </c>
      <c r="AD12" s="6">
        <v>794</v>
      </c>
      <c r="AE12" s="6">
        <v>171</v>
      </c>
      <c r="AF12" s="6">
        <v>1253</v>
      </c>
      <c r="AG12" s="6">
        <v>514</v>
      </c>
      <c r="AH12" s="6">
        <v>41</v>
      </c>
      <c r="AI12" s="15">
        <f t="shared" si="4"/>
        <v>2773</v>
      </c>
      <c r="AK12" s="6">
        <v>603</v>
      </c>
      <c r="AL12" s="6">
        <v>145</v>
      </c>
      <c r="AM12" s="6">
        <v>2519</v>
      </c>
      <c r="AN12" s="6">
        <v>201</v>
      </c>
      <c r="AO12" s="6">
        <v>49</v>
      </c>
      <c r="AP12" s="15">
        <f t="shared" si="5"/>
        <v>3517</v>
      </c>
      <c r="AR12" s="6">
        <v>415</v>
      </c>
      <c r="AS12" s="6">
        <v>75</v>
      </c>
      <c r="AT12" s="6">
        <v>660</v>
      </c>
      <c r="AU12" s="6">
        <v>124</v>
      </c>
      <c r="AV12" s="6">
        <v>169</v>
      </c>
      <c r="AW12" s="15">
        <f t="shared" si="6"/>
        <v>1443</v>
      </c>
      <c r="AY12" s="6">
        <v>667</v>
      </c>
      <c r="AZ12" s="6">
        <v>73</v>
      </c>
      <c r="BA12" s="6">
        <v>1431</v>
      </c>
      <c r="BB12" s="6">
        <v>374</v>
      </c>
      <c r="BC12" s="6">
        <v>70</v>
      </c>
      <c r="BD12" s="15">
        <f t="shared" si="7"/>
        <v>2615</v>
      </c>
      <c r="BF12" s="6">
        <v>443</v>
      </c>
      <c r="BG12" s="6">
        <v>87</v>
      </c>
      <c r="BH12" s="6">
        <v>1327</v>
      </c>
      <c r="BI12" s="6">
        <v>196</v>
      </c>
      <c r="BJ12" s="6">
        <v>136</v>
      </c>
      <c r="BK12" s="15">
        <f t="shared" si="8"/>
        <v>2189</v>
      </c>
    </row>
    <row r="13" spans="1:63" ht="15.6" x14ac:dyDescent="0.3">
      <c r="A13" s="2" t="s">
        <v>130</v>
      </c>
      <c r="B13" s="6"/>
      <c r="C13" s="6"/>
      <c r="D13" s="6"/>
      <c r="E13" s="6"/>
      <c r="F13" s="6"/>
      <c r="G13" s="15"/>
      <c r="I13" s="6"/>
      <c r="J13" s="6"/>
      <c r="K13" s="6"/>
      <c r="L13" s="6"/>
      <c r="M13" s="6"/>
      <c r="N13" s="15"/>
      <c r="P13" s="6"/>
      <c r="Q13" s="6"/>
      <c r="R13" s="6"/>
      <c r="S13" s="6"/>
      <c r="T13" s="6"/>
      <c r="U13" s="15"/>
      <c r="W13" s="6">
        <v>6</v>
      </c>
      <c r="X13" s="6">
        <v>17</v>
      </c>
      <c r="Y13" s="6">
        <v>22</v>
      </c>
      <c r="Z13" s="6">
        <v>19</v>
      </c>
      <c r="AA13" s="6">
        <v>10</v>
      </c>
      <c r="AB13" s="15">
        <f t="shared" si="3"/>
        <v>74</v>
      </c>
      <c r="AD13" s="6">
        <v>6</v>
      </c>
      <c r="AE13" s="6">
        <v>32</v>
      </c>
      <c r="AF13" s="6">
        <v>28</v>
      </c>
      <c r="AG13" s="6">
        <v>26</v>
      </c>
      <c r="AH13" s="6">
        <v>16</v>
      </c>
      <c r="AI13" s="15">
        <f t="shared" si="4"/>
        <v>108</v>
      </c>
      <c r="AK13" s="6">
        <v>6</v>
      </c>
      <c r="AL13" s="6">
        <v>34</v>
      </c>
      <c r="AM13" s="6">
        <v>31</v>
      </c>
      <c r="AN13" s="6">
        <v>30</v>
      </c>
      <c r="AO13" s="6">
        <v>17</v>
      </c>
      <c r="AP13" s="15">
        <f t="shared" si="5"/>
        <v>118</v>
      </c>
      <c r="AR13" s="6">
        <v>7</v>
      </c>
      <c r="AS13" s="6">
        <v>33</v>
      </c>
      <c r="AT13" s="6">
        <v>33</v>
      </c>
      <c r="AU13" s="6">
        <v>27</v>
      </c>
      <c r="AV13" s="6">
        <v>17</v>
      </c>
      <c r="AW13" s="15">
        <f t="shared" si="6"/>
        <v>117</v>
      </c>
      <c r="AY13" s="6">
        <v>7</v>
      </c>
      <c r="AZ13" s="6">
        <v>34</v>
      </c>
      <c r="BA13" s="6">
        <v>33</v>
      </c>
      <c r="BB13" s="6">
        <v>30</v>
      </c>
      <c r="BC13" s="6">
        <v>18</v>
      </c>
      <c r="BD13" s="15">
        <f t="shared" si="7"/>
        <v>122</v>
      </c>
      <c r="BF13" s="6">
        <v>7</v>
      </c>
      <c r="BG13" s="6">
        <v>35</v>
      </c>
      <c r="BH13" s="6">
        <v>33</v>
      </c>
      <c r="BI13" s="6">
        <v>26</v>
      </c>
      <c r="BJ13" s="6">
        <v>19</v>
      </c>
      <c r="BK13" s="15">
        <f t="shared" si="8"/>
        <v>120</v>
      </c>
    </row>
    <row r="14" spans="1:63" ht="15.6" x14ac:dyDescent="0.3">
      <c r="A14" s="2" t="s">
        <v>8</v>
      </c>
      <c r="B14" s="6">
        <v>4</v>
      </c>
      <c r="C14" s="6">
        <v>26</v>
      </c>
      <c r="D14" s="6">
        <v>30</v>
      </c>
      <c r="E14" s="6">
        <v>26</v>
      </c>
      <c r="F14" s="6">
        <v>8</v>
      </c>
      <c r="G14" s="15">
        <f t="shared" si="0"/>
        <v>94</v>
      </c>
      <c r="I14" s="6">
        <v>6</v>
      </c>
      <c r="J14" s="6">
        <v>30</v>
      </c>
      <c r="K14" s="6">
        <v>31</v>
      </c>
      <c r="L14" s="6">
        <v>32</v>
      </c>
      <c r="M14" s="6">
        <v>13</v>
      </c>
      <c r="N14" s="15">
        <f t="shared" si="1"/>
        <v>112</v>
      </c>
      <c r="P14" s="6">
        <v>7</v>
      </c>
      <c r="Q14" s="6">
        <v>27</v>
      </c>
      <c r="R14" s="6">
        <v>32</v>
      </c>
      <c r="S14" s="6">
        <v>36</v>
      </c>
      <c r="T14" s="6">
        <v>16</v>
      </c>
      <c r="U14" s="15">
        <f t="shared" si="2"/>
        <v>118</v>
      </c>
      <c r="W14" s="6">
        <v>7</v>
      </c>
      <c r="X14" s="6">
        <v>27</v>
      </c>
      <c r="Y14" s="6">
        <v>34</v>
      </c>
      <c r="Z14" s="6">
        <v>27</v>
      </c>
      <c r="AA14" s="6">
        <v>18</v>
      </c>
      <c r="AB14" s="15">
        <f t="shared" si="3"/>
        <v>113</v>
      </c>
      <c r="AD14" s="6">
        <v>6</v>
      </c>
      <c r="AE14" s="6">
        <v>25</v>
      </c>
      <c r="AF14" s="6">
        <v>35</v>
      </c>
      <c r="AG14" s="6">
        <v>28</v>
      </c>
      <c r="AH14" s="6">
        <v>17</v>
      </c>
      <c r="AI14" s="15">
        <f t="shared" si="4"/>
        <v>111</v>
      </c>
      <c r="AK14" s="6">
        <v>6</v>
      </c>
      <c r="AL14" s="6">
        <v>31</v>
      </c>
      <c r="AM14" s="6">
        <v>37</v>
      </c>
      <c r="AN14" s="6">
        <v>26</v>
      </c>
      <c r="AO14" s="6">
        <v>17</v>
      </c>
      <c r="AP14" s="15">
        <f t="shared" si="5"/>
        <v>117</v>
      </c>
      <c r="AR14" s="6">
        <v>6</v>
      </c>
      <c r="AS14" s="6">
        <v>30</v>
      </c>
      <c r="AT14" s="6">
        <v>34</v>
      </c>
      <c r="AU14" s="6">
        <v>21</v>
      </c>
      <c r="AV14" s="6">
        <v>13</v>
      </c>
      <c r="AW14" s="15">
        <f t="shared" si="6"/>
        <v>104</v>
      </c>
      <c r="AY14" s="6">
        <v>6</v>
      </c>
      <c r="AZ14" s="6">
        <v>29</v>
      </c>
      <c r="BA14" s="6">
        <v>31</v>
      </c>
      <c r="BB14" s="6">
        <v>25</v>
      </c>
      <c r="BC14" s="6">
        <v>12</v>
      </c>
      <c r="BD14" s="15">
        <f t="shared" si="7"/>
        <v>103</v>
      </c>
      <c r="BF14" s="6">
        <v>7</v>
      </c>
      <c r="BG14" s="6">
        <v>30</v>
      </c>
      <c r="BH14" s="6">
        <v>34</v>
      </c>
      <c r="BI14" s="6">
        <v>26</v>
      </c>
      <c r="BJ14" s="6">
        <v>14</v>
      </c>
      <c r="BK14" s="15">
        <f t="shared" si="8"/>
        <v>111</v>
      </c>
    </row>
    <row r="15" spans="1:63" ht="15.6" x14ac:dyDescent="0.3">
      <c r="A15" s="2" t="s">
        <v>9</v>
      </c>
      <c r="B15" s="6">
        <v>401</v>
      </c>
      <c r="C15" s="6">
        <v>97</v>
      </c>
      <c r="D15" s="6">
        <v>324</v>
      </c>
      <c r="E15" s="6">
        <v>236</v>
      </c>
      <c r="F15" s="6">
        <v>2</v>
      </c>
      <c r="G15" s="15">
        <f t="shared" si="0"/>
        <v>1060</v>
      </c>
      <c r="I15" s="6">
        <v>251</v>
      </c>
      <c r="J15" s="6">
        <v>196</v>
      </c>
      <c r="K15" s="6">
        <v>726</v>
      </c>
      <c r="L15" s="6">
        <v>208</v>
      </c>
      <c r="M15" s="6">
        <v>47</v>
      </c>
      <c r="N15" s="15">
        <f t="shared" si="1"/>
        <v>1428</v>
      </c>
      <c r="P15" s="6">
        <v>67</v>
      </c>
      <c r="Q15" s="6">
        <v>298</v>
      </c>
      <c r="R15" s="6">
        <v>530</v>
      </c>
      <c r="S15" s="6">
        <v>245</v>
      </c>
      <c r="T15" s="6">
        <v>120</v>
      </c>
      <c r="U15" s="15">
        <f t="shared" si="2"/>
        <v>1260</v>
      </c>
      <c r="W15" s="6">
        <v>441</v>
      </c>
      <c r="X15" s="6">
        <v>124</v>
      </c>
      <c r="Y15" s="6">
        <v>486</v>
      </c>
      <c r="Z15" s="6">
        <v>223</v>
      </c>
      <c r="AA15" s="6">
        <v>66</v>
      </c>
      <c r="AB15" s="15">
        <f t="shared" si="3"/>
        <v>1340</v>
      </c>
      <c r="AD15" s="6">
        <v>470</v>
      </c>
      <c r="AE15" s="6">
        <v>197</v>
      </c>
      <c r="AF15" s="6">
        <v>364</v>
      </c>
      <c r="AG15" s="6">
        <v>1014</v>
      </c>
      <c r="AH15" s="6">
        <v>79</v>
      </c>
      <c r="AI15" s="15">
        <f t="shared" si="4"/>
        <v>2124</v>
      </c>
      <c r="AK15" s="6">
        <v>913</v>
      </c>
      <c r="AL15" s="6">
        <v>232</v>
      </c>
      <c r="AM15" s="6">
        <v>186</v>
      </c>
      <c r="AN15" s="6">
        <v>109</v>
      </c>
      <c r="AO15" s="6">
        <v>108</v>
      </c>
      <c r="AP15" s="15">
        <f t="shared" si="5"/>
        <v>1548</v>
      </c>
      <c r="AR15" s="6">
        <v>10</v>
      </c>
      <c r="AS15" s="6">
        <v>60</v>
      </c>
      <c r="AT15" s="6">
        <v>128</v>
      </c>
      <c r="AU15" s="6">
        <v>50</v>
      </c>
      <c r="AV15" s="6">
        <v>140</v>
      </c>
      <c r="AW15" s="15">
        <f t="shared" si="6"/>
        <v>388</v>
      </c>
      <c r="AY15" s="6">
        <v>55</v>
      </c>
      <c r="AZ15" s="6">
        <v>14</v>
      </c>
      <c r="BA15" s="6">
        <v>230</v>
      </c>
      <c r="BB15" s="6">
        <v>62</v>
      </c>
      <c r="BC15" s="6">
        <v>28</v>
      </c>
      <c r="BD15" s="15">
        <f t="shared" si="7"/>
        <v>389</v>
      </c>
      <c r="BF15" s="6">
        <v>231</v>
      </c>
      <c r="BG15" s="6">
        <v>31</v>
      </c>
      <c r="BH15" s="6">
        <v>501</v>
      </c>
      <c r="BI15" s="6">
        <v>129</v>
      </c>
      <c r="BJ15" s="6">
        <v>11</v>
      </c>
      <c r="BK15" s="15">
        <f t="shared" si="8"/>
        <v>903</v>
      </c>
    </row>
    <row r="16" spans="1:63" ht="15.75" customHeight="1" x14ac:dyDescent="0.3">
      <c r="A16" s="2" t="s">
        <v>100</v>
      </c>
      <c r="B16" s="6">
        <v>2</v>
      </c>
      <c r="C16" s="6">
        <v>30</v>
      </c>
      <c r="D16" s="6">
        <v>8</v>
      </c>
      <c r="E16" s="6">
        <v>17</v>
      </c>
      <c r="F16" s="6">
        <v>12</v>
      </c>
      <c r="G16" s="15">
        <f t="shared" si="0"/>
        <v>69</v>
      </c>
      <c r="I16" s="6">
        <v>5</v>
      </c>
      <c r="J16" s="6">
        <v>11</v>
      </c>
      <c r="K16" s="6">
        <v>15</v>
      </c>
      <c r="L16" s="6">
        <v>19</v>
      </c>
      <c r="M16" s="6">
        <v>10</v>
      </c>
      <c r="N16" s="15">
        <f t="shared" si="1"/>
        <v>60</v>
      </c>
      <c r="P16" s="6">
        <v>4</v>
      </c>
      <c r="Q16" s="6">
        <v>15</v>
      </c>
      <c r="R16" s="6">
        <v>23</v>
      </c>
      <c r="S16" s="6">
        <v>21</v>
      </c>
      <c r="T16" s="6">
        <v>10</v>
      </c>
      <c r="U16" s="15">
        <f t="shared" si="2"/>
        <v>73</v>
      </c>
      <c r="W16" s="6">
        <v>6</v>
      </c>
      <c r="X16" s="6">
        <v>16</v>
      </c>
      <c r="Y16" s="6">
        <v>23</v>
      </c>
      <c r="Z16" s="6">
        <v>19</v>
      </c>
      <c r="AA16" s="6">
        <v>8</v>
      </c>
      <c r="AB16" s="15">
        <f t="shared" si="3"/>
        <v>72</v>
      </c>
      <c r="AD16" s="6">
        <v>6</v>
      </c>
      <c r="AE16" s="6">
        <v>21</v>
      </c>
      <c r="AF16" s="6">
        <v>20</v>
      </c>
      <c r="AG16" s="6">
        <v>24</v>
      </c>
      <c r="AH16" s="6">
        <v>10</v>
      </c>
      <c r="AI16" s="15">
        <f t="shared" si="4"/>
        <v>81</v>
      </c>
      <c r="AK16" s="6">
        <v>6</v>
      </c>
      <c r="AL16" s="6">
        <v>20</v>
      </c>
      <c r="AM16" s="6">
        <v>24</v>
      </c>
      <c r="AN16" s="6">
        <v>23</v>
      </c>
      <c r="AO16" s="6">
        <v>11</v>
      </c>
      <c r="AP16" s="15">
        <f t="shared" si="5"/>
        <v>84</v>
      </c>
      <c r="AR16" s="6">
        <v>7</v>
      </c>
      <c r="AS16" s="6">
        <v>21</v>
      </c>
      <c r="AT16" s="6">
        <v>23</v>
      </c>
      <c r="AU16" s="6">
        <v>19</v>
      </c>
      <c r="AV16" s="6">
        <v>12</v>
      </c>
      <c r="AW16" s="15">
        <f t="shared" si="6"/>
        <v>82</v>
      </c>
      <c r="AY16" s="6">
        <v>7</v>
      </c>
      <c r="AZ16" s="6">
        <v>17</v>
      </c>
      <c r="BA16" s="6">
        <v>22</v>
      </c>
      <c r="BB16" s="6">
        <v>26</v>
      </c>
      <c r="BC16" s="6">
        <v>16</v>
      </c>
      <c r="BD16" s="15">
        <f t="shared" si="7"/>
        <v>88</v>
      </c>
      <c r="BF16" s="6">
        <v>6</v>
      </c>
      <c r="BG16" s="6">
        <v>22</v>
      </c>
      <c r="BH16" s="6">
        <v>23</v>
      </c>
      <c r="BI16" s="6">
        <v>22</v>
      </c>
      <c r="BJ16" s="6">
        <v>16</v>
      </c>
      <c r="BK16" s="15">
        <f t="shared" si="8"/>
        <v>89</v>
      </c>
    </row>
    <row r="17" spans="1:63" ht="15.6" x14ac:dyDescent="0.3">
      <c r="A17" s="2" t="s">
        <v>147</v>
      </c>
      <c r="B17" s="6">
        <v>2</v>
      </c>
      <c r="C17" s="6">
        <v>2</v>
      </c>
      <c r="D17" s="6">
        <v>10</v>
      </c>
      <c r="E17" s="6">
        <v>15</v>
      </c>
      <c r="F17" s="6">
        <v>3</v>
      </c>
      <c r="G17" s="15">
        <f t="shared" si="0"/>
        <v>32</v>
      </c>
      <c r="I17" s="6">
        <v>5</v>
      </c>
      <c r="J17" s="6">
        <v>14</v>
      </c>
      <c r="K17" s="6">
        <v>17</v>
      </c>
      <c r="L17" s="6">
        <v>22</v>
      </c>
      <c r="M17" s="6">
        <v>8</v>
      </c>
      <c r="N17" s="15">
        <f t="shared" si="1"/>
        <v>66</v>
      </c>
      <c r="P17" s="6">
        <v>5</v>
      </c>
      <c r="Q17" s="6">
        <v>15</v>
      </c>
      <c r="R17" s="6">
        <v>22</v>
      </c>
      <c r="S17" s="6">
        <v>22</v>
      </c>
      <c r="T17" s="6">
        <v>8</v>
      </c>
      <c r="U17" s="15">
        <f t="shared" si="2"/>
        <v>72</v>
      </c>
      <c r="W17" s="6">
        <v>5</v>
      </c>
      <c r="X17" s="6">
        <v>12</v>
      </c>
      <c r="Y17" s="6">
        <v>23</v>
      </c>
      <c r="Z17" s="6">
        <v>20</v>
      </c>
      <c r="AA17" s="6">
        <v>11</v>
      </c>
      <c r="AB17" s="15">
        <f t="shared" si="3"/>
        <v>71</v>
      </c>
      <c r="AD17" s="6">
        <v>5</v>
      </c>
      <c r="AE17" s="6">
        <v>13</v>
      </c>
      <c r="AF17" s="6">
        <v>22</v>
      </c>
      <c r="AG17" s="6">
        <v>23</v>
      </c>
      <c r="AH17" s="6">
        <v>12</v>
      </c>
      <c r="AI17" s="15">
        <f t="shared" si="4"/>
        <v>75</v>
      </c>
      <c r="AK17" s="6">
        <v>6</v>
      </c>
      <c r="AL17" s="6">
        <v>19</v>
      </c>
      <c r="AM17" s="6">
        <v>24</v>
      </c>
      <c r="AN17" s="6">
        <v>22</v>
      </c>
      <c r="AO17" s="6">
        <v>9</v>
      </c>
      <c r="AP17" s="15">
        <f t="shared" si="5"/>
        <v>80</v>
      </c>
      <c r="AR17" s="6">
        <v>7</v>
      </c>
      <c r="AS17" s="6">
        <v>19</v>
      </c>
      <c r="AT17" s="6">
        <v>27</v>
      </c>
      <c r="AU17" s="6">
        <v>21</v>
      </c>
      <c r="AV17" s="6">
        <v>11</v>
      </c>
      <c r="AW17" s="15">
        <f t="shared" si="6"/>
        <v>85</v>
      </c>
      <c r="AY17" s="6">
        <v>8</v>
      </c>
      <c r="AZ17" s="6">
        <v>19</v>
      </c>
      <c r="BA17" s="6">
        <v>22</v>
      </c>
      <c r="BB17" s="6">
        <v>27</v>
      </c>
      <c r="BC17" s="6">
        <v>18</v>
      </c>
      <c r="BD17" s="15">
        <f t="shared" si="7"/>
        <v>94</v>
      </c>
      <c r="BF17" s="6">
        <v>7</v>
      </c>
      <c r="BG17" s="6">
        <v>21</v>
      </c>
      <c r="BH17" s="6">
        <v>28</v>
      </c>
      <c r="BI17" s="6">
        <v>22</v>
      </c>
      <c r="BJ17" s="6">
        <v>17</v>
      </c>
      <c r="BK17" s="15">
        <f t="shared" si="8"/>
        <v>95</v>
      </c>
    </row>
    <row r="18" spans="1:63" ht="15.6" x14ac:dyDescent="0.3">
      <c r="A18" s="2" t="s">
        <v>11</v>
      </c>
      <c r="B18" s="6">
        <v>5</v>
      </c>
      <c r="C18" s="6">
        <v>29</v>
      </c>
      <c r="D18" s="6">
        <v>30</v>
      </c>
      <c r="E18" s="6">
        <v>30</v>
      </c>
      <c r="F18" s="6">
        <v>9</v>
      </c>
      <c r="G18" s="15">
        <f t="shared" si="0"/>
        <v>103</v>
      </c>
      <c r="I18" s="6">
        <v>6</v>
      </c>
      <c r="J18" s="6">
        <v>32</v>
      </c>
      <c r="K18" s="6">
        <v>34</v>
      </c>
      <c r="L18" s="6">
        <v>32</v>
      </c>
      <c r="M18" s="6">
        <v>16</v>
      </c>
      <c r="N18" s="15">
        <f t="shared" si="1"/>
        <v>120</v>
      </c>
      <c r="P18" s="6">
        <v>6</v>
      </c>
      <c r="Q18" s="6">
        <v>34</v>
      </c>
      <c r="R18" s="6">
        <v>37</v>
      </c>
      <c r="S18" s="6">
        <v>38</v>
      </c>
      <c r="T18" s="6">
        <v>17</v>
      </c>
      <c r="U18" s="15">
        <f t="shared" si="2"/>
        <v>132</v>
      </c>
      <c r="W18" s="6">
        <v>6</v>
      </c>
      <c r="X18" s="6">
        <v>30</v>
      </c>
      <c r="Y18" s="6">
        <v>35</v>
      </c>
      <c r="Z18" s="6">
        <v>29</v>
      </c>
      <c r="AA18" s="6">
        <v>20</v>
      </c>
      <c r="AB18" s="15">
        <f t="shared" si="3"/>
        <v>120</v>
      </c>
      <c r="AD18" s="6">
        <v>7</v>
      </c>
      <c r="AE18" s="6">
        <v>32</v>
      </c>
      <c r="AF18" s="6">
        <v>38</v>
      </c>
      <c r="AG18" s="6">
        <v>30</v>
      </c>
      <c r="AH18" s="6">
        <v>21</v>
      </c>
      <c r="AI18" s="15">
        <f t="shared" si="4"/>
        <v>128</v>
      </c>
      <c r="AK18" s="6">
        <v>6</v>
      </c>
      <c r="AL18" s="6">
        <v>32</v>
      </c>
      <c r="AM18" s="6">
        <v>37</v>
      </c>
      <c r="AN18" s="6">
        <v>32</v>
      </c>
      <c r="AO18" s="6">
        <v>21</v>
      </c>
      <c r="AP18" s="15">
        <f t="shared" si="5"/>
        <v>128</v>
      </c>
      <c r="AR18" s="6">
        <v>7</v>
      </c>
      <c r="AS18" s="6">
        <v>25</v>
      </c>
      <c r="AT18" s="6">
        <v>33</v>
      </c>
      <c r="AU18" s="6">
        <v>28</v>
      </c>
      <c r="AV18" s="6">
        <v>20</v>
      </c>
      <c r="AW18" s="15">
        <f t="shared" si="6"/>
        <v>113</v>
      </c>
      <c r="AY18" s="6">
        <v>8</v>
      </c>
      <c r="AZ18" s="6">
        <v>29</v>
      </c>
      <c r="BA18" s="6">
        <v>33</v>
      </c>
      <c r="BB18" s="6">
        <v>31</v>
      </c>
      <c r="BC18" s="6">
        <v>21</v>
      </c>
      <c r="BD18" s="15">
        <f t="shared" si="7"/>
        <v>122</v>
      </c>
      <c r="BF18" s="6">
        <v>8</v>
      </c>
      <c r="BG18" s="6">
        <v>30</v>
      </c>
      <c r="BH18" s="6">
        <v>34</v>
      </c>
      <c r="BI18" s="6">
        <v>28</v>
      </c>
      <c r="BJ18" s="6">
        <v>22</v>
      </c>
      <c r="BK18" s="15">
        <f t="shared" si="8"/>
        <v>122</v>
      </c>
    </row>
    <row r="19" spans="1:63" ht="15.6" x14ac:dyDescent="0.3">
      <c r="A19" s="2" t="s">
        <v>170</v>
      </c>
      <c r="B19" s="6">
        <v>0</v>
      </c>
      <c r="C19" s="6">
        <v>6</v>
      </c>
      <c r="D19" s="6">
        <v>0</v>
      </c>
      <c r="E19" s="6">
        <v>2</v>
      </c>
      <c r="F19" s="6">
        <v>1</v>
      </c>
      <c r="G19" s="15">
        <f t="shared" si="0"/>
        <v>9</v>
      </c>
      <c r="I19" s="6">
        <v>2</v>
      </c>
      <c r="J19" s="6">
        <v>6</v>
      </c>
      <c r="K19" s="6">
        <v>3</v>
      </c>
      <c r="L19" s="6">
        <v>6</v>
      </c>
      <c r="M19" s="6">
        <v>8</v>
      </c>
      <c r="N19" s="15">
        <f t="shared" si="1"/>
        <v>25</v>
      </c>
      <c r="P19" s="6">
        <v>2</v>
      </c>
      <c r="Q19" s="6">
        <v>4</v>
      </c>
      <c r="R19" s="6">
        <v>9</v>
      </c>
      <c r="S19" s="6">
        <v>10</v>
      </c>
      <c r="T19" s="6">
        <v>8</v>
      </c>
      <c r="U19" s="15">
        <f t="shared" si="2"/>
        <v>33</v>
      </c>
      <c r="W19" s="6">
        <v>2</v>
      </c>
      <c r="X19" s="6">
        <v>5</v>
      </c>
      <c r="Y19" s="6">
        <v>14</v>
      </c>
      <c r="Z19" s="6">
        <v>12</v>
      </c>
      <c r="AA19" s="6">
        <v>4</v>
      </c>
      <c r="AB19" s="15">
        <f t="shared" si="3"/>
        <v>37</v>
      </c>
      <c r="AD19" s="6">
        <v>1</v>
      </c>
      <c r="AE19" s="6">
        <v>14</v>
      </c>
      <c r="AF19" s="6">
        <v>13</v>
      </c>
      <c r="AG19" s="6">
        <v>13</v>
      </c>
      <c r="AH19" s="6">
        <v>10</v>
      </c>
      <c r="AI19" s="15">
        <f t="shared" si="4"/>
        <v>51</v>
      </c>
      <c r="AK19" s="6">
        <v>4</v>
      </c>
      <c r="AL19" s="6">
        <v>21</v>
      </c>
      <c r="AM19" s="6">
        <v>23</v>
      </c>
      <c r="AN19" s="6">
        <v>18</v>
      </c>
      <c r="AO19" s="6">
        <v>13</v>
      </c>
      <c r="AP19" s="15">
        <f t="shared" si="5"/>
        <v>79</v>
      </c>
      <c r="AR19" s="6">
        <v>5</v>
      </c>
      <c r="AS19" s="6">
        <v>26</v>
      </c>
      <c r="AT19" s="6">
        <v>29</v>
      </c>
      <c r="AU19" s="6">
        <v>22</v>
      </c>
      <c r="AV19" s="6">
        <v>15</v>
      </c>
      <c r="AW19" s="15">
        <f t="shared" si="6"/>
        <v>97</v>
      </c>
      <c r="AY19" s="6">
        <v>6</v>
      </c>
      <c r="AZ19" s="6">
        <v>26</v>
      </c>
      <c r="BA19" s="6">
        <v>28</v>
      </c>
      <c r="BB19" s="6">
        <v>26</v>
      </c>
      <c r="BC19" s="6">
        <v>18</v>
      </c>
      <c r="BD19" s="15">
        <f t="shared" si="7"/>
        <v>104</v>
      </c>
      <c r="BF19" s="6">
        <v>6</v>
      </c>
      <c r="BG19" s="6">
        <v>30</v>
      </c>
      <c r="BH19" s="6">
        <v>30</v>
      </c>
      <c r="BI19" s="6">
        <v>25</v>
      </c>
      <c r="BJ19" s="6">
        <v>18</v>
      </c>
      <c r="BK19" s="15">
        <f t="shared" si="8"/>
        <v>109</v>
      </c>
    </row>
    <row r="20" spans="1:63" ht="15.6" x14ac:dyDescent="0.3">
      <c r="A20" s="2" t="s">
        <v>14</v>
      </c>
      <c r="B20" s="6">
        <v>6</v>
      </c>
      <c r="C20" s="6">
        <v>11</v>
      </c>
      <c r="D20" s="6">
        <v>5</v>
      </c>
      <c r="E20" s="6">
        <v>13</v>
      </c>
      <c r="F20" s="6">
        <v>0</v>
      </c>
      <c r="G20" s="15">
        <f t="shared" si="0"/>
        <v>35</v>
      </c>
      <c r="I20" s="6">
        <v>4</v>
      </c>
      <c r="J20" s="6">
        <v>8</v>
      </c>
      <c r="K20" s="6">
        <v>11</v>
      </c>
      <c r="L20" s="6">
        <v>83</v>
      </c>
      <c r="M20" s="6">
        <v>1</v>
      </c>
      <c r="N20" s="15">
        <f t="shared" si="1"/>
        <v>107</v>
      </c>
      <c r="P20" s="6">
        <v>13</v>
      </c>
      <c r="Q20" s="6">
        <v>5</v>
      </c>
      <c r="R20" s="6">
        <v>22</v>
      </c>
      <c r="S20" s="6">
        <v>85</v>
      </c>
      <c r="T20" s="6">
        <v>4</v>
      </c>
      <c r="U20" s="15">
        <f t="shared" si="2"/>
        <v>129</v>
      </c>
      <c r="W20" s="6">
        <v>8</v>
      </c>
      <c r="X20" s="6">
        <v>3</v>
      </c>
      <c r="Y20" s="6">
        <v>10</v>
      </c>
      <c r="Z20" s="6">
        <v>44</v>
      </c>
      <c r="AA20" s="6">
        <v>4</v>
      </c>
      <c r="AB20" s="15">
        <f t="shared" si="3"/>
        <v>69</v>
      </c>
      <c r="AD20" s="6">
        <v>1</v>
      </c>
      <c r="AE20" s="6">
        <v>7</v>
      </c>
      <c r="AF20" s="6">
        <v>8</v>
      </c>
      <c r="AG20" s="6">
        <v>75</v>
      </c>
      <c r="AH20" s="6">
        <v>5</v>
      </c>
      <c r="AI20" s="15">
        <f t="shared" si="4"/>
        <v>96</v>
      </c>
      <c r="AK20" s="6">
        <v>9</v>
      </c>
      <c r="AL20" s="6">
        <v>4</v>
      </c>
      <c r="AM20" s="6">
        <v>9</v>
      </c>
      <c r="AN20" s="6">
        <v>47</v>
      </c>
      <c r="AO20" s="6">
        <v>2</v>
      </c>
      <c r="AP20" s="15">
        <f t="shared" si="5"/>
        <v>71</v>
      </c>
      <c r="AR20" s="6">
        <v>11</v>
      </c>
      <c r="AS20" s="6">
        <v>1</v>
      </c>
      <c r="AT20" s="6">
        <v>6</v>
      </c>
      <c r="AU20" s="6">
        <v>24</v>
      </c>
      <c r="AV20" s="6">
        <v>4</v>
      </c>
      <c r="AW20" s="15">
        <f t="shared" si="6"/>
        <v>46</v>
      </c>
      <c r="AY20" s="6">
        <v>6</v>
      </c>
      <c r="AZ20" s="6">
        <v>2</v>
      </c>
      <c r="BA20" s="6">
        <v>2</v>
      </c>
      <c r="BB20" s="6">
        <v>35</v>
      </c>
      <c r="BC20" s="6">
        <v>5</v>
      </c>
      <c r="BD20" s="15">
        <f t="shared" si="7"/>
        <v>50</v>
      </c>
      <c r="BF20" s="6">
        <v>12</v>
      </c>
      <c r="BG20" s="6">
        <v>7</v>
      </c>
      <c r="BH20" s="6">
        <v>15</v>
      </c>
      <c r="BI20" s="6">
        <v>34</v>
      </c>
      <c r="BJ20" s="6">
        <v>4</v>
      </c>
      <c r="BK20" s="15">
        <f t="shared" si="8"/>
        <v>72</v>
      </c>
    </row>
    <row r="21" spans="1:63" ht="15.6" x14ac:dyDescent="0.3">
      <c r="A21" s="2" t="s">
        <v>15</v>
      </c>
      <c r="B21" s="6">
        <v>3</v>
      </c>
      <c r="C21" s="6">
        <v>31</v>
      </c>
      <c r="D21" s="6">
        <v>33</v>
      </c>
      <c r="E21" s="6">
        <v>32</v>
      </c>
      <c r="F21" s="6">
        <v>10</v>
      </c>
      <c r="G21" s="15">
        <f t="shared" si="0"/>
        <v>109</v>
      </c>
      <c r="I21" s="6">
        <v>4</v>
      </c>
      <c r="J21" s="6">
        <v>35</v>
      </c>
      <c r="K21" s="6">
        <v>34</v>
      </c>
      <c r="L21" s="6">
        <v>33</v>
      </c>
      <c r="M21" s="6">
        <v>14</v>
      </c>
      <c r="N21" s="15">
        <f t="shared" si="1"/>
        <v>120</v>
      </c>
      <c r="P21" s="6">
        <v>5</v>
      </c>
      <c r="Q21" s="6">
        <v>37</v>
      </c>
      <c r="R21" s="6">
        <v>39</v>
      </c>
      <c r="S21" s="6">
        <v>38</v>
      </c>
      <c r="T21" s="6">
        <v>20</v>
      </c>
      <c r="U21" s="15">
        <f t="shared" si="2"/>
        <v>139</v>
      </c>
      <c r="W21" s="6">
        <v>7</v>
      </c>
      <c r="X21" s="6">
        <v>37</v>
      </c>
      <c r="Y21" s="6">
        <v>39</v>
      </c>
      <c r="Z21" s="6">
        <v>32</v>
      </c>
      <c r="AA21" s="6">
        <v>20</v>
      </c>
      <c r="AB21" s="15">
        <f t="shared" si="3"/>
        <v>135</v>
      </c>
      <c r="AD21" s="6">
        <v>7</v>
      </c>
      <c r="AE21" s="6">
        <v>38</v>
      </c>
      <c r="AF21" s="6">
        <v>38</v>
      </c>
      <c r="AG21" s="6">
        <v>33</v>
      </c>
      <c r="AH21" s="6">
        <v>21</v>
      </c>
      <c r="AI21" s="15">
        <f t="shared" si="4"/>
        <v>137</v>
      </c>
      <c r="AK21" s="6">
        <v>7</v>
      </c>
      <c r="AL21" s="6">
        <v>38</v>
      </c>
      <c r="AM21" s="6">
        <v>39</v>
      </c>
      <c r="AN21" s="6">
        <v>32</v>
      </c>
      <c r="AO21" s="6">
        <v>22</v>
      </c>
      <c r="AP21" s="15">
        <f t="shared" si="5"/>
        <v>138</v>
      </c>
      <c r="AR21" s="6">
        <v>8</v>
      </c>
      <c r="AS21" s="6">
        <v>37</v>
      </c>
      <c r="AT21" s="6">
        <v>38</v>
      </c>
      <c r="AU21" s="6">
        <v>32</v>
      </c>
      <c r="AV21" s="6">
        <v>23</v>
      </c>
      <c r="AW21" s="15">
        <f t="shared" si="6"/>
        <v>138</v>
      </c>
      <c r="AY21" s="6">
        <v>8</v>
      </c>
      <c r="AZ21" s="6">
        <v>36</v>
      </c>
      <c r="BA21" s="6">
        <v>38</v>
      </c>
      <c r="BB21" s="6">
        <v>34</v>
      </c>
      <c r="BC21" s="6">
        <v>23</v>
      </c>
      <c r="BD21" s="15">
        <f t="shared" si="7"/>
        <v>139</v>
      </c>
      <c r="BF21" s="6">
        <v>7</v>
      </c>
      <c r="BG21" s="6">
        <v>37</v>
      </c>
      <c r="BH21" s="6">
        <v>38</v>
      </c>
      <c r="BI21" s="6">
        <v>33</v>
      </c>
      <c r="BJ21" s="6">
        <v>23</v>
      </c>
      <c r="BK21" s="15">
        <f t="shared" si="8"/>
        <v>138</v>
      </c>
    </row>
    <row r="22" spans="1:63" ht="15.6" x14ac:dyDescent="0.3">
      <c r="A22" s="2" t="s">
        <v>16</v>
      </c>
      <c r="B22" s="6">
        <v>0</v>
      </c>
      <c r="C22" s="6">
        <v>18</v>
      </c>
      <c r="D22" s="6">
        <v>78</v>
      </c>
      <c r="E22" s="6">
        <v>57</v>
      </c>
      <c r="F22" s="6">
        <v>12</v>
      </c>
      <c r="G22" s="15">
        <f t="shared" si="0"/>
        <v>165</v>
      </c>
      <c r="I22" s="6">
        <v>4</v>
      </c>
      <c r="J22" s="6">
        <v>71</v>
      </c>
      <c r="K22" s="6">
        <v>379</v>
      </c>
      <c r="L22" s="6">
        <v>309</v>
      </c>
      <c r="M22" s="6">
        <v>24</v>
      </c>
      <c r="N22" s="15">
        <f t="shared" si="1"/>
        <v>787</v>
      </c>
      <c r="P22" s="6">
        <v>20</v>
      </c>
      <c r="Q22" s="6">
        <v>6</v>
      </c>
      <c r="R22" s="6">
        <v>240</v>
      </c>
      <c r="S22" s="6">
        <v>396</v>
      </c>
      <c r="T22" s="6">
        <v>17</v>
      </c>
      <c r="U22" s="15">
        <f t="shared" si="2"/>
        <v>679</v>
      </c>
      <c r="W22" s="6">
        <v>21</v>
      </c>
      <c r="X22" s="6">
        <v>24</v>
      </c>
      <c r="Y22" s="6">
        <v>191</v>
      </c>
      <c r="Z22" s="6">
        <v>446</v>
      </c>
      <c r="AA22" s="6">
        <v>29</v>
      </c>
      <c r="AB22" s="15">
        <f t="shared" si="3"/>
        <v>711</v>
      </c>
      <c r="AD22" s="6">
        <v>64</v>
      </c>
      <c r="AE22" s="6">
        <v>12</v>
      </c>
      <c r="AF22" s="6">
        <v>275</v>
      </c>
      <c r="AG22" s="6">
        <v>263</v>
      </c>
      <c r="AH22" s="6">
        <v>55</v>
      </c>
      <c r="AI22" s="15">
        <f t="shared" si="4"/>
        <v>669</v>
      </c>
      <c r="AK22" s="6">
        <v>33</v>
      </c>
      <c r="AL22" s="6">
        <v>36</v>
      </c>
      <c r="AM22" s="6">
        <v>386</v>
      </c>
      <c r="AN22" s="6">
        <v>268</v>
      </c>
      <c r="AO22" s="6">
        <v>189</v>
      </c>
      <c r="AP22" s="15">
        <f t="shared" si="5"/>
        <v>912</v>
      </c>
      <c r="AR22" s="6">
        <v>61</v>
      </c>
      <c r="AS22" s="6">
        <v>24</v>
      </c>
      <c r="AT22" s="6">
        <v>89</v>
      </c>
      <c r="AU22" s="6">
        <v>191</v>
      </c>
      <c r="AV22" s="6">
        <v>37</v>
      </c>
      <c r="AW22" s="15">
        <f t="shared" si="6"/>
        <v>402</v>
      </c>
      <c r="AY22" s="6">
        <v>36</v>
      </c>
      <c r="AZ22" s="6">
        <v>18</v>
      </c>
      <c r="BA22" s="6">
        <v>81</v>
      </c>
      <c r="BB22" s="6">
        <v>235</v>
      </c>
      <c r="BC22" s="6">
        <v>58</v>
      </c>
      <c r="BD22" s="15">
        <f t="shared" si="7"/>
        <v>428</v>
      </c>
      <c r="BF22" s="6">
        <v>71</v>
      </c>
      <c r="BG22" s="6">
        <v>15</v>
      </c>
      <c r="BH22" s="6">
        <v>69</v>
      </c>
      <c r="BI22" s="6">
        <v>318</v>
      </c>
      <c r="BJ22" s="6">
        <v>184</v>
      </c>
      <c r="BK22" s="15">
        <f t="shared" si="8"/>
        <v>657</v>
      </c>
    </row>
    <row r="23" spans="1:63" ht="15.6" x14ac:dyDescent="0.3">
      <c r="A23" s="8" t="s">
        <v>17</v>
      </c>
      <c r="B23" s="6">
        <v>0</v>
      </c>
      <c r="C23" s="6">
        <v>14</v>
      </c>
      <c r="D23" s="6">
        <v>63</v>
      </c>
      <c r="E23" s="6">
        <v>36</v>
      </c>
      <c r="F23" s="6">
        <v>9</v>
      </c>
      <c r="G23" s="15">
        <f t="shared" si="0"/>
        <v>122</v>
      </c>
      <c r="I23" s="6">
        <v>3</v>
      </c>
      <c r="J23" s="6">
        <v>30</v>
      </c>
      <c r="K23" s="6">
        <v>372</v>
      </c>
      <c r="L23" s="6">
        <v>247</v>
      </c>
      <c r="M23" s="6">
        <v>17</v>
      </c>
      <c r="N23" s="15">
        <f t="shared" si="1"/>
        <v>669</v>
      </c>
      <c r="P23" s="6">
        <v>18</v>
      </c>
      <c r="Q23" s="6">
        <v>23</v>
      </c>
      <c r="R23" s="6">
        <v>233</v>
      </c>
      <c r="S23" s="6">
        <v>226</v>
      </c>
      <c r="T23" s="6">
        <v>22</v>
      </c>
      <c r="U23" s="15">
        <f t="shared" si="2"/>
        <v>522</v>
      </c>
      <c r="W23" s="6">
        <v>24</v>
      </c>
      <c r="X23" s="6">
        <v>28</v>
      </c>
      <c r="Y23" s="6">
        <v>245</v>
      </c>
      <c r="Z23" s="6">
        <v>323</v>
      </c>
      <c r="AA23" s="6">
        <v>29</v>
      </c>
      <c r="AB23" s="15">
        <f t="shared" si="3"/>
        <v>649</v>
      </c>
      <c r="AD23" s="6">
        <v>53</v>
      </c>
      <c r="AE23" s="6">
        <v>10</v>
      </c>
      <c r="AF23" s="6">
        <v>263</v>
      </c>
      <c r="AG23" s="6">
        <v>231</v>
      </c>
      <c r="AH23" s="6">
        <v>49</v>
      </c>
      <c r="AI23" s="15">
        <f t="shared" si="4"/>
        <v>606</v>
      </c>
      <c r="AK23" s="6">
        <v>65</v>
      </c>
      <c r="AL23" s="6">
        <v>29</v>
      </c>
      <c r="AM23" s="6">
        <v>347</v>
      </c>
      <c r="AN23" s="6">
        <v>209</v>
      </c>
      <c r="AO23" s="6">
        <v>133</v>
      </c>
      <c r="AP23" s="15">
        <f t="shared" si="5"/>
        <v>783</v>
      </c>
      <c r="AR23" s="6">
        <v>54</v>
      </c>
      <c r="AS23" s="6">
        <v>22</v>
      </c>
      <c r="AT23" s="6">
        <v>22</v>
      </c>
      <c r="AU23" s="6">
        <v>69</v>
      </c>
      <c r="AV23" s="6">
        <v>16</v>
      </c>
      <c r="AW23" s="15">
        <f t="shared" si="6"/>
        <v>183</v>
      </c>
      <c r="AY23" s="6">
        <v>11</v>
      </c>
      <c r="AZ23" s="6">
        <v>11</v>
      </c>
      <c r="BA23" s="6">
        <v>10</v>
      </c>
      <c r="BB23" s="6">
        <v>55</v>
      </c>
      <c r="BC23" s="6">
        <v>8</v>
      </c>
      <c r="BD23" s="15">
        <f t="shared" si="7"/>
        <v>95</v>
      </c>
      <c r="BF23" s="6">
        <v>48</v>
      </c>
      <c r="BG23" s="6">
        <v>5</v>
      </c>
      <c r="BH23" s="6">
        <v>9</v>
      </c>
      <c r="BI23" s="6">
        <v>54</v>
      </c>
      <c r="BJ23" s="6">
        <v>115</v>
      </c>
      <c r="BK23" s="15">
        <f t="shared" si="8"/>
        <v>231</v>
      </c>
    </row>
    <row r="24" spans="1:63" ht="15.6" x14ac:dyDescent="0.3">
      <c r="A24" s="2" t="s">
        <v>19</v>
      </c>
      <c r="B24" s="6">
        <v>38</v>
      </c>
      <c r="C24" s="6">
        <v>38</v>
      </c>
      <c r="D24" s="6">
        <v>63</v>
      </c>
      <c r="E24" s="6">
        <v>159</v>
      </c>
      <c r="F24" s="6">
        <v>1</v>
      </c>
      <c r="G24" s="15">
        <f t="shared" si="0"/>
        <v>299</v>
      </c>
      <c r="I24" s="6">
        <v>14</v>
      </c>
      <c r="J24" s="6">
        <v>13</v>
      </c>
      <c r="K24" s="6">
        <v>73</v>
      </c>
      <c r="L24" s="6">
        <v>242</v>
      </c>
      <c r="M24" s="6">
        <v>20</v>
      </c>
      <c r="N24" s="15">
        <f t="shared" si="1"/>
        <v>362</v>
      </c>
      <c r="P24" s="6">
        <v>47</v>
      </c>
      <c r="Q24" s="6">
        <v>35</v>
      </c>
      <c r="R24" s="6">
        <v>101</v>
      </c>
      <c r="S24" s="6">
        <v>81</v>
      </c>
      <c r="T24" s="6">
        <v>24</v>
      </c>
      <c r="U24" s="15">
        <f t="shared" si="2"/>
        <v>288</v>
      </c>
      <c r="W24" s="6">
        <v>17</v>
      </c>
      <c r="X24" s="6">
        <v>8</v>
      </c>
      <c r="Y24" s="6">
        <v>66</v>
      </c>
      <c r="Z24" s="6">
        <v>233</v>
      </c>
      <c r="AA24" s="6">
        <v>16</v>
      </c>
      <c r="AB24" s="15">
        <f t="shared" si="3"/>
        <v>340</v>
      </c>
      <c r="AD24" s="6">
        <v>31</v>
      </c>
      <c r="AE24" s="6">
        <v>10</v>
      </c>
      <c r="AF24" s="6">
        <v>21</v>
      </c>
      <c r="AG24" s="6">
        <v>133</v>
      </c>
      <c r="AH24" s="6">
        <v>40</v>
      </c>
      <c r="AI24" s="15">
        <f t="shared" si="4"/>
        <v>235</v>
      </c>
      <c r="AK24" s="6">
        <v>57</v>
      </c>
      <c r="AL24" s="6">
        <v>21</v>
      </c>
      <c r="AM24" s="6">
        <v>48</v>
      </c>
      <c r="AN24" s="6">
        <v>93</v>
      </c>
      <c r="AO24" s="6">
        <v>106</v>
      </c>
      <c r="AP24" s="15">
        <f t="shared" si="5"/>
        <v>325</v>
      </c>
      <c r="AR24" s="6">
        <v>105</v>
      </c>
      <c r="AS24" s="6">
        <v>34</v>
      </c>
      <c r="AT24" s="6">
        <v>101</v>
      </c>
      <c r="AU24" s="6">
        <v>154</v>
      </c>
      <c r="AV24" s="6">
        <v>61</v>
      </c>
      <c r="AW24" s="15">
        <f t="shared" si="6"/>
        <v>455</v>
      </c>
      <c r="AY24" s="6">
        <v>105</v>
      </c>
      <c r="AZ24" s="6">
        <v>15</v>
      </c>
      <c r="BA24" s="6">
        <v>42</v>
      </c>
      <c r="BB24" s="6">
        <v>106</v>
      </c>
      <c r="BC24" s="6">
        <v>37</v>
      </c>
      <c r="BD24" s="15">
        <f t="shared" si="7"/>
        <v>305</v>
      </c>
      <c r="BF24" s="6">
        <v>44</v>
      </c>
      <c r="BG24" s="6">
        <v>21</v>
      </c>
      <c r="BH24" s="6">
        <v>84</v>
      </c>
      <c r="BI24" s="6">
        <v>50</v>
      </c>
      <c r="BJ24" s="6">
        <v>12</v>
      </c>
      <c r="BK24" s="15">
        <f t="shared" si="8"/>
        <v>211</v>
      </c>
    </row>
    <row r="25" spans="1:63" ht="15.6" x14ac:dyDescent="0.3">
      <c r="A25" s="2" t="s">
        <v>171</v>
      </c>
      <c r="B25" s="6">
        <v>62</v>
      </c>
      <c r="C25" s="6">
        <v>48</v>
      </c>
      <c r="D25" s="6">
        <v>65</v>
      </c>
      <c r="E25" s="6">
        <v>411</v>
      </c>
      <c r="F25" s="6">
        <v>2</v>
      </c>
      <c r="G25" s="15">
        <f t="shared" si="0"/>
        <v>588</v>
      </c>
      <c r="I25" s="6">
        <v>19</v>
      </c>
      <c r="J25" s="6">
        <v>69</v>
      </c>
      <c r="K25" s="6">
        <v>73</v>
      </c>
      <c r="L25" s="6">
        <v>193</v>
      </c>
      <c r="M25" s="6">
        <v>22</v>
      </c>
      <c r="N25" s="15">
        <f t="shared" si="1"/>
        <v>376</v>
      </c>
      <c r="P25" s="6">
        <v>25</v>
      </c>
      <c r="Q25" s="6">
        <v>35</v>
      </c>
      <c r="R25" s="6">
        <v>91</v>
      </c>
      <c r="S25" s="6">
        <v>191</v>
      </c>
      <c r="T25" s="19">
        <v>15</v>
      </c>
      <c r="U25" s="15">
        <f t="shared" si="2"/>
        <v>357</v>
      </c>
      <c r="W25" s="6">
        <v>10</v>
      </c>
      <c r="X25" s="6">
        <v>9</v>
      </c>
      <c r="Y25" s="6">
        <v>67</v>
      </c>
      <c r="Z25" s="6">
        <v>118</v>
      </c>
      <c r="AA25" s="6">
        <v>23</v>
      </c>
      <c r="AB25" s="15">
        <f t="shared" si="3"/>
        <v>227</v>
      </c>
      <c r="AD25" s="6">
        <v>24</v>
      </c>
      <c r="AE25" s="6">
        <v>8</v>
      </c>
      <c r="AF25" s="6">
        <v>71</v>
      </c>
      <c r="AG25" s="6">
        <v>139</v>
      </c>
      <c r="AH25" s="6">
        <v>4</v>
      </c>
      <c r="AI25" s="15">
        <f t="shared" si="4"/>
        <v>246</v>
      </c>
      <c r="AK25" s="6">
        <v>13</v>
      </c>
      <c r="AL25" s="6">
        <v>16</v>
      </c>
      <c r="AM25" s="6">
        <v>51</v>
      </c>
      <c r="AN25" s="6">
        <v>188</v>
      </c>
      <c r="AO25" s="6">
        <v>15</v>
      </c>
      <c r="AP25" s="15">
        <f t="shared" si="5"/>
        <v>283</v>
      </c>
      <c r="AR25" s="6">
        <v>26</v>
      </c>
      <c r="AS25" s="6">
        <v>36</v>
      </c>
      <c r="AT25" s="6">
        <v>62</v>
      </c>
      <c r="AU25" s="6">
        <v>84</v>
      </c>
      <c r="AV25" s="6">
        <v>10</v>
      </c>
      <c r="AW25" s="15">
        <f t="shared" si="6"/>
        <v>218</v>
      </c>
      <c r="AY25" s="6">
        <v>103</v>
      </c>
      <c r="AZ25" s="6">
        <v>19</v>
      </c>
      <c r="BA25" s="6">
        <v>89</v>
      </c>
      <c r="BB25" s="6">
        <v>83</v>
      </c>
      <c r="BC25" s="6">
        <v>52</v>
      </c>
      <c r="BD25" s="15">
        <f t="shared" si="7"/>
        <v>346</v>
      </c>
      <c r="BF25" s="6">
        <v>41</v>
      </c>
      <c r="BG25" s="6">
        <v>33</v>
      </c>
      <c r="BH25" s="6">
        <v>63</v>
      </c>
      <c r="BI25" s="6">
        <v>54</v>
      </c>
      <c r="BJ25" s="6">
        <v>19</v>
      </c>
      <c r="BK25" s="15">
        <f t="shared" si="8"/>
        <v>210</v>
      </c>
    </row>
    <row r="26" spans="1:63" x14ac:dyDescent="0.3">
      <c r="A26" s="11" t="s">
        <v>27</v>
      </c>
      <c r="B26" s="12" t="s">
        <v>22</v>
      </c>
      <c r="C26" s="12" t="s">
        <v>22</v>
      </c>
      <c r="D26" s="6" t="s">
        <v>22</v>
      </c>
      <c r="E26" s="6" t="s">
        <v>22</v>
      </c>
      <c r="F26" s="6" t="s">
        <v>22</v>
      </c>
      <c r="G26" s="21" t="s">
        <v>22</v>
      </c>
      <c r="I26" s="19">
        <v>5</v>
      </c>
      <c r="J26" s="6">
        <v>3</v>
      </c>
      <c r="K26" s="19">
        <v>6</v>
      </c>
      <c r="L26" s="19">
        <v>10</v>
      </c>
      <c r="M26" s="19">
        <v>9</v>
      </c>
      <c r="N26" s="20">
        <f t="shared" si="1"/>
        <v>33</v>
      </c>
      <c r="P26" s="19">
        <v>4</v>
      </c>
      <c r="Q26" s="6">
        <v>4</v>
      </c>
      <c r="R26" s="19">
        <v>12</v>
      </c>
      <c r="S26" s="19">
        <v>10</v>
      </c>
      <c r="T26" s="19">
        <v>1</v>
      </c>
      <c r="U26" s="20">
        <f>SUM(P26:S26)</f>
        <v>30</v>
      </c>
      <c r="W26" s="19">
        <v>0</v>
      </c>
      <c r="X26" s="6">
        <v>2</v>
      </c>
      <c r="Y26" s="19">
        <v>1</v>
      </c>
      <c r="Z26" s="19">
        <v>22</v>
      </c>
      <c r="AA26" s="19">
        <v>0</v>
      </c>
      <c r="AB26" s="20">
        <f t="shared" si="3"/>
        <v>25</v>
      </c>
      <c r="AD26" s="19">
        <v>6</v>
      </c>
      <c r="AE26" s="6">
        <v>2</v>
      </c>
      <c r="AF26" s="19">
        <v>10</v>
      </c>
      <c r="AG26" s="19">
        <v>9</v>
      </c>
      <c r="AH26" s="19">
        <v>1</v>
      </c>
      <c r="AI26" s="20">
        <f t="shared" si="4"/>
        <v>28</v>
      </c>
      <c r="AK26" s="19">
        <v>0</v>
      </c>
      <c r="AL26" s="6">
        <v>2</v>
      </c>
      <c r="AM26" s="19">
        <v>12</v>
      </c>
      <c r="AN26" s="19">
        <v>13</v>
      </c>
      <c r="AO26" s="19">
        <v>5</v>
      </c>
      <c r="AP26" s="20">
        <f t="shared" si="5"/>
        <v>32</v>
      </c>
      <c r="AR26" s="19">
        <v>1</v>
      </c>
      <c r="AS26" s="6">
        <v>1</v>
      </c>
      <c r="AT26" s="19">
        <v>6</v>
      </c>
      <c r="AU26" s="19">
        <v>8</v>
      </c>
      <c r="AV26" s="19">
        <v>1</v>
      </c>
      <c r="AW26" s="20">
        <f t="shared" si="6"/>
        <v>17</v>
      </c>
      <c r="AY26" s="19">
        <v>7</v>
      </c>
      <c r="AZ26" s="6">
        <v>2</v>
      </c>
      <c r="BA26" s="19">
        <v>2</v>
      </c>
      <c r="BB26" s="19">
        <v>27</v>
      </c>
      <c r="BC26" s="19">
        <v>4</v>
      </c>
      <c r="BD26" s="20">
        <f t="shared" si="7"/>
        <v>42</v>
      </c>
      <c r="BF26" s="19">
        <v>0</v>
      </c>
      <c r="BG26" s="6">
        <v>0</v>
      </c>
      <c r="BH26" s="19">
        <v>12</v>
      </c>
      <c r="BI26" s="19">
        <v>7</v>
      </c>
      <c r="BJ26" s="19">
        <v>3</v>
      </c>
      <c r="BK26" s="20">
        <f t="shared" si="8"/>
        <v>22</v>
      </c>
    </row>
    <row r="27" spans="1:63" x14ac:dyDescent="0.3">
      <c r="A27" s="11" t="s">
        <v>28</v>
      </c>
      <c r="B27" s="12" t="s">
        <v>22</v>
      </c>
      <c r="C27" s="12" t="s">
        <v>22</v>
      </c>
      <c r="D27" s="6" t="s">
        <v>22</v>
      </c>
      <c r="E27" s="6" t="s">
        <v>22</v>
      </c>
      <c r="F27" s="6" t="s">
        <v>22</v>
      </c>
      <c r="G27" s="21" t="s">
        <v>22</v>
      </c>
      <c r="I27" s="19">
        <v>2</v>
      </c>
      <c r="J27" s="6">
        <v>0</v>
      </c>
      <c r="K27" s="19">
        <v>3</v>
      </c>
      <c r="L27" s="19">
        <v>6</v>
      </c>
      <c r="M27" s="19">
        <v>0</v>
      </c>
      <c r="N27" s="20">
        <f t="shared" si="1"/>
        <v>11</v>
      </c>
      <c r="P27" s="19">
        <v>10</v>
      </c>
      <c r="Q27" s="6">
        <v>1</v>
      </c>
      <c r="R27" s="19">
        <v>15</v>
      </c>
      <c r="S27" s="19">
        <v>7</v>
      </c>
      <c r="T27" s="19">
        <v>2</v>
      </c>
      <c r="U27" s="20">
        <f t="shared" si="2"/>
        <v>35</v>
      </c>
      <c r="W27" s="19">
        <v>1</v>
      </c>
      <c r="X27" s="6">
        <v>0</v>
      </c>
      <c r="Y27" s="19">
        <v>2</v>
      </c>
      <c r="Z27" s="19">
        <v>2</v>
      </c>
      <c r="AA27" s="19">
        <v>2</v>
      </c>
      <c r="AB27" s="20">
        <f t="shared" si="3"/>
        <v>7</v>
      </c>
      <c r="AD27" s="19">
        <v>1</v>
      </c>
      <c r="AE27" s="6">
        <v>0</v>
      </c>
      <c r="AF27" s="19">
        <v>0</v>
      </c>
      <c r="AG27" s="19">
        <v>5</v>
      </c>
      <c r="AH27" s="19">
        <v>0</v>
      </c>
      <c r="AI27" s="20">
        <f t="shared" si="4"/>
        <v>6</v>
      </c>
      <c r="AK27" s="19">
        <v>0</v>
      </c>
      <c r="AL27" s="6">
        <v>4</v>
      </c>
      <c r="AM27" s="19">
        <v>2</v>
      </c>
      <c r="AN27" s="19">
        <v>2</v>
      </c>
      <c r="AO27" s="19">
        <v>1</v>
      </c>
      <c r="AP27" s="20">
        <f t="shared" si="5"/>
        <v>9</v>
      </c>
      <c r="AR27" s="19">
        <v>2</v>
      </c>
      <c r="AS27" s="6">
        <v>1</v>
      </c>
      <c r="AT27" s="19">
        <v>1</v>
      </c>
      <c r="AU27" s="19">
        <v>0</v>
      </c>
      <c r="AV27" s="19">
        <v>2</v>
      </c>
      <c r="AW27" s="20">
        <f t="shared" si="6"/>
        <v>6</v>
      </c>
      <c r="AY27" s="19">
        <v>2</v>
      </c>
      <c r="AZ27" s="6">
        <v>1</v>
      </c>
      <c r="BA27" s="19">
        <v>6</v>
      </c>
      <c r="BB27" s="19">
        <v>1</v>
      </c>
      <c r="BC27" s="19">
        <v>0</v>
      </c>
      <c r="BD27" s="20">
        <f t="shared" si="7"/>
        <v>10</v>
      </c>
      <c r="BF27" s="19">
        <v>0</v>
      </c>
      <c r="BG27" s="6">
        <v>1</v>
      </c>
      <c r="BH27" s="19">
        <v>0</v>
      </c>
      <c r="BI27" s="19">
        <v>2</v>
      </c>
      <c r="BJ27" s="19">
        <v>0</v>
      </c>
      <c r="BK27" s="20">
        <f t="shared" si="8"/>
        <v>3</v>
      </c>
    </row>
    <row r="28" spans="1:63" x14ac:dyDescent="0.3">
      <c r="A28" s="11" t="s">
        <v>29</v>
      </c>
      <c r="B28" s="12" t="s">
        <v>22</v>
      </c>
      <c r="C28" s="12" t="s">
        <v>22</v>
      </c>
      <c r="D28" s="6" t="s">
        <v>22</v>
      </c>
      <c r="E28" s="6" t="s">
        <v>22</v>
      </c>
      <c r="F28" s="6" t="s">
        <v>22</v>
      </c>
      <c r="G28" s="21" t="s">
        <v>22</v>
      </c>
      <c r="I28" s="19">
        <v>3</v>
      </c>
      <c r="J28" s="6">
        <v>0</v>
      </c>
      <c r="K28" s="19">
        <v>1</v>
      </c>
      <c r="L28" s="19">
        <v>3</v>
      </c>
      <c r="M28" s="19">
        <v>4</v>
      </c>
      <c r="N28" s="20">
        <f t="shared" si="1"/>
        <v>11</v>
      </c>
      <c r="P28" s="19">
        <v>0</v>
      </c>
      <c r="Q28" s="6">
        <v>0</v>
      </c>
      <c r="R28" s="19">
        <v>2</v>
      </c>
      <c r="S28" s="19">
        <v>2</v>
      </c>
      <c r="T28" s="19">
        <v>1</v>
      </c>
      <c r="U28" s="20">
        <f t="shared" si="2"/>
        <v>5</v>
      </c>
      <c r="W28" s="19">
        <v>0</v>
      </c>
      <c r="X28" s="6">
        <v>0</v>
      </c>
      <c r="Y28" s="19">
        <v>8</v>
      </c>
      <c r="Z28" s="19">
        <v>1</v>
      </c>
      <c r="AA28" s="19">
        <v>1</v>
      </c>
      <c r="AB28" s="20">
        <f t="shared" si="3"/>
        <v>10</v>
      </c>
      <c r="AD28" s="19">
        <v>2</v>
      </c>
      <c r="AE28" s="6">
        <v>1</v>
      </c>
      <c r="AF28" s="19">
        <v>0</v>
      </c>
      <c r="AG28" s="19">
        <v>5</v>
      </c>
      <c r="AH28" s="19">
        <v>0</v>
      </c>
      <c r="AI28" s="20">
        <f t="shared" si="4"/>
        <v>8</v>
      </c>
      <c r="AK28" s="19">
        <v>4</v>
      </c>
      <c r="AL28" s="6">
        <v>0</v>
      </c>
      <c r="AM28" s="19">
        <v>2</v>
      </c>
      <c r="AN28" s="19">
        <v>0</v>
      </c>
      <c r="AO28" s="19">
        <v>1</v>
      </c>
      <c r="AP28" s="20">
        <f t="shared" si="5"/>
        <v>7</v>
      </c>
      <c r="AR28" s="19">
        <v>1</v>
      </c>
      <c r="AS28" s="6">
        <v>0</v>
      </c>
      <c r="AT28" s="19">
        <v>1</v>
      </c>
      <c r="AU28" s="19">
        <v>0</v>
      </c>
      <c r="AV28" s="19">
        <v>0</v>
      </c>
      <c r="AW28" s="20">
        <f t="shared" si="6"/>
        <v>2</v>
      </c>
      <c r="AY28" s="19">
        <v>1</v>
      </c>
      <c r="AZ28" s="6">
        <v>1</v>
      </c>
      <c r="BA28" s="19">
        <v>2</v>
      </c>
      <c r="BB28" s="19">
        <v>0</v>
      </c>
      <c r="BC28" s="19">
        <v>3</v>
      </c>
      <c r="BD28" s="20">
        <f t="shared" si="7"/>
        <v>7</v>
      </c>
      <c r="BF28" s="19">
        <v>2</v>
      </c>
      <c r="BG28" s="6">
        <v>3</v>
      </c>
      <c r="BH28" s="19">
        <v>0</v>
      </c>
      <c r="BI28" s="19">
        <v>3</v>
      </c>
      <c r="BJ28" s="19">
        <v>0</v>
      </c>
      <c r="BK28" s="20">
        <f t="shared" si="8"/>
        <v>8</v>
      </c>
    </row>
    <row r="29" spans="1:63" x14ac:dyDescent="0.3">
      <c r="A29" s="11" t="s">
        <v>30</v>
      </c>
      <c r="B29" s="12" t="s">
        <v>22</v>
      </c>
      <c r="C29" s="12" t="s">
        <v>22</v>
      </c>
      <c r="D29" s="6" t="s">
        <v>22</v>
      </c>
      <c r="E29" s="6" t="s">
        <v>22</v>
      </c>
      <c r="F29" s="6" t="s">
        <v>22</v>
      </c>
      <c r="G29" s="21" t="s">
        <v>22</v>
      </c>
      <c r="I29" s="19">
        <v>2</v>
      </c>
      <c r="J29" s="6">
        <v>0</v>
      </c>
      <c r="K29" s="19">
        <v>8</v>
      </c>
      <c r="L29" s="19">
        <v>6</v>
      </c>
      <c r="M29" s="19">
        <v>4</v>
      </c>
      <c r="N29" s="20">
        <f t="shared" si="1"/>
        <v>20</v>
      </c>
      <c r="P29" s="19">
        <v>0</v>
      </c>
      <c r="Q29" s="6">
        <v>2</v>
      </c>
      <c r="R29" s="19">
        <v>12</v>
      </c>
      <c r="S29" s="19">
        <v>5</v>
      </c>
      <c r="T29" s="19">
        <v>5</v>
      </c>
      <c r="U29" s="20">
        <f t="shared" si="2"/>
        <v>24</v>
      </c>
      <c r="W29" s="19">
        <v>5</v>
      </c>
      <c r="X29" s="6">
        <v>0</v>
      </c>
      <c r="Y29" s="19">
        <v>7</v>
      </c>
      <c r="Z29" s="19">
        <v>19</v>
      </c>
      <c r="AA29" s="19">
        <v>5</v>
      </c>
      <c r="AB29" s="20">
        <f t="shared" si="3"/>
        <v>36</v>
      </c>
      <c r="AD29" s="19">
        <v>4</v>
      </c>
      <c r="AE29" s="6">
        <v>2</v>
      </c>
      <c r="AF29" s="19">
        <v>11</v>
      </c>
      <c r="AG29" s="19">
        <v>14</v>
      </c>
      <c r="AH29" s="19">
        <v>0</v>
      </c>
      <c r="AI29" s="20">
        <f t="shared" si="4"/>
        <v>31</v>
      </c>
      <c r="AK29" s="19">
        <v>2</v>
      </c>
      <c r="AL29" s="6">
        <v>2</v>
      </c>
      <c r="AM29" s="19">
        <v>8</v>
      </c>
      <c r="AN29" s="19">
        <v>3</v>
      </c>
      <c r="AO29" s="19">
        <v>1</v>
      </c>
      <c r="AP29" s="20">
        <f t="shared" si="5"/>
        <v>16</v>
      </c>
      <c r="AR29" s="19">
        <v>8</v>
      </c>
      <c r="AS29" s="6">
        <v>1</v>
      </c>
      <c r="AT29" s="19">
        <v>13</v>
      </c>
      <c r="AU29" s="19">
        <v>13</v>
      </c>
      <c r="AV29" s="19">
        <v>0</v>
      </c>
      <c r="AW29" s="20">
        <f t="shared" si="6"/>
        <v>35</v>
      </c>
      <c r="AY29" s="19">
        <v>4</v>
      </c>
      <c r="AZ29" s="6">
        <v>4</v>
      </c>
      <c r="BA29" s="19">
        <v>5</v>
      </c>
      <c r="BB29" s="19">
        <v>14</v>
      </c>
      <c r="BC29" s="19">
        <v>4</v>
      </c>
      <c r="BD29" s="20">
        <f t="shared" si="7"/>
        <v>31</v>
      </c>
      <c r="BF29" s="19">
        <v>9</v>
      </c>
      <c r="BG29" s="6">
        <v>5</v>
      </c>
      <c r="BH29" s="19">
        <v>0</v>
      </c>
      <c r="BI29" s="19">
        <v>6</v>
      </c>
      <c r="BJ29" s="19">
        <v>4</v>
      </c>
      <c r="BK29" s="20">
        <f t="shared" si="8"/>
        <v>24</v>
      </c>
    </row>
    <row r="30" spans="1:63" x14ac:dyDescent="0.3">
      <c r="A30" s="11" t="s">
        <v>31</v>
      </c>
      <c r="B30" s="12" t="s">
        <v>22</v>
      </c>
      <c r="C30" s="12" t="s">
        <v>22</v>
      </c>
      <c r="D30" s="6" t="s">
        <v>22</v>
      </c>
      <c r="E30" s="6" t="s">
        <v>22</v>
      </c>
      <c r="F30" s="6" t="s">
        <v>22</v>
      </c>
      <c r="G30" s="21" t="s">
        <v>22</v>
      </c>
      <c r="I30" s="19">
        <v>0</v>
      </c>
      <c r="J30" s="6">
        <v>0</v>
      </c>
      <c r="K30" s="19">
        <v>1</v>
      </c>
      <c r="L30" s="19">
        <v>0</v>
      </c>
      <c r="M30" s="19">
        <v>0</v>
      </c>
      <c r="N30" s="20">
        <f t="shared" si="1"/>
        <v>1</v>
      </c>
      <c r="P30" s="19">
        <v>1</v>
      </c>
      <c r="Q30" s="6">
        <v>0</v>
      </c>
      <c r="R30" s="19">
        <v>0</v>
      </c>
      <c r="S30" s="19">
        <v>0</v>
      </c>
      <c r="T30" s="19">
        <v>0</v>
      </c>
      <c r="U30" s="20">
        <f t="shared" si="2"/>
        <v>1</v>
      </c>
      <c r="W30" s="19">
        <v>0</v>
      </c>
      <c r="X30" s="6">
        <v>0</v>
      </c>
      <c r="Y30" s="19">
        <v>0</v>
      </c>
      <c r="Z30" s="19">
        <v>2</v>
      </c>
      <c r="AA30" s="19">
        <v>0</v>
      </c>
      <c r="AB30" s="20">
        <f t="shared" si="3"/>
        <v>2</v>
      </c>
      <c r="AD30" s="19">
        <v>1</v>
      </c>
      <c r="AE30" s="6">
        <v>0</v>
      </c>
      <c r="AF30" s="19">
        <v>0</v>
      </c>
      <c r="AG30" s="19">
        <v>3</v>
      </c>
      <c r="AH30" s="19">
        <v>0</v>
      </c>
      <c r="AI30" s="20">
        <f t="shared" si="4"/>
        <v>4</v>
      </c>
      <c r="AK30" s="19">
        <v>0</v>
      </c>
      <c r="AL30" s="6">
        <v>0</v>
      </c>
      <c r="AM30" s="19">
        <v>0</v>
      </c>
      <c r="AN30" s="19">
        <v>3</v>
      </c>
      <c r="AO30" s="19">
        <v>0</v>
      </c>
      <c r="AP30" s="20">
        <f t="shared" si="5"/>
        <v>3</v>
      </c>
      <c r="AR30" s="19">
        <v>0</v>
      </c>
      <c r="AS30" s="6">
        <v>0</v>
      </c>
      <c r="AT30" s="19">
        <v>0</v>
      </c>
      <c r="AU30" s="19">
        <v>0</v>
      </c>
      <c r="AV30" s="19">
        <v>0</v>
      </c>
      <c r="AW30" s="20">
        <f t="shared" si="6"/>
        <v>0</v>
      </c>
      <c r="AY30" s="19">
        <v>0</v>
      </c>
      <c r="AZ30" s="6">
        <v>0</v>
      </c>
      <c r="BA30" s="19">
        <v>0</v>
      </c>
      <c r="BB30" s="19">
        <v>1</v>
      </c>
      <c r="BC30" s="19">
        <v>0</v>
      </c>
      <c r="BD30" s="20">
        <f t="shared" si="7"/>
        <v>1</v>
      </c>
      <c r="BF30" s="19">
        <v>0</v>
      </c>
      <c r="BG30" s="6">
        <v>0</v>
      </c>
      <c r="BH30" s="19">
        <v>0</v>
      </c>
      <c r="BI30" s="19">
        <v>7</v>
      </c>
      <c r="BJ30" s="19">
        <v>0</v>
      </c>
      <c r="BK30" s="20">
        <f t="shared" si="8"/>
        <v>7</v>
      </c>
    </row>
    <row r="31" spans="1:63" x14ac:dyDescent="0.3">
      <c r="A31" s="11" t="s">
        <v>32</v>
      </c>
      <c r="B31" s="12" t="s">
        <v>22</v>
      </c>
      <c r="C31" s="12" t="s">
        <v>22</v>
      </c>
      <c r="D31" s="6" t="s">
        <v>22</v>
      </c>
      <c r="E31" s="6" t="s">
        <v>22</v>
      </c>
      <c r="F31" s="6" t="s">
        <v>22</v>
      </c>
      <c r="G31" s="21" t="s">
        <v>22</v>
      </c>
      <c r="I31" s="19">
        <v>2</v>
      </c>
      <c r="J31" s="6">
        <v>0</v>
      </c>
      <c r="K31" s="19">
        <v>3</v>
      </c>
      <c r="L31" s="19">
        <v>4</v>
      </c>
      <c r="M31" s="19">
        <v>0</v>
      </c>
      <c r="N31" s="20">
        <f t="shared" si="1"/>
        <v>9</v>
      </c>
      <c r="P31" s="19">
        <v>4</v>
      </c>
      <c r="Q31" s="6">
        <v>0</v>
      </c>
      <c r="R31" s="19">
        <v>10</v>
      </c>
      <c r="S31" s="19">
        <v>0</v>
      </c>
      <c r="T31" s="19">
        <v>2</v>
      </c>
      <c r="U31" s="20">
        <f t="shared" si="2"/>
        <v>16</v>
      </c>
      <c r="W31" s="19">
        <v>0</v>
      </c>
      <c r="X31" s="6">
        <v>3</v>
      </c>
      <c r="Y31" s="19">
        <v>1</v>
      </c>
      <c r="Z31" s="19">
        <v>4</v>
      </c>
      <c r="AA31" s="19">
        <v>3</v>
      </c>
      <c r="AB31" s="20">
        <f t="shared" si="3"/>
        <v>11</v>
      </c>
      <c r="AD31" s="19">
        <v>0</v>
      </c>
      <c r="AE31" s="6">
        <v>0</v>
      </c>
      <c r="AF31" s="19">
        <v>1</v>
      </c>
      <c r="AG31" s="19">
        <v>3</v>
      </c>
      <c r="AH31" s="19">
        <v>0</v>
      </c>
      <c r="AI31" s="20">
        <f t="shared" si="4"/>
        <v>4</v>
      </c>
      <c r="AK31" s="19">
        <v>0</v>
      </c>
      <c r="AL31" s="6">
        <v>0</v>
      </c>
      <c r="AM31" s="19">
        <v>0</v>
      </c>
      <c r="AN31" s="19">
        <v>5</v>
      </c>
      <c r="AO31" s="19">
        <v>0</v>
      </c>
      <c r="AP31" s="20">
        <f t="shared" si="5"/>
        <v>5</v>
      </c>
      <c r="AR31" s="19">
        <v>1</v>
      </c>
      <c r="AS31" s="6">
        <v>2</v>
      </c>
      <c r="AT31" s="19">
        <v>2</v>
      </c>
      <c r="AU31" s="19">
        <v>0</v>
      </c>
      <c r="AV31" s="19">
        <v>0</v>
      </c>
      <c r="AW31" s="20">
        <f t="shared" si="6"/>
        <v>5</v>
      </c>
      <c r="AY31" s="19">
        <v>6</v>
      </c>
      <c r="AZ31" s="6">
        <v>2</v>
      </c>
      <c r="BA31" s="19">
        <v>7</v>
      </c>
      <c r="BB31" s="19">
        <v>0</v>
      </c>
      <c r="BC31" s="19">
        <v>2</v>
      </c>
      <c r="BD31" s="20">
        <f t="shared" si="7"/>
        <v>17</v>
      </c>
      <c r="BF31" s="19">
        <v>0</v>
      </c>
      <c r="BG31" s="6">
        <v>0</v>
      </c>
      <c r="BH31" s="19">
        <v>0</v>
      </c>
      <c r="BI31" s="19">
        <v>1</v>
      </c>
      <c r="BJ31" s="19">
        <v>0</v>
      </c>
      <c r="BK31" s="20">
        <f t="shared" si="8"/>
        <v>1</v>
      </c>
    </row>
    <row r="32" spans="1:63" x14ac:dyDescent="0.3">
      <c r="A32" s="11" t="s">
        <v>33</v>
      </c>
      <c r="B32" s="12" t="s">
        <v>22</v>
      </c>
      <c r="C32" s="12" t="s">
        <v>22</v>
      </c>
      <c r="D32" s="6" t="s">
        <v>22</v>
      </c>
      <c r="E32" s="6" t="s">
        <v>22</v>
      </c>
      <c r="F32" s="6" t="s">
        <v>22</v>
      </c>
      <c r="G32" s="21" t="s">
        <v>22</v>
      </c>
      <c r="I32" s="19">
        <v>0</v>
      </c>
      <c r="J32" s="6">
        <v>0</v>
      </c>
      <c r="K32" s="19">
        <v>0</v>
      </c>
      <c r="L32" s="19">
        <v>2</v>
      </c>
      <c r="M32" s="19">
        <v>0</v>
      </c>
      <c r="N32" s="20">
        <f t="shared" si="1"/>
        <v>2</v>
      </c>
      <c r="P32" s="19">
        <v>0</v>
      </c>
      <c r="Q32" s="6">
        <v>0</v>
      </c>
      <c r="R32" s="19">
        <v>0</v>
      </c>
      <c r="S32" s="19">
        <v>0</v>
      </c>
      <c r="T32" s="19">
        <v>1</v>
      </c>
      <c r="U32" s="20">
        <f t="shared" si="2"/>
        <v>1</v>
      </c>
      <c r="W32" s="19">
        <v>0</v>
      </c>
      <c r="X32" s="6">
        <v>0</v>
      </c>
      <c r="Y32" s="19">
        <v>0</v>
      </c>
      <c r="Z32" s="19">
        <v>1</v>
      </c>
      <c r="AA32" s="19">
        <v>2</v>
      </c>
      <c r="AB32" s="20">
        <f t="shared" si="3"/>
        <v>3</v>
      </c>
      <c r="AD32" s="19">
        <v>0</v>
      </c>
      <c r="AE32" s="6">
        <v>0</v>
      </c>
      <c r="AF32" s="19">
        <v>0</v>
      </c>
      <c r="AG32" s="19">
        <v>1</v>
      </c>
      <c r="AH32" s="19">
        <v>0</v>
      </c>
      <c r="AI32" s="20">
        <f t="shared" si="4"/>
        <v>1</v>
      </c>
      <c r="AK32" s="19">
        <v>0</v>
      </c>
      <c r="AL32" s="6">
        <v>0</v>
      </c>
      <c r="AM32" s="19">
        <v>0</v>
      </c>
      <c r="AN32" s="19">
        <v>2</v>
      </c>
      <c r="AO32" s="19">
        <v>0</v>
      </c>
      <c r="AP32" s="20">
        <f t="shared" si="5"/>
        <v>2</v>
      </c>
      <c r="AR32" s="19">
        <v>0</v>
      </c>
      <c r="AS32" s="6">
        <v>0</v>
      </c>
      <c r="AT32" s="19">
        <v>0</v>
      </c>
      <c r="AU32" s="19">
        <v>1</v>
      </c>
      <c r="AV32" s="19">
        <v>1</v>
      </c>
      <c r="AW32" s="20">
        <f t="shared" si="6"/>
        <v>2</v>
      </c>
      <c r="AY32" s="19">
        <v>0</v>
      </c>
      <c r="AZ32" s="6">
        <v>0</v>
      </c>
      <c r="BA32" s="19">
        <v>0</v>
      </c>
      <c r="BB32" s="19">
        <v>0</v>
      </c>
      <c r="BC32" s="19">
        <v>2</v>
      </c>
      <c r="BD32" s="20">
        <f t="shared" si="7"/>
        <v>2</v>
      </c>
      <c r="BF32" s="19">
        <v>1</v>
      </c>
      <c r="BG32" s="6">
        <v>0</v>
      </c>
      <c r="BH32" s="19">
        <v>0</v>
      </c>
      <c r="BI32" s="19">
        <v>0</v>
      </c>
      <c r="BJ32" s="19">
        <v>2</v>
      </c>
      <c r="BK32" s="20">
        <f t="shared" si="8"/>
        <v>3</v>
      </c>
    </row>
    <row r="33" spans="1:63" x14ac:dyDescent="0.3">
      <c r="A33" s="11" t="s">
        <v>34</v>
      </c>
      <c r="B33" s="12" t="s">
        <v>22</v>
      </c>
      <c r="C33" s="12" t="s">
        <v>22</v>
      </c>
      <c r="D33" s="6" t="s">
        <v>22</v>
      </c>
      <c r="E33" s="6" t="s">
        <v>22</v>
      </c>
      <c r="F33" s="6" t="s">
        <v>22</v>
      </c>
      <c r="G33" s="21" t="s">
        <v>22</v>
      </c>
      <c r="I33" s="19">
        <v>1</v>
      </c>
      <c r="J33" s="6">
        <v>0</v>
      </c>
      <c r="K33" s="19">
        <v>0</v>
      </c>
      <c r="L33" s="19">
        <v>0</v>
      </c>
      <c r="M33" s="19">
        <v>0</v>
      </c>
      <c r="N33" s="20">
        <f t="shared" si="1"/>
        <v>1</v>
      </c>
      <c r="P33" s="19">
        <v>0</v>
      </c>
      <c r="Q33" s="6">
        <v>0</v>
      </c>
      <c r="R33" s="19">
        <v>0</v>
      </c>
      <c r="S33" s="19">
        <v>0</v>
      </c>
      <c r="T33" s="19">
        <v>0</v>
      </c>
      <c r="U33" s="20">
        <f t="shared" si="2"/>
        <v>0</v>
      </c>
      <c r="W33" s="19">
        <v>0</v>
      </c>
      <c r="X33" s="6">
        <v>0</v>
      </c>
      <c r="Y33" s="19">
        <v>0</v>
      </c>
      <c r="Z33" s="19">
        <v>0</v>
      </c>
      <c r="AA33" s="19">
        <v>2</v>
      </c>
      <c r="AB33" s="20">
        <f t="shared" si="3"/>
        <v>2</v>
      </c>
      <c r="AD33" s="19">
        <v>0</v>
      </c>
      <c r="AE33" s="6">
        <v>0</v>
      </c>
      <c r="AF33" s="19">
        <v>0</v>
      </c>
      <c r="AG33" s="19">
        <v>0</v>
      </c>
      <c r="AH33" s="19">
        <v>0</v>
      </c>
      <c r="AI33" s="20">
        <f t="shared" si="4"/>
        <v>0</v>
      </c>
      <c r="AK33" s="19">
        <v>0</v>
      </c>
      <c r="AL33" s="6">
        <v>0</v>
      </c>
      <c r="AM33" s="19">
        <v>0</v>
      </c>
      <c r="AN33" s="19">
        <v>3</v>
      </c>
      <c r="AO33" s="19">
        <v>0</v>
      </c>
      <c r="AP33" s="20">
        <f t="shared" si="5"/>
        <v>3</v>
      </c>
      <c r="AR33" s="19">
        <v>0</v>
      </c>
      <c r="AS33" s="6">
        <v>0</v>
      </c>
      <c r="AT33" s="19">
        <v>0</v>
      </c>
      <c r="AU33" s="19">
        <v>2</v>
      </c>
      <c r="AV33" s="19">
        <v>0</v>
      </c>
      <c r="AW33" s="20">
        <f t="shared" si="6"/>
        <v>2</v>
      </c>
      <c r="AY33" s="19">
        <v>0</v>
      </c>
      <c r="AZ33" s="6">
        <v>1</v>
      </c>
      <c r="BA33" s="19">
        <v>0</v>
      </c>
      <c r="BB33" s="19">
        <v>1</v>
      </c>
      <c r="BC33" s="19">
        <v>0</v>
      </c>
      <c r="BD33" s="20">
        <f t="shared" si="7"/>
        <v>2</v>
      </c>
      <c r="BF33" s="19">
        <v>0</v>
      </c>
      <c r="BG33" s="6">
        <v>0</v>
      </c>
      <c r="BH33" s="19">
        <v>0</v>
      </c>
      <c r="BI33" s="19">
        <v>0</v>
      </c>
      <c r="BJ33" s="19">
        <v>0</v>
      </c>
      <c r="BK33" s="20">
        <f t="shared" si="8"/>
        <v>0</v>
      </c>
    </row>
    <row r="34" spans="1:63" x14ac:dyDescent="0.3">
      <c r="A34" s="11" t="s">
        <v>149</v>
      </c>
      <c r="B34" s="12"/>
      <c r="C34" s="12"/>
      <c r="D34" s="6"/>
      <c r="E34" s="6"/>
      <c r="F34" s="6"/>
      <c r="G34" s="21"/>
      <c r="I34" s="19"/>
      <c r="J34" s="6"/>
      <c r="K34" s="19"/>
      <c r="L34" s="19"/>
      <c r="M34" s="19"/>
      <c r="N34" s="20"/>
      <c r="P34" s="19"/>
      <c r="Q34" s="6"/>
      <c r="R34" s="19"/>
      <c r="S34" s="19"/>
      <c r="T34" s="19"/>
      <c r="U34" s="20"/>
      <c r="W34" s="19"/>
      <c r="X34" s="6"/>
      <c r="Y34" s="19"/>
      <c r="Z34" s="19"/>
      <c r="AA34" s="19"/>
      <c r="AB34" s="20"/>
      <c r="AD34" s="19"/>
      <c r="AE34" s="6"/>
      <c r="AF34" s="19"/>
      <c r="AG34" s="19"/>
      <c r="AH34" s="19"/>
      <c r="AI34" s="20"/>
      <c r="AK34" s="19">
        <v>0</v>
      </c>
      <c r="AL34" s="6">
        <v>0</v>
      </c>
      <c r="AM34" s="19">
        <v>2</v>
      </c>
      <c r="AN34" s="19">
        <v>0</v>
      </c>
      <c r="AO34" s="19">
        <v>0</v>
      </c>
      <c r="AP34" s="20">
        <f t="shared" si="5"/>
        <v>2</v>
      </c>
      <c r="AR34" s="19">
        <v>0</v>
      </c>
      <c r="AS34" s="6">
        <v>0</v>
      </c>
      <c r="AT34" s="19">
        <v>1</v>
      </c>
      <c r="AU34" s="19">
        <v>0</v>
      </c>
      <c r="AV34" s="19">
        <v>0</v>
      </c>
      <c r="AW34" s="20">
        <f t="shared" si="6"/>
        <v>1</v>
      </c>
      <c r="AY34" s="19">
        <v>0</v>
      </c>
      <c r="AZ34" s="6">
        <v>0</v>
      </c>
      <c r="BA34" s="19">
        <v>0</v>
      </c>
      <c r="BB34" s="19">
        <v>0</v>
      </c>
      <c r="BC34" s="19">
        <v>0</v>
      </c>
      <c r="BD34" s="20">
        <f t="shared" si="7"/>
        <v>0</v>
      </c>
      <c r="BF34" s="19">
        <v>0</v>
      </c>
      <c r="BG34" s="6">
        <v>0</v>
      </c>
      <c r="BH34" s="19">
        <v>0</v>
      </c>
      <c r="BI34" s="19">
        <v>0</v>
      </c>
      <c r="BJ34" s="19">
        <v>0</v>
      </c>
      <c r="BK34" s="20">
        <f t="shared" si="8"/>
        <v>0</v>
      </c>
    </row>
    <row r="35" spans="1:63" x14ac:dyDescent="0.3">
      <c r="A35" s="11" t="s">
        <v>150</v>
      </c>
      <c r="B35" s="12"/>
      <c r="C35" s="12"/>
      <c r="D35" s="6"/>
      <c r="E35" s="6"/>
      <c r="F35" s="6"/>
      <c r="G35" s="21"/>
      <c r="I35" s="19"/>
      <c r="J35" s="6"/>
      <c r="K35" s="19"/>
      <c r="L35" s="19"/>
      <c r="M35" s="19"/>
      <c r="N35" s="20"/>
      <c r="P35" s="19"/>
      <c r="Q35" s="6"/>
      <c r="R35" s="19"/>
      <c r="S35" s="19"/>
      <c r="T35" s="19"/>
      <c r="U35" s="20"/>
      <c r="W35" s="19"/>
      <c r="X35" s="6"/>
      <c r="Y35" s="19"/>
      <c r="Z35" s="19"/>
      <c r="AA35" s="19"/>
      <c r="AB35" s="20"/>
      <c r="AD35" s="19"/>
      <c r="AE35" s="6"/>
      <c r="AF35" s="19"/>
      <c r="AG35" s="19"/>
      <c r="AH35" s="19"/>
      <c r="AI35" s="20"/>
      <c r="AK35" s="19">
        <v>3</v>
      </c>
      <c r="AL35" s="6">
        <v>0</v>
      </c>
      <c r="AM35" s="19">
        <v>0</v>
      </c>
      <c r="AN35" s="19">
        <v>0</v>
      </c>
      <c r="AO35" s="19">
        <v>0</v>
      </c>
      <c r="AP35" s="20">
        <f t="shared" si="5"/>
        <v>3</v>
      </c>
      <c r="AR35" s="19">
        <v>0</v>
      </c>
      <c r="AS35" s="6">
        <v>3</v>
      </c>
      <c r="AT35" s="19">
        <v>2</v>
      </c>
      <c r="AU35" s="19">
        <v>3</v>
      </c>
      <c r="AV35" s="19">
        <v>0</v>
      </c>
      <c r="AW35" s="20">
        <f t="shared" si="6"/>
        <v>8</v>
      </c>
      <c r="AY35" s="19">
        <v>4</v>
      </c>
      <c r="AZ35" s="6">
        <v>1</v>
      </c>
      <c r="BA35" s="19">
        <v>0</v>
      </c>
      <c r="BB35" s="19">
        <v>4</v>
      </c>
      <c r="BC35" s="19">
        <v>0</v>
      </c>
      <c r="BD35" s="20">
        <f t="shared" si="7"/>
        <v>9</v>
      </c>
      <c r="BF35" s="19">
        <v>0</v>
      </c>
      <c r="BG35" s="6">
        <v>2</v>
      </c>
      <c r="BH35" s="19">
        <v>1</v>
      </c>
      <c r="BI35" s="19">
        <v>6</v>
      </c>
      <c r="BJ35" s="19">
        <v>2</v>
      </c>
      <c r="BK35" s="20">
        <f t="shared" si="8"/>
        <v>11</v>
      </c>
    </row>
    <row r="36" spans="1:63" x14ac:dyDescent="0.3">
      <c r="A36" s="11" t="s">
        <v>151</v>
      </c>
      <c r="B36" s="12"/>
      <c r="C36" s="12"/>
      <c r="D36" s="6"/>
      <c r="E36" s="6"/>
      <c r="F36" s="6"/>
      <c r="G36" s="21"/>
      <c r="I36" s="19"/>
      <c r="J36" s="6"/>
      <c r="K36" s="19"/>
      <c r="L36" s="19"/>
      <c r="M36" s="19"/>
      <c r="N36" s="20"/>
      <c r="P36" s="19"/>
      <c r="Q36" s="6"/>
      <c r="R36" s="19"/>
      <c r="S36" s="19"/>
      <c r="T36" s="19"/>
      <c r="U36" s="20"/>
      <c r="W36" s="19"/>
      <c r="X36" s="6"/>
      <c r="Y36" s="19"/>
      <c r="Z36" s="19"/>
      <c r="AA36" s="19"/>
      <c r="AB36" s="20"/>
      <c r="AD36" s="19"/>
      <c r="AE36" s="6"/>
      <c r="AF36" s="19"/>
      <c r="AG36" s="19"/>
      <c r="AH36" s="19"/>
      <c r="AI36" s="20"/>
      <c r="AK36" s="19">
        <v>3</v>
      </c>
      <c r="AL36" s="6">
        <v>0</v>
      </c>
      <c r="AM36" s="19">
        <v>1</v>
      </c>
      <c r="AN36" s="19">
        <v>0</v>
      </c>
      <c r="AO36" s="19">
        <v>1</v>
      </c>
      <c r="AP36" s="20">
        <f t="shared" si="5"/>
        <v>5</v>
      </c>
      <c r="AR36" s="19">
        <v>0</v>
      </c>
      <c r="AS36" s="6">
        <v>0</v>
      </c>
      <c r="AT36" s="19">
        <v>2</v>
      </c>
      <c r="AU36" s="19">
        <v>3</v>
      </c>
      <c r="AV36" s="19">
        <v>0</v>
      </c>
      <c r="AW36" s="20">
        <f t="shared" si="6"/>
        <v>5</v>
      </c>
      <c r="AY36" s="19">
        <v>1</v>
      </c>
      <c r="AZ36" s="6">
        <v>1</v>
      </c>
      <c r="BA36" s="19">
        <v>5</v>
      </c>
      <c r="BB36" s="19">
        <v>3</v>
      </c>
      <c r="BC36" s="19">
        <v>2</v>
      </c>
      <c r="BD36" s="20">
        <f t="shared" si="7"/>
        <v>12</v>
      </c>
      <c r="BF36" s="19">
        <v>1</v>
      </c>
      <c r="BG36" s="6">
        <v>2</v>
      </c>
      <c r="BH36" s="19">
        <v>1</v>
      </c>
      <c r="BI36" s="19">
        <v>0</v>
      </c>
      <c r="BJ36" s="19">
        <v>2</v>
      </c>
      <c r="BK36" s="20">
        <f t="shared" si="8"/>
        <v>6</v>
      </c>
    </row>
    <row r="37" spans="1:63" x14ac:dyDescent="0.3">
      <c r="A37" s="11" t="s">
        <v>35</v>
      </c>
      <c r="B37" s="12" t="s">
        <v>22</v>
      </c>
      <c r="C37" s="12" t="s">
        <v>22</v>
      </c>
      <c r="D37" s="6" t="s">
        <v>22</v>
      </c>
      <c r="E37" s="6" t="s">
        <v>22</v>
      </c>
      <c r="F37" s="6" t="s">
        <v>22</v>
      </c>
      <c r="G37" s="21" t="s">
        <v>22</v>
      </c>
      <c r="I37" s="19">
        <v>4</v>
      </c>
      <c r="J37" s="6">
        <v>66</v>
      </c>
      <c r="K37" s="19">
        <v>51</v>
      </c>
      <c r="L37" s="19">
        <v>162</v>
      </c>
      <c r="M37" s="19">
        <v>5</v>
      </c>
      <c r="N37" s="20">
        <f t="shared" si="1"/>
        <v>288</v>
      </c>
      <c r="P37" s="19">
        <v>6</v>
      </c>
      <c r="Q37" s="6">
        <v>28</v>
      </c>
      <c r="R37" s="19">
        <v>40</v>
      </c>
      <c r="S37" s="19">
        <v>167</v>
      </c>
      <c r="T37" s="19">
        <v>3</v>
      </c>
      <c r="U37" s="20">
        <f t="shared" si="2"/>
        <v>244</v>
      </c>
      <c r="W37" s="19">
        <v>4</v>
      </c>
      <c r="X37" s="6">
        <v>4</v>
      </c>
      <c r="Y37" s="19">
        <v>48</v>
      </c>
      <c r="Z37" s="19">
        <v>67</v>
      </c>
      <c r="AA37" s="19">
        <v>8</v>
      </c>
      <c r="AB37" s="20">
        <f t="shared" si="3"/>
        <v>131</v>
      </c>
      <c r="AD37" s="19">
        <v>10</v>
      </c>
      <c r="AE37" s="6">
        <v>3</v>
      </c>
      <c r="AF37" s="19">
        <v>49</v>
      </c>
      <c r="AG37" s="19">
        <v>99</v>
      </c>
      <c r="AH37" s="19">
        <v>3</v>
      </c>
      <c r="AI37" s="20">
        <f t="shared" si="4"/>
        <v>164</v>
      </c>
      <c r="AK37" s="19">
        <v>1</v>
      </c>
      <c r="AL37" s="6">
        <v>8</v>
      </c>
      <c r="AM37" s="19">
        <v>24</v>
      </c>
      <c r="AN37" s="19">
        <v>157</v>
      </c>
      <c r="AO37" s="19">
        <v>6</v>
      </c>
      <c r="AP37" s="20">
        <f t="shared" si="5"/>
        <v>196</v>
      </c>
      <c r="AR37" s="19">
        <v>13</v>
      </c>
      <c r="AS37" s="6">
        <v>28</v>
      </c>
      <c r="AT37" s="19">
        <v>34</v>
      </c>
      <c r="AU37" s="19">
        <v>54</v>
      </c>
      <c r="AV37" s="19">
        <v>6</v>
      </c>
      <c r="AW37" s="20">
        <f t="shared" si="6"/>
        <v>135</v>
      </c>
      <c r="AY37" s="19">
        <v>78</v>
      </c>
      <c r="AZ37" s="6">
        <v>6</v>
      </c>
      <c r="BA37" s="19">
        <v>57</v>
      </c>
      <c r="BB37" s="19">
        <v>23</v>
      </c>
      <c r="BC37" s="19">
        <v>35</v>
      </c>
      <c r="BD37" s="20">
        <f t="shared" si="7"/>
        <v>199</v>
      </c>
      <c r="BF37" s="19">
        <v>28</v>
      </c>
      <c r="BG37" s="6">
        <v>11</v>
      </c>
      <c r="BH37" s="19">
        <v>34</v>
      </c>
      <c r="BI37" s="19">
        <v>21</v>
      </c>
      <c r="BJ37" s="19">
        <v>6</v>
      </c>
      <c r="BK37" s="20">
        <f t="shared" si="8"/>
        <v>100</v>
      </c>
    </row>
    <row r="38" spans="1:63" ht="15.6" x14ac:dyDescent="0.3">
      <c r="A38" s="7" t="s">
        <v>161</v>
      </c>
      <c r="B38" s="12"/>
      <c r="C38" s="12"/>
      <c r="D38" s="6"/>
      <c r="E38" s="6"/>
      <c r="F38" s="6"/>
      <c r="G38" s="21"/>
      <c r="I38" s="19"/>
      <c r="J38" s="6"/>
      <c r="K38" s="19"/>
      <c r="L38" s="19"/>
      <c r="M38" s="19"/>
      <c r="N38" s="20"/>
      <c r="P38" s="19"/>
      <c r="Q38" s="6"/>
      <c r="R38" s="19"/>
      <c r="S38" s="19"/>
      <c r="T38" s="19"/>
      <c r="U38" s="20"/>
      <c r="W38" s="19"/>
      <c r="X38" s="6"/>
      <c r="Y38" s="19"/>
      <c r="Z38" s="19"/>
      <c r="AA38" s="19"/>
      <c r="AB38" s="20"/>
      <c r="AD38" s="19"/>
      <c r="AE38" s="6"/>
      <c r="AF38" s="19"/>
      <c r="AG38" s="19"/>
      <c r="AH38" s="19"/>
      <c r="AI38" s="20"/>
      <c r="AK38" s="19">
        <v>62</v>
      </c>
      <c r="AL38" s="6">
        <v>52</v>
      </c>
      <c r="AM38" s="19">
        <v>330</v>
      </c>
      <c r="AN38" s="19">
        <v>384</v>
      </c>
      <c r="AO38" s="19">
        <v>205</v>
      </c>
      <c r="AP38" s="20">
        <f t="shared" si="5"/>
        <v>1033</v>
      </c>
      <c r="AR38" s="19">
        <v>59</v>
      </c>
      <c r="AS38" s="6">
        <v>59</v>
      </c>
      <c r="AT38" s="19">
        <v>181</v>
      </c>
      <c r="AU38" s="19">
        <v>397</v>
      </c>
      <c r="AV38" s="19">
        <v>56</v>
      </c>
      <c r="AW38" s="20">
        <f t="shared" si="6"/>
        <v>752</v>
      </c>
      <c r="AY38" s="19">
        <v>139</v>
      </c>
      <c r="AZ38" s="6">
        <v>79</v>
      </c>
      <c r="BA38" s="19">
        <v>139</v>
      </c>
      <c r="BB38" s="19">
        <v>509</v>
      </c>
      <c r="BC38" s="19">
        <v>114</v>
      </c>
      <c r="BD38" s="20">
        <f t="shared" si="7"/>
        <v>980</v>
      </c>
      <c r="BF38" s="19">
        <v>84</v>
      </c>
      <c r="BG38" s="6">
        <v>38</v>
      </c>
      <c r="BH38" s="19">
        <v>100</v>
      </c>
      <c r="BI38" s="19">
        <v>501</v>
      </c>
      <c r="BJ38" s="19">
        <v>182</v>
      </c>
      <c r="BK38" s="20">
        <f t="shared" si="8"/>
        <v>905</v>
      </c>
    </row>
    <row r="39" spans="1:63" ht="31.2" x14ac:dyDescent="0.3">
      <c r="A39" s="2" t="s">
        <v>36</v>
      </c>
      <c r="B39" s="6">
        <v>1</v>
      </c>
      <c r="C39" s="6">
        <v>7</v>
      </c>
      <c r="D39" s="6">
        <v>6</v>
      </c>
      <c r="E39" s="6">
        <v>3</v>
      </c>
      <c r="F39" s="6">
        <v>0</v>
      </c>
      <c r="G39" s="106">
        <f t="shared" si="0"/>
        <v>17</v>
      </c>
      <c r="H39" s="149"/>
      <c r="I39" s="6">
        <v>0</v>
      </c>
      <c r="J39" s="6">
        <v>0</v>
      </c>
      <c r="K39" s="6">
        <v>0</v>
      </c>
      <c r="L39" s="6">
        <v>1</v>
      </c>
      <c r="M39" s="6">
        <v>1</v>
      </c>
      <c r="N39" s="106">
        <f t="shared" si="1"/>
        <v>2</v>
      </c>
      <c r="O39" s="149"/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106">
        <f t="shared" si="2"/>
        <v>1</v>
      </c>
      <c r="V39" s="149"/>
      <c r="W39" s="6">
        <v>0</v>
      </c>
      <c r="X39" s="6">
        <v>0</v>
      </c>
      <c r="Y39" s="6">
        <v>1</v>
      </c>
      <c r="Z39" s="6">
        <v>1</v>
      </c>
      <c r="AA39" s="6">
        <v>0</v>
      </c>
      <c r="AB39" s="106">
        <f t="shared" si="3"/>
        <v>2</v>
      </c>
      <c r="AC39" s="149"/>
      <c r="AD39" s="6">
        <v>0</v>
      </c>
      <c r="AE39" s="6">
        <v>0</v>
      </c>
      <c r="AF39" s="6">
        <v>1</v>
      </c>
      <c r="AG39" s="6">
        <v>1</v>
      </c>
      <c r="AH39" s="6">
        <v>0</v>
      </c>
      <c r="AI39" s="106">
        <f t="shared" si="4"/>
        <v>2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20">
        <f t="shared" si="5"/>
        <v>0</v>
      </c>
      <c r="AR39" s="6">
        <v>0</v>
      </c>
      <c r="AS39" s="6">
        <v>3</v>
      </c>
      <c r="AT39" s="6">
        <v>0</v>
      </c>
      <c r="AU39" s="6">
        <v>1</v>
      </c>
      <c r="AV39" s="6">
        <v>1</v>
      </c>
      <c r="AW39" s="20">
        <f t="shared" si="6"/>
        <v>5</v>
      </c>
      <c r="AY39" s="6">
        <v>0</v>
      </c>
      <c r="AZ39" s="6">
        <v>0</v>
      </c>
      <c r="BA39" s="6">
        <v>0</v>
      </c>
      <c r="BB39" s="6">
        <v>0</v>
      </c>
      <c r="BC39" s="6">
        <v>1</v>
      </c>
      <c r="BD39" s="20">
        <f t="shared" si="7"/>
        <v>1</v>
      </c>
      <c r="BF39" s="6">
        <v>0</v>
      </c>
      <c r="BG39" s="6">
        <v>0</v>
      </c>
      <c r="BH39" s="6">
        <v>1</v>
      </c>
      <c r="BI39" s="6">
        <v>1</v>
      </c>
      <c r="BJ39" s="6">
        <v>0</v>
      </c>
      <c r="BK39" s="20">
        <f t="shared" si="8"/>
        <v>2</v>
      </c>
    </row>
    <row r="40" spans="1:63" ht="15.6" x14ac:dyDescent="0.3">
      <c r="A40" s="7" t="s">
        <v>142</v>
      </c>
      <c r="B40" s="6"/>
      <c r="C40" s="6"/>
      <c r="D40" s="6"/>
      <c r="E40" s="6"/>
      <c r="F40" s="6"/>
      <c r="G40" s="148"/>
      <c r="H40" s="149"/>
      <c r="I40" s="6"/>
      <c r="J40" s="6"/>
      <c r="K40" s="6"/>
      <c r="L40" s="6"/>
      <c r="M40" s="6"/>
      <c r="N40" s="106"/>
      <c r="O40" s="149"/>
      <c r="P40" s="6"/>
      <c r="Q40" s="6"/>
      <c r="R40" s="6"/>
      <c r="S40" s="6"/>
      <c r="T40" s="6"/>
      <c r="U40" s="106"/>
      <c r="V40" s="149"/>
      <c r="W40" s="6"/>
      <c r="X40" s="6"/>
      <c r="Y40" s="6"/>
      <c r="Z40" s="6"/>
      <c r="AA40" s="6"/>
      <c r="AB40" s="106"/>
      <c r="AC40" s="149"/>
      <c r="AD40" s="6">
        <v>0</v>
      </c>
      <c r="AE40" s="6">
        <v>1</v>
      </c>
      <c r="AF40" s="6">
        <v>1</v>
      </c>
      <c r="AG40" s="6">
        <v>2</v>
      </c>
      <c r="AH40" s="6">
        <v>1</v>
      </c>
      <c r="AI40" s="106">
        <f>SUM(AD40:AH40)</f>
        <v>5</v>
      </c>
      <c r="AK40" s="6">
        <v>2</v>
      </c>
      <c r="AL40" s="6">
        <v>0</v>
      </c>
      <c r="AM40" s="6">
        <v>1</v>
      </c>
      <c r="AN40" s="6">
        <v>1</v>
      </c>
      <c r="AO40" s="6">
        <v>0</v>
      </c>
      <c r="AP40" s="20">
        <f t="shared" si="5"/>
        <v>4</v>
      </c>
      <c r="AR40" s="6">
        <v>2</v>
      </c>
      <c r="AS40" s="6">
        <v>0</v>
      </c>
      <c r="AT40" s="6">
        <v>0</v>
      </c>
      <c r="AU40" s="6">
        <v>0</v>
      </c>
      <c r="AV40" s="6">
        <v>0</v>
      </c>
      <c r="AW40" s="20">
        <f t="shared" si="6"/>
        <v>2</v>
      </c>
      <c r="AY40" s="6">
        <v>1</v>
      </c>
      <c r="AZ40" s="6">
        <v>2</v>
      </c>
      <c r="BA40" s="6">
        <v>0</v>
      </c>
      <c r="BB40" s="6">
        <v>0</v>
      </c>
      <c r="BC40" s="6">
        <v>0</v>
      </c>
      <c r="BD40" s="20">
        <f t="shared" si="7"/>
        <v>3</v>
      </c>
      <c r="BF40" s="6">
        <v>2</v>
      </c>
      <c r="BG40" s="6">
        <v>0</v>
      </c>
      <c r="BH40" s="6">
        <v>1</v>
      </c>
      <c r="BI40" s="6">
        <v>0</v>
      </c>
      <c r="BJ40" s="6">
        <v>3</v>
      </c>
      <c r="BK40" s="20">
        <f t="shared" si="8"/>
        <v>6</v>
      </c>
    </row>
    <row r="41" spans="1:63" ht="15.6" x14ac:dyDescent="0.3">
      <c r="A41" s="7" t="s">
        <v>152</v>
      </c>
      <c r="B41" s="6"/>
      <c r="C41" s="6"/>
      <c r="D41" s="6"/>
      <c r="E41" s="6"/>
      <c r="F41" s="6"/>
      <c r="G41" s="6"/>
      <c r="H41" s="6"/>
      <c r="I41" s="6"/>
      <c r="J41" s="6"/>
      <c r="K41" s="106"/>
      <c r="L41" s="146"/>
      <c r="M41" s="107"/>
      <c r="N41" s="107"/>
      <c r="O41" s="107"/>
      <c r="P41" s="107"/>
      <c r="AK41" s="52">
        <v>12</v>
      </c>
      <c r="AL41" s="52">
        <v>3</v>
      </c>
      <c r="AM41" s="52">
        <v>38</v>
      </c>
      <c r="AN41" s="52">
        <v>7</v>
      </c>
      <c r="AO41" s="52">
        <v>0</v>
      </c>
      <c r="AP41" s="20">
        <f t="shared" si="5"/>
        <v>60</v>
      </c>
      <c r="AR41" s="52">
        <v>2</v>
      </c>
      <c r="AS41" s="52">
        <v>7</v>
      </c>
      <c r="AT41" s="52">
        <v>9</v>
      </c>
      <c r="AU41" s="52">
        <v>7</v>
      </c>
      <c r="AV41" s="52">
        <v>0</v>
      </c>
      <c r="AW41" s="20">
        <f t="shared" si="6"/>
        <v>25</v>
      </c>
      <c r="AY41" s="52">
        <v>3</v>
      </c>
      <c r="AZ41" s="52">
        <v>4</v>
      </c>
      <c r="BA41" s="52">
        <v>7</v>
      </c>
      <c r="BB41" s="52">
        <v>11</v>
      </c>
      <c r="BC41" s="52">
        <v>1</v>
      </c>
      <c r="BD41" s="20">
        <f t="shared" si="7"/>
        <v>26</v>
      </c>
      <c r="BF41" s="52">
        <v>1</v>
      </c>
      <c r="BG41" s="52">
        <v>4</v>
      </c>
      <c r="BH41" s="52">
        <v>10</v>
      </c>
      <c r="BI41" s="52">
        <v>2</v>
      </c>
      <c r="BJ41" s="52">
        <v>2</v>
      </c>
      <c r="BK41" s="20">
        <f t="shared" si="8"/>
        <v>19</v>
      </c>
    </row>
    <row r="42" spans="1:63" ht="15.6" x14ac:dyDescent="0.3">
      <c r="A42" s="147" t="s">
        <v>153</v>
      </c>
      <c r="B42" s="17"/>
      <c r="C42" s="17"/>
      <c r="D42" s="17"/>
      <c r="E42" s="17"/>
      <c r="F42" s="17"/>
      <c r="G42" s="17"/>
      <c r="H42" s="17"/>
      <c r="I42" s="17"/>
      <c r="J42" s="17"/>
      <c r="K42" s="22"/>
      <c r="L42" s="145"/>
      <c r="M42" s="27"/>
      <c r="N42" s="27"/>
      <c r="O42" s="27"/>
      <c r="P42" s="27"/>
      <c r="AD42" s="141"/>
      <c r="AE42" s="141"/>
      <c r="AF42" s="141"/>
      <c r="AG42" s="141"/>
      <c r="AH42" s="141"/>
      <c r="AI42" s="141"/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43">
        <f t="shared" si="5"/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43">
        <f t="shared" si="6"/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43">
        <f t="shared" si="7"/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1</v>
      </c>
      <c r="BK42" s="143">
        <f t="shared" si="8"/>
        <v>1</v>
      </c>
    </row>
    <row r="43" spans="1:63" ht="15.6" x14ac:dyDescent="0.3">
      <c r="A43" s="108" t="s">
        <v>125</v>
      </c>
    </row>
    <row r="44" spans="1:63" x14ac:dyDescent="0.3">
      <c r="A44" s="93" t="s">
        <v>109</v>
      </c>
      <c r="P44" s="52">
        <v>0</v>
      </c>
      <c r="Q44" s="52">
        <v>0</v>
      </c>
      <c r="R44" s="52">
        <v>0</v>
      </c>
      <c r="S44" s="52">
        <v>2</v>
      </c>
      <c r="T44" s="52">
        <v>0</v>
      </c>
      <c r="U44" s="20">
        <f t="shared" si="2"/>
        <v>2</v>
      </c>
      <c r="W44" s="52">
        <v>1</v>
      </c>
      <c r="X44" s="52">
        <v>0</v>
      </c>
      <c r="Y44" s="52">
        <v>0</v>
      </c>
      <c r="Z44" s="52">
        <v>3</v>
      </c>
      <c r="AA44" s="52">
        <v>0</v>
      </c>
      <c r="AB44" s="20">
        <f t="shared" si="3"/>
        <v>4</v>
      </c>
      <c r="AD44" s="52">
        <v>0</v>
      </c>
      <c r="AE44" s="52">
        <v>0</v>
      </c>
      <c r="AF44" s="52">
        <v>0</v>
      </c>
      <c r="AG44" s="52">
        <v>3</v>
      </c>
      <c r="AH44" s="52">
        <v>1</v>
      </c>
      <c r="AI44" s="20">
        <f t="shared" ref="AI44:AI52" si="9">SUM(AD44:AH44)</f>
        <v>4</v>
      </c>
      <c r="AK44" s="52">
        <v>0</v>
      </c>
      <c r="AL44" s="52">
        <v>0</v>
      </c>
      <c r="AM44" s="52">
        <v>1</v>
      </c>
      <c r="AN44" s="52">
        <v>2</v>
      </c>
      <c r="AO44" s="52">
        <v>0</v>
      </c>
      <c r="AP44" s="20">
        <f t="shared" ref="AP44:AP50" si="10">SUM(AK44:AO44)</f>
        <v>3</v>
      </c>
      <c r="AR44" s="52">
        <v>1</v>
      </c>
      <c r="AS44" s="52">
        <v>1</v>
      </c>
      <c r="AT44" s="52">
        <v>2</v>
      </c>
      <c r="AU44" s="52">
        <v>2</v>
      </c>
      <c r="AV44" s="52">
        <v>0</v>
      </c>
      <c r="AW44" s="20">
        <f t="shared" ref="AW44:AW52" si="11">SUM(AR44:AV44)</f>
        <v>6</v>
      </c>
      <c r="AY44" s="52">
        <v>0</v>
      </c>
      <c r="AZ44" s="52">
        <v>0</v>
      </c>
      <c r="BA44" s="52">
        <v>0</v>
      </c>
      <c r="BB44" s="52">
        <v>2</v>
      </c>
      <c r="BC44" s="52">
        <v>0</v>
      </c>
      <c r="BD44" s="20">
        <f t="shared" ref="BD44:BD52" si="12">SUM(AY44:BC44)</f>
        <v>2</v>
      </c>
      <c r="BF44" s="52">
        <v>0</v>
      </c>
      <c r="BG44" s="52">
        <v>0</v>
      </c>
      <c r="BH44" s="52">
        <v>1</v>
      </c>
      <c r="BI44" s="52">
        <v>1</v>
      </c>
      <c r="BJ44" s="52">
        <v>0</v>
      </c>
      <c r="BK44" s="20">
        <f t="shared" ref="BK44:BK52" si="13">SUM(BF44:BJ44)</f>
        <v>2</v>
      </c>
    </row>
    <row r="45" spans="1:63" x14ac:dyDescent="0.3">
      <c r="A45" s="95" t="s">
        <v>110</v>
      </c>
      <c r="P45" s="52">
        <v>1</v>
      </c>
      <c r="Q45" s="52">
        <v>0</v>
      </c>
      <c r="R45" s="52">
        <v>7</v>
      </c>
      <c r="S45" s="52">
        <v>4</v>
      </c>
      <c r="T45" s="52">
        <v>0</v>
      </c>
      <c r="U45" s="20">
        <f t="shared" si="2"/>
        <v>12</v>
      </c>
      <c r="W45" s="52">
        <v>1</v>
      </c>
      <c r="X45" s="52">
        <v>1</v>
      </c>
      <c r="Y45" s="52">
        <v>1</v>
      </c>
      <c r="Z45" s="52">
        <v>2</v>
      </c>
      <c r="AA45" s="52">
        <v>3</v>
      </c>
      <c r="AB45" s="20">
        <f t="shared" si="3"/>
        <v>8</v>
      </c>
      <c r="AD45" s="52">
        <v>3</v>
      </c>
      <c r="AE45" s="52">
        <v>1</v>
      </c>
      <c r="AF45" s="52">
        <v>5</v>
      </c>
      <c r="AG45" s="52">
        <v>2</v>
      </c>
      <c r="AH45" s="52">
        <v>0</v>
      </c>
      <c r="AI45" s="20">
        <f t="shared" si="9"/>
        <v>11</v>
      </c>
      <c r="AK45" s="52">
        <v>1</v>
      </c>
      <c r="AL45" s="52">
        <v>0</v>
      </c>
      <c r="AM45" s="52">
        <v>2</v>
      </c>
      <c r="AN45" s="52">
        <v>1</v>
      </c>
      <c r="AO45" s="52">
        <v>0</v>
      </c>
      <c r="AP45" s="20">
        <f t="shared" si="10"/>
        <v>4</v>
      </c>
      <c r="AR45" s="52">
        <v>2</v>
      </c>
      <c r="AS45" s="52">
        <v>1</v>
      </c>
      <c r="AT45" s="52">
        <v>3</v>
      </c>
      <c r="AU45" s="52">
        <v>2</v>
      </c>
      <c r="AV45" s="52">
        <v>0</v>
      </c>
      <c r="AW45" s="20">
        <f t="shared" si="11"/>
        <v>8</v>
      </c>
      <c r="AY45" s="52">
        <v>3</v>
      </c>
      <c r="AZ45" s="52">
        <v>1</v>
      </c>
      <c r="BA45" s="52">
        <v>4</v>
      </c>
      <c r="BB45" s="52">
        <v>3</v>
      </c>
      <c r="BC45" s="52">
        <v>3</v>
      </c>
      <c r="BD45" s="20">
        <f t="shared" si="12"/>
        <v>14</v>
      </c>
      <c r="BF45" s="52">
        <v>2</v>
      </c>
      <c r="BG45" s="52">
        <v>2</v>
      </c>
      <c r="BH45" s="52">
        <v>1</v>
      </c>
      <c r="BI45" s="52">
        <v>5</v>
      </c>
      <c r="BJ45" s="52">
        <v>2</v>
      </c>
      <c r="BK45" s="20">
        <f t="shared" si="13"/>
        <v>12</v>
      </c>
    </row>
    <row r="46" spans="1:63" x14ac:dyDescent="0.3">
      <c r="A46" s="195" t="s">
        <v>111</v>
      </c>
      <c r="P46" s="52">
        <v>2</v>
      </c>
      <c r="Q46" s="52">
        <v>0</v>
      </c>
      <c r="R46" s="52">
        <v>7</v>
      </c>
      <c r="S46" s="52">
        <v>3</v>
      </c>
      <c r="T46" s="52">
        <v>0</v>
      </c>
      <c r="U46" s="20">
        <f t="shared" si="2"/>
        <v>12</v>
      </c>
      <c r="W46" s="52">
        <v>1</v>
      </c>
      <c r="X46" s="52">
        <v>0</v>
      </c>
      <c r="Y46" s="52">
        <v>2</v>
      </c>
      <c r="Z46" s="52">
        <v>2</v>
      </c>
      <c r="AA46" s="52">
        <v>1</v>
      </c>
      <c r="AB46" s="20">
        <f t="shared" si="3"/>
        <v>6</v>
      </c>
      <c r="AD46" s="52">
        <v>0</v>
      </c>
      <c r="AE46" s="52">
        <v>0</v>
      </c>
      <c r="AF46" s="52">
        <v>3</v>
      </c>
      <c r="AG46" s="52">
        <v>2</v>
      </c>
      <c r="AH46" s="52">
        <v>0</v>
      </c>
      <c r="AI46" s="20">
        <f t="shared" si="9"/>
        <v>5</v>
      </c>
      <c r="AK46" s="52">
        <v>0</v>
      </c>
      <c r="AL46" s="52">
        <v>2</v>
      </c>
      <c r="AM46" s="52">
        <v>4</v>
      </c>
      <c r="AN46" s="52">
        <v>2</v>
      </c>
      <c r="AO46" s="52">
        <v>0</v>
      </c>
      <c r="AP46" s="20">
        <f t="shared" si="10"/>
        <v>8</v>
      </c>
      <c r="AR46" s="52">
        <v>1</v>
      </c>
      <c r="AS46" s="52">
        <v>1</v>
      </c>
      <c r="AT46" s="52">
        <v>3</v>
      </c>
      <c r="AU46" s="52">
        <v>1</v>
      </c>
      <c r="AV46" s="52">
        <v>0</v>
      </c>
      <c r="AW46" s="20">
        <f t="shared" si="11"/>
        <v>6</v>
      </c>
      <c r="AY46" s="52">
        <v>1</v>
      </c>
      <c r="AZ46" s="52">
        <v>1</v>
      </c>
      <c r="BA46" s="52">
        <v>2</v>
      </c>
      <c r="BB46" s="52">
        <v>3</v>
      </c>
      <c r="BC46" s="52">
        <v>0</v>
      </c>
      <c r="BD46" s="20">
        <f t="shared" si="12"/>
        <v>7</v>
      </c>
      <c r="BF46" s="52">
        <v>1</v>
      </c>
      <c r="BG46" s="52">
        <v>0</v>
      </c>
      <c r="BH46" s="52">
        <v>3</v>
      </c>
      <c r="BI46" s="52">
        <v>1</v>
      </c>
      <c r="BJ46" s="52">
        <v>0</v>
      </c>
      <c r="BK46" s="20">
        <f t="shared" si="13"/>
        <v>5</v>
      </c>
    </row>
    <row r="47" spans="1:63" x14ac:dyDescent="0.3">
      <c r="A47" s="196" t="s">
        <v>112</v>
      </c>
      <c r="P47" s="52">
        <v>2</v>
      </c>
      <c r="Q47" s="52">
        <v>0</v>
      </c>
      <c r="R47" s="52">
        <v>4</v>
      </c>
      <c r="S47" s="52">
        <v>6</v>
      </c>
      <c r="T47" s="52">
        <v>0</v>
      </c>
      <c r="U47" s="20">
        <f t="shared" si="2"/>
        <v>12</v>
      </c>
      <c r="W47" s="52">
        <v>0</v>
      </c>
      <c r="X47" s="52">
        <v>0</v>
      </c>
      <c r="Y47" s="52">
        <v>1</v>
      </c>
      <c r="Z47" s="52">
        <v>6</v>
      </c>
      <c r="AA47" s="52">
        <v>0</v>
      </c>
      <c r="AB47" s="20">
        <f t="shared" si="3"/>
        <v>7</v>
      </c>
      <c r="AD47" s="52">
        <v>3</v>
      </c>
      <c r="AE47" s="52">
        <v>0</v>
      </c>
      <c r="AF47" s="52">
        <v>1</v>
      </c>
      <c r="AG47" s="52">
        <v>6</v>
      </c>
      <c r="AH47" s="52">
        <v>1</v>
      </c>
      <c r="AI47" s="20">
        <f t="shared" si="9"/>
        <v>11</v>
      </c>
      <c r="AK47" s="52">
        <v>2</v>
      </c>
      <c r="AL47" s="52">
        <v>1</v>
      </c>
      <c r="AM47" s="52">
        <v>3</v>
      </c>
      <c r="AN47" s="52">
        <v>2</v>
      </c>
      <c r="AO47" s="52">
        <v>0</v>
      </c>
      <c r="AP47" s="20">
        <f t="shared" si="10"/>
        <v>8</v>
      </c>
      <c r="AR47" s="52">
        <v>2</v>
      </c>
      <c r="AS47" s="52">
        <v>2</v>
      </c>
      <c r="AT47" s="52">
        <v>1</v>
      </c>
      <c r="AU47" s="52">
        <v>2</v>
      </c>
      <c r="AV47" s="52">
        <v>0</v>
      </c>
      <c r="AW47" s="20">
        <f t="shared" si="11"/>
        <v>7</v>
      </c>
      <c r="AY47" s="52">
        <v>1</v>
      </c>
      <c r="AZ47" s="52">
        <v>0</v>
      </c>
      <c r="BA47" s="52">
        <v>2</v>
      </c>
      <c r="BB47" s="52">
        <v>2</v>
      </c>
      <c r="BC47" s="52">
        <v>0</v>
      </c>
      <c r="BD47" s="20">
        <f t="shared" si="12"/>
        <v>5</v>
      </c>
      <c r="BF47" s="52">
        <v>0</v>
      </c>
      <c r="BG47" s="52">
        <v>0</v>
      </c>
      <c r="BH47" s="52">
        <v>0</v>
      </c>
      <c r="BI47" s="52">
        <v>5</v>
      </c>
      <c r="BJ47" s="52">
        <v>0</v>
      </c>
      <c r="BK47" s="20">
        <f t="shared" si="13"/>
        <v>5</v>
      </c>
    </row>
    <row r="48" spans="1:63" x14ac:dyDescent="0.3">
      <c r="A48" s="93" t="s">
        <v>154</v>
      </c>
      <c r="B48" s="52"/>
      <c r="C48" s="52"/>
      <c r="D48" s="52"/>
      <c r="E48" s="52"/>
      <c r="F48" s="52"/>
      <c r="G48" s="52"/>
      <c r="H48" s="52"/>
      <c r="I48" s="52"/>
      <c r="J48" s="52"/>
      <c r="K48" s="20"/>
      <c r="L48" s="131"/>
      <c r="M48" s="26"/>
      <c r="N48" s="26"/>
      <c r="O48" s="26"/>
      <c r="P48" s="23"/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20">
        <f t="shared" si="10"/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1</v>
      </c>
      <c r="AW48" s="20">
        <f t="shared" si="11"/>
        <v>1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20">
        <f t="shared" si="12"/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20">
        <f t="shared" si="13"/>
        <v>0</v>
      </c>
    </row>
    <row r="49" spans="1:63" x14ac:dyDescent="0.3">
      <c r="A49" s="99" t="s">
        <v>155</v>
      </c>
      <c r="B49" s="52"/>
      <c r="C49" s="52"/>
      <c r="D49" s="52"/>
      <c r="E49" s="52"/>
      <c r="F49" s="52"/>
      <c r="G49" s="52"/>
      <c r="H49" s="52"/>
      <c r="I49" s="52"/>
      <c r="J49" s="52"/>
      <c r="K49" s="20"/>
      <c r="L49" s="131"/>
      <c r="M49" s="26"/>
      <c r="N49" s="26"/>
      <c r="O49" s="26"/>
      <c r="P49" s="23"/>
      <c r="AK49" s="52">
        <v>0</v>
      </c>
      <c r="AL49" s="52">
        <v>1</v>
      </c>
      <c r="AM49" s="52">
        <v>0</v>
      </c>
      <c r="AN49" s="52">
        <v>0</v>
      </c>
      <c r="AO49" s="52">
        <v>1</v>
      </c>
      <c r="AP49" s="20">
        <f t="shared" si="10"/>
        <v>2</v>
      </c>
      <c r="AR49" s="52">
        <v>0</v>
      </c>
      <c r="AS49" s="52">
        <v>1</v>
      </c>
      <c r="AT49" s="52">
        <v>0</v>
      </c>
      <c r="AU49" s="52">
        <v>0</v>
      </c>
      <c r="AV49" s="52">
        <v>1</v>
      </c>
      <c r="AW49" s="20">
        <f t="shared" si="11"/>
        <v>2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20">
        <f t="shared" si="12"/>
        <v>0</v>
      </c>
      <c r="BF49" s="52">
        <v>2</v>
      </c>
      <c r="BG49" s="52">
        <v>0</v>
      </c>
      <c r="BH49" s="52">
        <v>0</v>
      </c>
      <c r="BI49" s="52">
        <v>1</v>
      </c>
      <c r="BJ49" s="52">
        <v>0</v>
      </c>
      <c r="BK49" s="20">
        <f t="shared" si="13"/>
        <v>3</v>
      </c>
    </row>
    <row r="50" spans="1:63" x14ac:dyDescent="0.3">
      <c r="A50" s="93" t="s">
        <v>156</v>
      </c>
      <c r="B50" s="52"/>
      <c r="C50" s="52"/>
      <c r="D50" s="52"/>
      <c r="E50" s="52"/>
      <c r="F50" s="52"/>
      <c r="G50" s="52"/>
      <c r="H50" s="52"/>
      <c r="I50" s="52"/>
      <c r="J50" s="52"/>
      <c r="K50" s="20"/>
      <c r="L50" s="131"/>
      <c r="M50" s="26"/>
      <c r="N50" s="26"/>
      <c r="O50" s="26"/>
      <c r="P50" s="23"/>
      <c r="AK50" s="52">
        <v>0</v>
      </c>
      <c r="AL50" s="52">
        <v>0</v>
      </c>
      <c r="AM50" s="52">
        <v>3</v>
      </c>
      <c r="AN50" s="52">
        <v>0</v>
      </c>
      <c r="AO50" s="52">
        <v>0</v>
      </c>
      <c r="AP50" s="20">
        <f t="shared" si="10"/>
        <v>3</v>
      </c>
      <c r="AR50" s="52">
        <v>0</v>
      </c>
      <c r="AS50" s="52">
        <v>1</v>
      </c>
      <c r="AT50" s="52">
        <v>1</v>
      </c>
      <c r="AU50" s="52">
        <v>1</v>
      </c>
      <c r="AV50" s="52">
        <v>0</v>
      </c>
      <c r="AW50" s="20">
        <f t="shared" si="11"/>
        <v>3</v>
      </c>
      <c r="AY50" s="52">
        <v>0</v>
      </c>
      <c r="AZ50" s="52">
        <v>0</v>
      </c>
      <c r="BA50" s="52">
        <v>2</v>
      </c>
      <c r="BB50" s="52">
        <v>1</v>
      </c>
      <c r="BC50" s="52">
        <v>0</v>
      </c>
      <c r="BD50" s="20">
        <f t="shared" si="12"/>
        <v>3</v>
      </c>
      <c r="BF50" s="52">
        <v>1</v>
      </c>
      <c r="BG50" s="52">
        <v>0</v>
      </c>
      <c r="BH50" s="52">
        <v>1</v>
      </c>
      <c r="BI50" s="52">
        <v>2</v>
      </c>
      <c r="BJ50" s="52">
        <v>0</v>
      </c>
      <c r="BK50" s="20">
        <f t="shared" si="13"/>
        <v>4</v>
      </c>
    </row>
    <row r="51" spans="1:63" x14ac:dyDescent="0.3">
      <c r="A51" s="99" t="s">
        <v>115</v>
      </c>
      <c r="P51" s="52">
        <v>1</v>
      </c>
      <c r="Q51" s="52">
        <v>1</v>
      </c>
      <c r="R51" s="52">
        <v>2</v>
      </c>
      <c r="S51" s="52">
        <v>7</v>
      </c>
      <c r="T51" s="52">
        <v>5</v>
      </c>
      <c r="U51" s="20">
        <f t="shared" si="2"/>
        <v>16</v>
      </c>
      <c r="W51" s="52">
        <v>0</v>
      </c>
      <c r="X51" s="52">
        <v>1</v>
      </c>
      <c r="Y51" s="52">
        <v>3</v>
      </c>
      <c r="Z51" s="52">
        <v>10</v>
      </c>
      <c r="AA51" s="52">
        <v>0</v>
      </c>
      <c r="AB51" s="20">
        <f t="shared" si="3"/>
        <v>14</v>
      </c>
      <c r="AD51" s="52">
        <v>1</v>
      </c>
      <c r="AE51" s="52">
        <v>2</v>
      </c>
      <c r="AF51" s="52">
        <v>3</v>
      </c>
      <c r="AG51" s="52">
        <v>10</v>
      </c>
      <c r="AH51" s="52">
        <v>0</v>
      </c>
      <c r="AI51" s="20">
        <f t="shared" si="9"/>
        <v>16</v>
      </c>
      <c r="AK51" s="52">
        <v>0</v>
      </c>
      <c r="AL51" s="52">
        <v>2</v>
      </c>
      <c r="AM51" s="52">
        <v>5</v>
      </c>
      <c r="AN51" s="52">
        <v>4</v>
      </c>
      <c r="AO51" s="52">
        <v>2</v>
      </c>
      <c r="AP51" s="20">
        <f>SUM(AK51:AO51)</f>
        <v>13</v>
      </c>
      <c r="AR51" s="52">
        <v>2</v>
      </c>
      <c r="AS51" s="52">
        <v>2</v>
      </c>
      <c r="AT51" s="52">
        <v>3</v>
      </c>
      <c r="AU51" s="52">
        <v>3</v>
      </c>
      <c r="AV51" s="52">
        <v>2</v>
      </c>
      <c r="AW51" s="20">
        <f t="shared" si="11"/>
        <v>12</v>
      </c>
      <c r="AY51" s="52">
        <v>1</v>
      </c>
      <c r="AZ51" s="52">
        <v>1</v>
      </c>
      <c r="BA51" s="52">
        <v>2</v>
      </c>
      <c r="BB51" s="52">
        <v>1</v>
      </c>
      <c r="BC51" s="52">
        <v>5</v>
      </c>
      <c r="BD51" s="20">
        <f t="shared" si="12"/>
        <v>10</v>
      </c>
      <c r="BF51" s="52">
        <v>3</v>
      </c>
      <c r="BG51" s="52">
        <v>1</v>
      </c>
      <c r="BH51" s="52">
        <v>1</v>
      </c>
      <c r="BI51" s="52">
        <v>8</v>
      </c>
      <c r="BJ51" s="52">
        <v>4</v>
      </c>
      <c r="BK51" s="20">
        <f t="shared" si="13"/>
        <v>17</v>
      </c>
    </row>
    <row r="52" spans="1:63" x14ac:dyDescent="0.3">
      <c r="A52" s="168" t="s">
        <v>113</v>
      </c>
      <c r="P52" s="52">
        <v>4</v>
      </c>
      <c r="Q52" s="52">
        <v>36</v>
      </c>
      <c r="R52" s="52">
        <v>26</v>
      </c>
      <c r="S52" s="52">
        <v>27</v>
      </c>
      <c r="T52" s="52">
        <v>15</v>
      </c>
      <c r="U52" s="20">
        <f t="shared" si="2"/>
        <v>108</v>
      </c>
      <c r="W52" s="52">
        <v>6</v>
      </c>
      <c r="X52" s="52">
        <v>35</v>
      </c>
      <c r="Y52" s="52">
        <v>34</v>
      </c>
      <c r="Z52" s="52">
        <v>20</v>
      </c>
      <c r="AA52" s="52">
        <v>17</v>
      </c>
      <c r="AB52" s="20">
        <f t="shared" si="3"/>
        <v>112</v>
      </c>
      <c r="AD52" s="52">
        <v>4</v>
      </c>
      <c r="AE52" s="52">
        <v>36</v>
      </c>
      <c r="AF52" s="52">
        <v>30</v>
      </c>
      <c r="AG52" s="52">
        <v>20</v>
      </c>
      <c r="AH52" s="52">
        <v>19</v>
      </c>
      <c r="AI52" s="20">
        <f t="shared" si="9"/>
        <v>109</v>
      </c>
      <c r="AK52" s="52">
        <v>5</v>
      </c>
      <c r="AL52" s="52">
        <v>32</v>
      </c>
      <c r="AM52" s="52">
        <v>28</v>
      </c>
      <c r="AN52" s="52">
        <v>24</v>
      </c>
      <c r="AO52" s="52">
        <v>19</v>
      </c>
      <c r="AP52" s="20">
        <f>SUM(AK52:AO52)</f>
        <v>108</v>
      </c>
      <c r="AR52" s="52">
        <v>3</v>
      </c>
      <c r="AS52" s="52">
        <v>34</v>
      </c>
      <c r="AT52" s="52">
        <v>28</v>
      </c>
      <c r="AU52" s="52">
        <v>26</v>
      </c>
      <c r="AV52" s="52">
        <v>18</v>
      </c>
      <c r="AW52" s="20">
        <f t="shared" si="11"/>
        <v>109</v>
      </c>
      <c r="AY52" s="52">
        <v>5</v>
      </c>
      <c r="AZ52" s="52">
        <v>35</v>
      </c>
      <c r="BA52" s="52">
        <v>32</v>
      </c>
      <c r="BB52" s="52">
        <v>26</v>
      </c>
      <c r="BC52" s="52">
        <v>16</v>
      </c>
      <c r="BD52" s="20">
        <f t="shared" si="12"/>
        <v>114</v>
      </c>
      <c r="BF52" s="52">
        <v>3</v>
      </c>
      <c r="BG52" s="52">
        <v>34</v>
      </c>
      <c r="BH52" s="52">
        <v>35</v>
      </c>
      <c r="BI52" s="52">
        <v>19</v>
      </c>
      <c r="BJ52" s="52">
        <v>18</v>
      </c>
      <c r="BK52" s="20">
        <f t="shared" si="13"/>
        <v>109</v>
      </c>
    </row>
    <row r="53" spans="1:63" ht="15.6" x14ac:dyDescent="0.3">
      <c r="A53" s="109" t="s">
        <v>126</v>
      </c>
      <c r="Q53" s="52"/>
      <c r="W53" s="52"/>
      <c r="X53" s="52"/>
      <c r="Y53" s="52"/>
      <c r="Z53" s="52"/>
      <c r="AA53" s="52"/>
      <c r="AB53" s="20"/>
      <c r="AD53" s="52"/>
      <c r="AE53" s="52"/>
      <c r="AF53" s="52"/>
      <c r="AG53" s="52"/>
      <c r="AH53" s="52"/>
      <c r="AI53" s="20"/>
      <c r="AK53" s="52"/>
      <c r="AL53" s="52"/>
      <c r="AM53" s="52"/>
      <c r="AN53" s="52"/>
      <c r="AO53" s="52"/>
      <c r="AP53" s="20"/>
      <c r="AR53" s="52"/>
      <c r="AS53" s="52"/>
      <c r="AT53" s="52"/>
      <c r="AU53" s="52"/>
      <c r="AV53" s="52"/>
      <c r="AW53" s="20"/>
      <c r="AY53" s="52"/>
      <c r="AZ53" s="52"/>
      <c r="BA53" s="52"/>
      <c r="BB53" s="52"/>
      <c r="BC53" s="52"/>
      <c r="BD53" s="20"/>
      <c r="BF53" s="52"/>
      <c r="BG53" s="52"/>
      <c r="BH53" s="52"/>
      <c r="BI53" s="52"/>
      <c r="BJ53" s="52"/>
      <c r="BK53" s="20"/>
    </row>
    <row r="54" spans="1:63" ht="15.6" x14ac:dyDescent="0.3">
      <c r="A54" s="105" t="s">
        <v>119</v>
      </c>
      <c r="Q54" s="52">
        <v>1</v>
      </c>
      <c r="T54" s="52">
        <v>2</v>
      </c>
      <c r="W54" s="52">
        <v>1</v>
      </c>
      <c r="X54" s="52">
        <v>0</v>
      </c>
      <c r="Y54" s="52">
        <v>0</v>
      </c>
      <c r="Z54" s="52">
        <v>2</v>
      </c>
      <c r="AA54" s="52">
        <v>1</v>
      </c>
      <c r="AB54" s="20">
        <f t="shared" si="3"/>
        <v>4</v>
      </c>
      <c r="AD54" s="52">
        <v>3</v>
      </c>
      <c r="AE54" s="52">
        <v>3</v>
      </c>
      <c r="AF54" s="52">
        <v>0</v>
      </c>
      <c r="AG54" s="52">
        <v>2</v>
      </c>
      <c r="AH54" s="52">
        <v>3</v>
      </c>
      <c r="AI54" s="20">
        <f t="shared" ref="AI54:AI59" si="14">SUM(AD54:AH54)</f>
        <v>11</v>
      </c>
      <c r="AK54" s="52">
        <v>2</v>
      </c>
      <c r="AL54" s="52">
        <v>0</v>
      </c>
      <c r="AM54" s="52">
        <v>0</v>
      </c>
      <c r="AN54" s="52">
        <v>2</v>
      </c>
      <c r="AO54" s="52">
        <v>1</v>
      </c>
      <c r="AP54" s="20">
        <f t="shared" ref="AP54:AP59" si="15">SUM(AK54:AO54)</f>
        <v>5</v>
      </c>
      <c r="AR54" s="52">
        <v>1</v>
      </c>
      <c r="AS54" s="52">
        <v>2</v>
      </c>
      <c r="AT54" s="52">
        <v>0</v>
      </c>
      <c r="AU54" s="52">
        <v>3</v>
      </c>
      <c r="AV54" s="52">
        <v>0</v>
      </c>
      <c r="AW54" s="20">
        <f t="shared" ref="AW54:AW65" si="16">SUM(AR54:AV54)</f>
        <v>6</v>
      </c>
      <c r="AY54" s="52">
        <v>0</v>
      </c>
      <c r="AZ54" s="52">
        <v>0</v>
      </c>
      <c r="BA54" s="52">
        <v>0</v>
      </c>
      <c r="BB54" s="52">
        <v>2</v>
      </c>
      <c r="BC54" s="52">
        <v>1</v>
      </c>
      <c r="BD54" s="20">
        <f t="shared" ref="BD54:BD59" si="17">SUM(AY54:BC54)</f>
        <v>3</v>
      </c>
      <c r="BF54" s="52">
        <v>0</v>
      </c>
      <c r="BG54" s="52">
        <v>1</v>
      </c>
      <c r="BH54" s="52">
        <v>0</v>
      </c>
      <c r="BI54" s="52">
        <v>1</v>
      </c>
      <c r="BJ54" s="52">
        <v>1</v>
      </c>
      <c r="BK54" s="20">
        <f t="shared" ref="BK54:BK59" si="18">SUM(BF54:BJ54)</f>
        <v>3</v>
      </c>
    </row>
    <row r="55" spans="1:63" ht="15.6" x14ac:dyDescent="0.3">
      <c r="A55" s="105" t="s">
        <v>120</v>
      </c>
      <c r="Q55" s="52">
        <v>5</v>
      </c>
      <c r="T55" s="52">
        <v>2</v>
      </c>
      <c r="W55" s="52">
        <v>2</v>
      </c>
      <c r="X55" s="52">
        <v>6</v>
      </c>
      <c r="Y55" s="52">
        <v>6</v>
      </c>
      <c r="Z55" s="52">
        <v>4</v>
      </c>
      <c r="AA55" s="52">
        <v>2</v>
      </c>
      <c r="AB55" s="20">
        <f t="shared" si="3"/>
        <v>20</v>
      </c>
      <c r="AD55" s="52">
        <v>3</v>
      </c>
      <c r="AE55" s="52">
        <v>6</v>
      </c>
      <c r="AF55" s="52">
        <v>8</v>
      </c>
      <c r="AG55" s="52">
        <v>4</v>
      </c>
      <c r="AH55" s="52">
        <v>3</v>
      </c>
      <c r="AI55" s="20">
        <f t="shared" si="14"/>
        <v>24</v>
      </c>
      <c r="AK55" s="52">
        <v>2</v>
      </c>
      <c r="AL55" s="52">
        <v>11</v>
      </c>
      <c r="AM55" s="52">
        <v>8</v>
      </c>
      <c r="AN55" s="52">
        <v>3</v>
      </c>
      <c r="AO55" s="52">
        <v>3</v>
      </c>
      <c r="AP55" s="20">
        <f t="shared" si="15"/>
        <v>27</v>
      </c>
      <c r="AR55" s="52">
        <v>2</v>
      </c>
      <c r="AS55" s="52">
        <v>4</v>
      </c>
      <c r="AT55" s="52">
        <v>6</v>
      </c>
      <c r="AU55" s="52">
        <v>2</v>
      </c>
      <c r="AV55" s="52">
        <v>0</v>
      </c>
      <c r="AW55" s="20">
        <f t="shared" si="16"/>
        <v>14</v>
      </c>
      <c r="AY55" s="52">
        <v>2</v>
      </c>
      <c r="AZ55" s="52">
        <v>5</v>
      </c>
      <c r="BA55" s="52">
        <v>4</v>
      </c>
      <c r="BB55" s="52">
        <v>0</v>
      </c>
      <c r="BC55" s="52">
        <v>3</v>
      </c>
      <c r="BD55" s="20">
        <f t="shared" si="17"/>
        <v>14</v>
      </c>
      <c r="BF55" s="52">
        <v>2</v>
      </c>
      <c r="BG55" s="52">
        <v>6</v>
      </c>
      <c r="BH55" s="52">
        <v>3</v>
      </c>
      <c r="BI55" s="52">
        <v>0</v>
      </c>
      <c r="BJ55" s="52">
        <v>2</v>
      </c>
      <c r="BK55" s="20">
        <f t="shared" si="18"/>
        <v>13</v>
      </c>
    </row>
    <row r="56" spans="1:63" ht="15.6" x14ac:dyDescent="0.3">
      <c r="A56" s="105" t="s">
        <v>121</v>
      </c>
      <c r="Q56" s="52">
        <v>6</v>
      </c>
      <c r="T56" s="52">
        <v>4</v>
      </c>
      <c r="W56" s="52">
        <v>2</v>
      </c>
      <c r="X56" s="52">
        <v>11</v>
      </c>
      <c r="Y56" s="52">
        <v>8</v>
      </c>
      <c r="Z56" s="52">
        <v>10</v>
      </c>
      <c r="AA56" s="52">
        <v>5</v>
      </c>
      <c r="AB56" s="20">
        <f t="shared" si="3"/>
        <v>36</v>
      </c>
      <c r="AD56" s="52">
        <v>3</v>
      </c>
      <c r="AE56" s="52">
        <v>7</v>
      </c>
      <c r="AF56" s="52">
        <v>7</v>
      </c>
      <c r="AG56" s="52">
        <v>10</v>
      </c>
      <c r="AH56" s="52">
        <v>2</v>
      </c>
      <c r="AI56" s="20">
        <f t="shared" si="14"/>
        <v>29</v>
      </c>
      <c r="AK56" s="52">
        <v>3</v>
      </c>
      <c r="AL56" s="52">
        <v>10</v>
      </c>
      <c r="AM56" s="52">
        <v>7</v>
      </c>
      <c r="AN56" s="52">
        <v>4</v>
      </c>
      <c r="AO56" s="52">
        <v>1</v>
      </c>
      <c r="AP56" s="20">
        <f t="shared" si="15"/>
        <v>25</v>
      </c>
      <c r="AR56" s="52">
        <v>2</v>
      </c>
      <c r="AS56" s="52">
        <v>6</v>
      </c>
      <c r="AT56" s="52">
        <v>5</v>
      </c>
      <c r="AU56" s="52">
        <v>4</v>
      </c>
      <c r="AV56" s="52">
        <v>2</v>
      </c>
      <c r="AW56" s="20">
        <f t="shared" si="16"/>
        <v>19</v>
      </c>
      <c r="AY56" s="52">
        <v>1</v>
      </c>
      <c r="AZ56" s="52">
        <v>5</v>
      </c>
      <c r="BA56" s="52">
        <v>4</v>
      </c>
      <c r="BB56" s="52">
        <v>5</v>
      </c>
      <c r="BC56" s="52">
        <v>3</v>
      </c>
      <c r="BD56" s="20">
        <f t="shared" si="17"/>
        <v>18</v>
      </c>
      <c r="BF56" s="52">
        <v>1</v>
      </c>
      <c r="BG56" s="52">
        <v>5</v>
      </c>
      <c r="BH56" s="52">
        <v>6</v>
      </c>
      <c r="BI56" s="52">
        <v>1</v>
      </c>
      <c r="BJ56" s="52">
        <v>2</v>
      </c>
      <c r="BK56" s="20">
        <f t="shared" si="18"/>
        <v>15</v>
      </c>
    </row>
    <row r="57" spans="1:63" ht="15.6" x14ac:dyDescent="0.3">
      <c r="A57" s="105" t="s">
        <v>122</v>
      </c>
      <c r="Q57" s="52">
        <v>13</v>
      </c>
      <c r="T57" s="52">
        <v>8</v>
      </c>
      <c r="W57" s="52">
        <v>3</v>
      </c>
      <c r="X57" s="52">
        <v>11</v>
      </c>
      <c r="Y57" s="52">
        <v>22</v>
      </c>
      <c r="Z57" s="52">
        <v>13</v>
      </c>
      <c r="AA57" s="52">
        <v>7</v>
      </c>
      <c r="AB57" s="20">
        <f t="shared" si="3"/>
        <v>56</v>
      </c>
      <c r="AD57" s="52">
        <v>3</v>
      </c>
      <c r="AE57" s="52">
        <v>17</v>
      </c>
      <c r="AF57" s="52">
        <v>24</v>
      </c>
      <c r="AG57" s="52">
        <v>13</v>
      </c>
      <c r="AH57" s="52">
        <v>7</v>
      </c>
      <c r="AI57" s="20">
        <f t="shared" si="14"/>
        <v>64</v>
      </c>
      <c r="AK57" s="52">
        <v>2</v>
      </c>
      <c r="AL57" s="52">
        <v>20</v>
      </c>
      <c r="AM57" s="52">
        <v>24</v>
      </c>
      <c r="AN57" s="52">
        <v>12</v>
      </c>
      <c r="AO57" s="52">
        <v>4</v>
      </c>
      <c r="AP57" s="20">
        <f t="shared" si="15"/>
        <v>62</v>
      </c>
      <c r="AR57" s="52">
        <v>2</v>
      </c>
      <c r="AS57" s="52">
        <v>23</v>
      </c>
      <c r="AT57" s="52">
        <v>21</v>
      </c>
      <c r="AU57" s="52">
        <v>10</v>
      </c>
      <c r="AV57" s="52">
        <v>5</v>
      </c>
      <c r="AW57" s="20">
        <f t="shared" si="16"/>
        <v>61</v>
      </c>
      <c r="AY57" s="52">
        <v>2</v>
      </c>
      <c r="AZ57" s="52">
        <v>22</v>
      </c>
      <c r="BA57" s="52">
        <v>26</v>
      </c>
      <c r="BB57" s="52">
        <v>14</v>
      </c>
      <c r="BC57" s="52">
        <v>5</v>
      </c>
      <c r="BD57" s="20">
        <f t="shared" si="17"/>
        <v>69</v>
      </c>
      <c r="BF57" s="52">
        <v>4</v>
      </c>
      <c r="BG57" s="52">
        <v>21</v>
      </c>
      <c r="BH57" s="52">
        <v>24</v>
      </c>
      <c r="BI57" s="52">
        <v>17</v>
      </c>
      <c r="BJ57" s="52">
        <v>7</v>
      </c>
      <c r="BK57" s="20">
        <f t="shared" si="18"/>
        <v>73</v>
      </c>
    </row>
    <row r="58" spans="1:63" ht="15.6" x14ac:dyDescent="0.3">
      <c r="A58" s="105" t="s">
        <v>123</v>
      </c>
      <c r="Q58" s="52">
        <v>12</v>
      </c>
      <c r="T58" s="52">
        <v>9</v>
      </c>
      <c r="W58" s="52">
        <v>6</v>
      </c>
      <c r="X58" s="52">
        <v>11</v>
      </c>
      <c r="Y58" s="52">
        <v>15</v>
      </c>
      <c r="Z58" s="52">
        <v>15</v>
      </c>
      <c r="AA58" s="52">
        <v>9</v>
      </c>
      <c r="AB58" s="20">
        <f t="shared" si="3"/>
        <v>56</v>
      </c>
      <c r="AD58" s="52">
        <v>5</v>
      </c>
      <c r="AE58" s="52">
        <v>16</v>
      </c>
      <c r="AF58" s="52">
        <v>17</v>
      </c>
      <c r="AG58" s="52">
        <v>15</v>
      </c>
      <c r="AH58" s="52">
        <v>9</v>
      </c>
      <c r="AI58" s="20">
        <f t="shared" si="14"/>
        <v>62</v>
      </c>
      <c r="AK58" s="52">
        <v>4</v>
      </c>
      <c r="AL58" s="52">
        <v>14</v>
      </c>
      <c r="AM58" s="52">
        <v>11</v>
      </c>
      <c r="AN58" s="52">
        <v>9</v>
      </c>
      <c r="AO58" s="52">
        <v>11</v>
      </c>
      <c r="AP58" s="20">
        <f t="shared" si="15"/>
        <v>49</v>
      </c>
      <c r="AR58" s="52">
        <v>3</v>
      </c>
      <c r="AS58" s="52">
        <v>10</v>
      </c>
      <c r="AT58" s="52">
        <v>10</v>
      </c>
      <c r="AU58" s="52">
        <v>4</v>
      </c>
      <c r="AV58" s="52">
        <v>8</v>
      </c>
      <c r="AW58" s="20">
        <f t="shared" si="16"/>
        <v>35</v>
      </c>
      <c r="AY58" s="52">
        <v>3</v>
      </c>
      <c r="AZ58" s="52">
        <v>11</v>
      </c>
      <c r="BA58" s="52">
        <v>11</v>
      </c>
      <c r="BB58" s="52">
        <v>10</v>
      </c>
      <c r="BC58" s="52">
        <v>7</v>
      </c>
      <c r="BD58" s="20">
        <f t="shared" si="17"/>
        <v>42</v>
      </c>
      <c r="BF58" s="52">
        <v>3</v>
      </c>
      <c r="BG58" s="52">
        <v>12</v>
      </c>
      <c r="BH58" s="52">
        <v>9</v>
      </c>
      <c r="BI58" s="52">
        <v>9</v>
      </c>
      <c r="BJ58" s="52">
        <v>6</v>
      </c>
      <c r="BK58" s="20">
        <f t="shared" si="18"/>
        <v>39</v>
      </c>
    </row>
    <row r="59" spans="1:63" ht="15.6" x14ac:dyDescent="0.3">
      <c r="A59" s="105" t="s">
        <v>124</v>
      </c>
      <c r="Q59" s="52">
        <v>5</v>
      </c>
      <c r="T59" s="52">
        <v>2</v>
      </c>
      <c r="W59" s="52">
        <v>0</v>
      </c>
      <c r="X59" s="52">
        <v>9</v>
      </c>
      <c r="Y59" s="52">
        <v>5</v>
      </c>
      <c r="Z59" s="52">
        <v>5</v>
      </c>
      <c r="AA59" s="52">
        <v>1</v>
      </c>
      <c r="AB59" s="20">
        <f t="shared" si="3"/>
        <v>20</v>
      </c>
      <c r="AD59" s="52">
        <v>0</v>
      </c>
      <c r="AE59" s="52">
        <v>10</v>
      </c>
      <c r="AF59" s="52">
        <v>6</v>
      </c>
      <c r="AG59" s="52">
        <v>5</v>
      </c>
      <c r="AH59" s="52">
        <v>3</v>
      </c>
      <c r="AI59" s="20">
        <f t="shared" si="14"/>
        <v>24</v>
      </c>
      <c r="AK59" s="52">
        <v>0</v>
      </c>
      <c r="AL59" s="52">
        <v>8</v>
      </c>
      <c r="AM59" s="52">
        <v>8</v>
      </c>
      <c r="AN59" s="52">
        <v>5</v>
      </c>
      <c r="AO59" s="52">
        <v>6</v>
      </c>
      <c r="AP59" s="20">
        <f t="shared" si="15"/>
        <v>27</v>
      </c>
      <c r="AR59" s="52">
        <v>1</v>
      </c>
      <c r="AS59" s="52">
        <v>5</v>
      </c>
      <c r="AT59" s="52">
        <v>9</v>
      </c>
      <c r="AU59" s="52">
        <v>4</v>
      </c>
      <c r="AV59" s="52">
        <v>5</v>
      </c>
      <c r="AW59" s="20">
        <f t="shared" si="16"/>
        <v>24</v>
      </c>
      <c r="AY59" s="52">
        <v>1</v>
      </c>
      <c r="AZ59" s="52">
        <v>6</v>
      </c>
      <c r="BA59" s="52">
        <v>5</v>
      </c>
      <c r="BB59" s="52">
        <v>8</v>
      </c>
      <c r="BC59" s="52">
        <v>3</v>
      </c>
      <c r="BD59" s="20">
        <f t="shared" si="17"/>
        <v>23</v>
      </c>
      <c r="BF59" s="52">
        <v>1</v>
      </c>
      <c r="BG59" s="52">
        <v>4</v>
      </c>
      <c r="BH59" s="52">
        <v>5</v>
      </c>
      <c r="BI59" s="52">
        <v>6</v>
      </c>
      <c r="BJ59" s="52">
        <v>3</v>
      </c>
      <c r="BK59" s="20">
        <f t="shared" si="18"/>
        <v>19</v>
      </c>
    </row>
    <row r="60" spans="1:63" x14ac:dyDescent="0.3">
      <c r="A60" s="175" t="s">
        <v>172</v>
      </c>
      <c r="X60" s="52"/>
      <c r="AE60" s="52"/>
      <c r="AL60" s="52"/>
      <c r="AS60" s="52"/>
      <c r="AZ60" s="52"/>
      <c r="BG60" s="52"/>
    </row>
    <row r="61" spans="1:63" x14ac:dyDescent="0.3">
      <c r="A61" s="131" t="s">
        <v>173</v>
      </c>
      <c r="AR61" s="52">
        <v>0</v>
      </c>
      <c r="AS61" s="52">
        <v>2</v>
      </c>
      <c r="AT61" s="52">
        <v>8</v>
      </c>
      <c r="AU61" s="52">
        <v>5</v>
      </c>
      <c r="AV61" s="52">
        <v>0</v>
      </c>
      <c r="AW61" s="20">
        <f t="shared" si="16"/>
        <v>15</v>
      </c>
      <c r="AY61" s="52">
        <v>7</v>
      </c>
      <c r="AZ61" s="52">
        <v>2</v>
      </c>
      <c r="BA61" s="52">
        <v>4</v>
      </c>
      <c r="BB61" s="52">
        <v>7</v>
      </c>
      <c r="BC61" s="52">
        <v>5</v>
      </c>
      <c r="BD61" s="20">
        <f t="shared" ref="BD61:BD65" si="19">SUM(AY61:BC61)</f>
        <v>25</v>
      </c>
      <c r="BF61" s="52">
        <v>7</v>
      </c>
      <c r="BG61" s="52">
        <v>5</v>
      </c>
      <c r="BH61" s="52">
        <v>0</v>
      </c>
      <c r="BI61" s="52">
        <v>7</v>
      </c>
      <c r="BJ61" s="52">
        <v>2</v>
      </c>
      <c r="BK61" s="20">
        <f t="shared" ref="BK61:BK65" si="20">SUM(BF61:BJ61)</f>
        <v>21</v>
      </c>
    </row>
    <row r="62" spans="1:63" x14ac:dyDescent="0.3">
      <c r="A62" s="131" t="s">
        <v>155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20">
        <f t="shared" si="16"/>
        <v>0</v>
      </c>
      <c r="AY62" s="52">
        <v>0</v>
      </c>
      <c r="AZ62" s="52">
        <v>0</v>
      </c>
      <c r="BA62" s="52">
        <v>0</v>
      </c>
      <c r="BB62" s="52">
        <v>0</v>
      </c>
      <c r="BC62" s="52">
        <v>0</v>
      </c>
      <c r="BD62" s="20">
        <f t="shared" si="19"/>
        <v>0</v>
      </c>
      <c r="BF62" s="52">
        <v>0</v>
      </c>
      <c r="BG62" s="52">
        <v>3</v>
      </c>
      <c r="BH62" s="52">
        <v>0</v>
      </c>
      <c r="BI62" s="52">
        <v>0</v>
      </c>
      <c r="BJ62" s="52">
        <v>1</v>
      </c>
      <c r="BK62" s="20">
        <f t="shared" si="20"/>
        <v>4</v>
      </c>
    </row>
    <row r="63" spans="1:63" x14ac:dyDescent="0.3">
      <c r="A63" s="131" t="s">
        <v>111</v>
      </c>
      <c r="AR63" s="52">
        <v>1</v>
      </c>
      <c r="AS63" s="52">
        <v>1</v>
      </c>
      <c r="AT63" s="52">
        <v>3</v>
      </c>
      <c r="AU63" s="52">
        <v>14</v>
      </c>
      <c r="AV63" s="52">
        <v>0</v>
      </c>
      <c r="AW63" s="20">
        <f t="shared" si="16"/>
        <v>19</v>
      </c>
      <c r="AY63" s="52">
        <v>4</v>
      </c>
      <c r="AZ63" s="52">
        <v>1</v>
      </c>
      <c r="BA63" s="52">
        <v>5</v>
      </c>
      <c r="BB63" s="52">
        <v>3</v>
      </c>
      <c r="BC63" s="52">
        <v>1</v>
      </c>
      <c r="BD63" s="20">
        <f t="shared" si="19"/>
        <v>14</v>
      </c>
      <c r="BF63" s="52">
        <v>2</v>
      </c>
      <c r="BG63" s="52">
        <v>0</v>
      </c>
      <c r="BH63" s="52">
        <v>2</v>
      </c>
      <c r="BI63" s="52">
        <v>13</v>
      </c>
      <c r="BJ63" s="52">
        <v>0</v>
      </c>
      <c r="BK63" s="20">
        <f t="shared" si="20"/>
        <v>17</v>
      </c>
    </row>
    <row r="64" spans="1:63" x14ac:dyDescent="0.3">
      <c r="A64" s="131" t="s">
        <v>112</v>
      </c>
      <c r="AR64" s="52">
        <v>0</v>
      </c>
      <c r="AS64" s="52">
        <v>1</v>
      </c>
      <c r="AT64" s="52">
        <v>6</v>
      </c>
      <c r="AU64" s="52">
        <v>3</v>
      </c>
      <c r="AV64" s="52">
        <v>3</v>
      </c>
      <c r="AW64" s="20">
        <f t="shared" si="16"/>
        <v>13</v>
      </c>
      <c r="AY64" s="52">
        <v>3</v>
      </c>
      <c r="AZ64" s="52">
        <v>0</v>
      </c>
      <c r="BA64" s="52">
        <v>8</v>
      </c>
      <c r="BB64" s="52">
        <v>7</v>
      </c>
      <c r="BC64" s="52">
        <v>2</v>
      </c>
      <c r="BD64" s="20">
        <f t="shared" si="19"/>
        <v>20</v>
      </c>
      <c r="BF64" s="52">
        <v>0</v>
      </c>
      <c r="BG64" s="52">
        <v>1</v>
      </c>
      <c r="BH64" s="52">
        <v>2</v>
      </c>
      <c r="BI64" s="52">
        <v>14</v>
      </c>
      <c r="BJ64" s="52">
        <v>0</v>
      </c>
      <c r="BK64" s="20">
        <f t="shared" si="20"/>
        <v>17</v>
      </c>
    </row>
    <row r="65" spans="1:63" x14ac:dyDescent="0.3">
      <c r="A65" s="142" t="s">
        <v>174</v>
      </c>
      <c r="AR65" s="52">
        <v>0</v>
      </c>
      <c r="AS65" s="52">
        <v>0</v>
      </c>
      <c r="AT65" s="52">
        <v>1</v>
      </c>
      <c r="AU65" s="52">
        <v>1</v>
      </c>
      <c r="AV65" s="52">
        <v>0</v>
      </c>
      <c r="AW65" s="20">
        <f t="shared" si="16"/>
        <v>2</v>
      </c>
      <c r="AY65" s="52">
        <v>74</v>
      </c>
      <c r="AZ65" s="52">
        <v>0</v>
      </c>
      <c r="BA65" s="52">
        <v>0</v>
      </c>
      <c r="BB65" s="52">
        <v>0</v>
      </c>
      <c r="BC65" s="52">
        <v>0</v>
      </c>
      <c r="BD65" s="20">
        <f t="shared" si="19"/>
        <v>74</v>
      </c>
      <c r="BF65" s="52">
        <v>19</v>
      </c>
      <c r="BG65" s="52">
        <v>0</v>
      </c>
      <c r="BH65" s="52">
        <v>0</v>
      </c>
      <c r="BI65" s="52">
        <v>0</v>
      </c>
      <c r="BJ65" s="52">
        <v>0</v>
      </c>
      <c r="BK65" s="20">
        <f t="shared" si="20"/>
        <v>19</v>
      </c>
    </row>
    <row r="67" spans="1:63" ht="15.6" x14ac:dyDescent="0.3">
      <c r="A67" s="2" t="s">
        <v>12</v>
      </c>
      <c r="B67" s="6">
        <v>2</v>
      </c>
      <c r="C67" s="6">
        <v>25</v>
      </c>
      <c r="D67" s="6">
        <v>21</v>
      </c>
      <c r="E67" s="6">
        <v>22</v>
      </c>
      <c r="F67" s="6">
        <v>8</v>
      </c>
      <c r="G67" s="15">
        <f>SUM(B67:F67)</f>
        <v>78</v>
      </c>
      <c r="I67" s="6">
        <v>6</v>
      </c>
      <c r="J67" s="6">
        <v>28</v>
      </c>
      <c r="K67" s="6">
        <v>28</v>
      </c>
      <c r="L67" s="6">
        <v>26</v>
      </c>
      <c r="M67" s="6">
        <v>13</v>
      </c>
      <c r="N67" s="15">
        <f>SUM(I67:M67)</f>
        <v>101</v>
      </c>
      <c r="P67" s="6">
        <v>6</v>
      </c>
      <c r="Q67" s="6">
        <v>31</v>
      </c>
      <c r="R67" s="6">
        <v>32</v>
      </c>
      <c r="S67" s="6">
        <v>35</v>
      </c>
      <c r="T67" s="6">
        <v>19</v>
      </c>
      <c r="U67" s="15">
        <f t="shared" ref="U67:U73" si="21">SUM(P67:T67)</f>
        <v>123</v>
      </c>
      <c r="W67" s="6">
        <v>6</v>
      </c>
      <c r="X67" s="6">
        <v>32</v>
      </c>
      <c r="Y67" s="6">
        <v>38</v>
      </c>
      <c r="Z67" s="6">
        <v>31</v>
      </c>
      <c r="AA67" s="6">
        <v>19</v>
      </c>
      <c r="AB67" s="15">
        <f t="shared" ref="AB67:AB73" si="22">SUM(W67:AA67)</f>
        <v>126</v>
      </c>
      <c r="AD67" s="6">
        <v>6</v>
      </c>
      <c r="AE67" s="6">
        <v>35</v>
      </c>
      <c r="AF67" s="6">
        <v>38</v>
      </c>
      <c r="AG67" s="6">
        <v>34</v>
      </c>
      <c r="AH67" s="6">
        <v>19</v>
      </c>
      <c r="AI67" s="15">
        <f t="shared" ref="AI67:AI73" si="23">SUM(AD67:AH67)</f>
        <v>132</v>
      </c>
      <c r="AK67" s="6">
        <v>6</v>
      </c>
      <c r="AL67" s="6">
        <v>36</v>
      </c>
      <c r="AM67" s="6">
        <v>39</v>
      </c>
      <c r="AN67" s="6">
        <v>31</v>
      </c>
      <c r="AO67" s="6">
        <v>22</v>
      </c>
      <c r="AP67" s="15">
        <f t="shared" ref="AP67:AP73" si="24">SUM(AK67:AO67)</f>
        <v>134</v>
      </c>
      <c r="AR67" s="6"/>
      <c r="AS67" s="6"/>
      <c r="AT67" s="6"/>
      <c r="AU67" s="6"/>
      <c r="AV67" s="6"/>
      <c r="AW67" s="15"/>
      <c r="AY67" s="6"/>
      <c r="AZ67" s="6"/>
      <c r="BA67" s="6"/>
      <c r="BB67" s="6"/>
      <c r="BC67" s="6"/>
      <c r="BD67" s="15"/>
      <c r="BF67" s="6"/>
      <c r="BG67" s="6"/>
      <c r="BH67" s="6"/>
      <c r="BI67" s="6"/>
      <c r="BJ67" s="6"/>
      <c r="BK67" s="15"/>
    </row>
    <row r="68" spans="1:63" ht="15.6" x14ac:dyDescent="0.3">
      <c r="A68" s="2" t="s">
        <v>19</v>
      </c>
      <c r="B68" s="6">
        <v>106</v>
      </c>
      <c r="C68" s="6">
        <v>87</v>
      </c>
      <c r="D68" s="6">
        <v>420</v>
      </c>
      <c r="E68" s="6">
        <v>368</v>
      </c>
      <c r="F68" s="6">
        <v>14</v>
      </c>
      <c r="G68" s="15">
        <f>SUM(B68:F68)</f>
        <v>995</v>
      </c>
      <c r="I68" s="6">
        <v>57</v>
      </c>
      <c r="J68" s="6">
        <v>34</v>
      </c>
      <c r="K68" s="6">
        <v>181</v>
      </c>
      <c r="L68" s="6">
        <v>304</v>
      </c>
      <c r="M68" s="6">
        <v>119</v>
      </c>
      <c r="N68" s="15">
        <f>SUM(I68:M68)</f>
        <v>695</v>
      </c>
      <c r="P68" s="6">
        <v>79</v>
      </c>
      <c r="Q68" s="6">
        <v>40</v>
      </c>
      <c r="R68" s="6">
        <v>275</v>
      </c>
      <c r="S68" s="6">
        <v>305</v>
      </c>
      <c r="T68" s="6">
        <v>63</v>
      </c>
      <c r="U68" s="15">
        <f t="shared" si="21"/>
        <v>762</v>
      </c>
      <c r="W68" s="6">
        <v>77</v>
      </c>
      <c r="X68" s="6">
        <v>30</v>
      </c>
      <c r="Y68" s="6">
        <v>115</v>
      </c>
      <c r="Z68" s="6">
        <v>198</v>
      </c>
      <c r="AA68" s="6">
        <v>27</v>
      </c>
      <c r="AB68" s="15">
        <f t="shared" si="22"/>
        <v>447</v>
      </c>
      <c r="AD68" s="6">
        <v>30</v>
      </c>
      <c r="AE68" s="6">
        <v>23</v>
      </c>
      <c r="AF68" s="6">
        <v>139</v>
      </c>
      <c r="AG68" s="6">
        <v>192</v>
      </c>
      <c r="AH68" s="6">
        <v>26</v>
      </c>
      <c r="AI68" s="15">
        <f t="shared" si="23"/>
        <v>410</v>
      </c>
      <c r="AK68" s="6">
        <v>63</v>
      </c>
      <c r="AL68" s="6">
        <v>29</v>
      </c>
      <c r="AM68" s="6">
        <v>140</v>
      </c>
      <c r="AN68" s="6">
        <v>215</v>
      </c>
      <c r="AO68" s="6">
        <v>91</v>
      </c>
      <c r="AP68" s="15">
        <f t="shared" si="24"/>
        <v>538</v>
      </c>
      <c r="AR68" s="6"/>
      <c r="AS68" s="6"/>
      <c r="AT68" s="6"/>
      <c r="AU68" s="6"/>
      <c r="AV68" s="6"/>
      <c r="AW68" s="15"/>
      <c r="AY68" s="6"/>
      <c r="AZ68" s="6"/>
      <c r="BA68" s="6"/>
      <c r="BB68" s="6"/>
      <c r="BC68" s="6"/>
      <c r="BD68" s="15"/>
      <c r="BF68" s="6"/>
      <c r="BG68" s="6"/>
      <c r="BH68" s="6"/>
      <c r="BI68" s="6"/>
      <c r="BJ68" s="6"/>
      <c r="BK68" s="15"/>
    </row>
    <row r="69" spans="1:63" ht="15.6" x14ac:dyDescent="0.3">
      <c r="A69" s="8" t="s">
        <v>20</v>
      </c>
      <c r="B69" s="6">
        <v>29</v>
      </c>
      <c r="C69" s="6">
        <v>38</v>
      </c>
      <c r="D69" s="6">
        <v>55</v>
      </c>
      <c r="E69" s="6">
        <v>116</v>
      </c>
      <c r="F69" s="6">
        <v>6</v>
      </c>
      <c r="G69" s="15">
        <f>SUM(B69:F69)</f>
        <v>244</v>
      </c>
      <c r="I69" s="6">
        <v>20</v>
      </c>
      <c r="J69" s="6">
        <v>69</v>
      </c>
      <c r="K69" s="6">
        <v>33</v>
      </c>
      <c r="L69" s="6">
        <v>66</v>
      </c>
      <c r="M69" s="6">
        <v>22</v>
      </c>
      <c r="N69" s="15">
        <f>SUM(I69:M69)</f>
        <v>210</v>
      </c>
      <c r="P69" s="6">
        <v>23</v>
      </c>
      <c r="Q69" s="6">
        <v>31</v>
      </c>
      <c r="R69" s="6">
        <v>60</v>
      </c>
      <c r="S69" s="6">
        <v>123</v>
      </c>
      <c r="T69" s="6">
        <v>38</v>
      </c>
      <c r="U69" s="15">
        <f t="shared" si="21"/>
        <v>275</v>
      </c>
      <c r="W69" s="6">
        <v>7</v>
      </c>
      <c r="X69" s="6">
        <v>5</v>
      </c>
      <c r="Y69" s="6">
        <v>50</v>
      </c>
      <c r="Z69" s="6">
        <v>81</v>
      </c>
      <c r="AA69" s="6">
        <v>11</v>
      </c>
      <c r="AB69" s="15">
        <f t="shared" si="22"/>
        <v>154</v>
      </c>
      <c r="AD69" s="6">
        <v>1</v>
      </c>
      <c r="AE69" s="6">
        <v>5</v>
      </c>
      <c r="AF69" s="6">
        <v>15</v>
      </c>
      <c r="AG69" s="6">
        <v>130</v>
      </c>
      <c r="AH69" s="6">
        <v>15</v>
      </c>
      <c r="AI69" s="15">
        <f t="shared" si="23"/>
        <v>166</v>
      </c>
      <c r="AK69" s="6">
        <v>32</v>
      </c>
      <c r="AL69" s="6">
        <v>9</v>
      </c>
      <c r="AM69" s="6">
        <v>26</v>
      </c>
      <c r="AN69" s="6">
        <v>135</v>
      </c>
      <c r="AO69" s="6">
        <v>11</v>
      </c>
      <c r="AP69" s="15">
        <f t="shared" si="24"/>
        <v>213</v>
      </c>
      <c r="AR69" s="6"/>
      <c r="AS69" s="6"/>
      <c r="AT69" s="6"/>
      <c r="AU69" s="6"/>
      <c r="AV69" s="6"/>
      <c r="AW69" s="15"/>
      <c r="AY69" s="6"/>
      <c r="AZ69" s="6"/>
      <c r="BA69" s="6"/>
      <c r="BB69" s="6"/>
      <c r="BC69" s="6"/>
      <c r="BD69" s="15"/>
      <c r="BF69" s="6"/>
      <c r="BG69" s="6"/>
      <c r="BH69" s="6"/>
      <c r="BI69" s="6"/>
      <c r="BJ69" s="6"/>
      <c r="BK69" s="15"/>
    </row>
    <row r="70" spans="1:63" x14ac:dyDescent="0.3">
      <c r="A70" s="11" t="s">
        <v>21</v>
      </c>
      <c r="B70" s="6" t="s">
        <v>22</v>
      </c>
      <c r="C70" s="6" t="s">
        <v>22</v>
      </c>
      <c r="D70" s="6" t="s">
        <v>22</v>
      </c>
      <c r="E70" s="6" t="s">
        <v>22</v>
      </c>
      <c r="F70" s="6" t="s">
        <v>22</v>
      </c>
      <c r="G70" s="21" t="s">
        <v>22</v>
      </c>
      <c r="I70" s="19">
        <v>10</v>
      </c>
      <c r="J70" s="6">
        <v>1</v>
      </c>
      <c r="K70" s="19">
        <v>3</v>
      </c>
      <c r="L70" s="19">
        <v>1</v>
      </c>
      <c r="M70" s="19">
        <v>0</v>
      </c>
      <c r="N70" s="20">
        <f>SUM(I70:L70)</f>
        <v>15</v>
      </c>
      <c r="P70" s="19">
        <v>0</v>
      </c>
      <c r="Q70" s="6">
        <v>0</v>
      </c>
      <c r="R70" s="19">
        <v>1</v>
      </c>
      <c r="S70" s="19">
        <v>5</v>
      </c>
      <c r="T70" s="6">
        <v>7</v>
      </c>
      <c r="U70" s="20">
        <f t="shared" si="21"/>
        <v>13</v>
      </c>
      <c r="W70" s="19">
        <v>0</v>
      </c>
      <c r="X70" s="6">
        <v>1</v>
      </c>
      <c r="Y70" s="19">
        <v>6</v>
      </c>
      <c r="Z70" s="19">
        <v>16</v>
      </c>
      <c r="AA70" s="19">
        <v>2</v>
      </c>
      <c r="AB70" s="20">
        <f t="shared" si="22"/>
        <v>25</v>
      </c>
      <c r="AD70" s="19">
        <v>0</v>
      </c>
      <c r="AE70" s="6">
        <v>0</v>
      </c>
      <c r="AF70" s="19">
        <v>2</v>
      </c>
      <c r="AG70" s="19">
        <v>2</v>
      </c>
      <c r="AH70" s="19">
        <v>2</v>
      </c>
      <c r="AI70" s="20">
        <f t="shared" si="23"/>
        <v>6</v>
      </c>
      <c r="AK70" s="19">
        <v>1</v>
      </c>
      <c r="AL70" s="6">
        <v>0</v>
      </c>
      <c r="AM70" s="19">
        <v>3</v>
      </c>
      <c r="AN70" s="19">
        <v>14</v>
      </c>
      <c r="AO70" s="19">
        <v>0</v>
      </c>
      <c r="AP70" s="20">
        <f t="shared" si="24"/>
        <v>18</v>
      </c>
      <c r="AR70" s="19"/>
      <c r="AS70" s="6"/>
      <c r="AT70" s="19"/>
      <c r="AU70" s="19"/>
      <c r="AV70" s="19"/>
      <c r="AW70" s="20"/>
      <c r="AY70" s="19"/>
      <c r="AZ70" s="6"/>
      <c r="BA70" s="19"/>
      <c r="BB70" s="19"/>
      <c r="BC70" s="19"/>
      <c r="BD70" s="20"/>
      <c r="BF70" s="19"/>
      <c r="BG70" s="6"/>
      <c r="BH70" s="19"/>
      <c r="BI70" s="19"/>
      <c r="BJ70" s="19"/>
      <c r="BK70" s="20"/>
    </row>
    <row r="71" spans="1:63" x14ac:dyDescent="0.3">
      <c r="A71" s="11" t="s">
        <v>23</v>
      </c>
      <c r="B71" s="6" t="s">
        <v>22</v>
      </c>
      <c r="C71" s="6" t="s">
        <v>22</v>
      </c>
      <c r="D71" s="6" t="s">
        <v>22</v>
      </c>
      <c r="E71" s="6" t="s">
        <v>22</v>
      </c>
      <c r="F71" s="6" t="s">
        <v>22</v>
      </c>
      <c r="G71" s="21" t="s">
        <v>22</v>
      </c>
      <c r="I71" s="19">
        <v>7</v>
      </c>
      <c r="J71" s="6">
        <v>6</v>
      </c>
      <c r="K71" s="19">
        <v>19</v>
      </c>
      <c r="L71" s="19">
        <v>52</v>
      </c>
      <c r="M71" s="19">
        <v>16</v>
      </c>
      <c r="N71" s="20">
        <f>SUM(I71:M71)</f>
        <v>100</v>
      </c>
      <c r="P71" s="19">
        <v>16</v>
      </c>
      <c r="Q71" s="6">
        <v>24</v>
      </c>
      <c r="R71" s="19">
        <v>19</v>
      </c>
      <c r="S71" s="19">
        <v>79</v>
      </c>
      <c r="T71" s="6">
        <v>29</v>
      </c>
      <c r="U71" s="20">
        <f t="shared" si="21"/>
        <v>167</v>
      </c>
      <c r="W71" s="19">
        <v>4</v>
      </c>
      <c r="X71" s="6">
        <v>2</v>
      </c>
      <c r="Y71" s="19">
        <v>19</v>
      </c>
      <c r="Z71" s="19">
        <v>38</v>
      </c>
      <c r="AA71" s="19">
        <v>5</v>
      </c>
      <c r="AB71" s="20">
        <f t="shared" si="22"/>
        <v>68</v>
      </c>
      <c r="AD71" s="19">
        <v>0</v>
      </c>
      <c r="AE71" s="6">
        <v>5</v>
      </c>
      <c r="AF71" s="19">
        <v>4</v>
      </c>
      <c r="AG71" s="19">
        <v>106</v>
      </c>
      <c r="AH71" s="19">
        <v>7</v>
      </c>
      <c r="AI71" s="20">
        <f t="shared" si="23"/>
        <v>122</v>
      </c>
      <c r="AK71" s="19">
        <v>20</v>
      </c>
      <c r="AL71" s="6">
        <v>8</v>
      </c>
      <c r="AM71" s="19">
        <v>7</v>
      </c>
      <c r="AN71" s="19">
        <v>65</v>
      </c>
      <c r="AO71" s="19">
        <v>4</v>
      </c>
      <c r="AP71" s="20">
        <f t="shared" si="24"/>
        <v>104</v>
      </c>
      <c r="AR71" s="19"/>
      <c r="AS71" s="6"/>
      <c r="AT71" s="19"/>
      <c r="AU71" s="19"/>
      <c r="AV71" s="19"/>
      <c r="AW71" s="20"/>
      <c r="AY71" s="19"/>
      <c r="AZ71" s="6"/>
      <c r="BA71" s="19"/>
      <c r="BB71" s="19"/>
      <c r="BC71" s="19"/>
      <c r="BD71" s="20"/>
      <c r="BF71" s="19"/>
      <c r="BG71" s="6"/>
      <c r="BH71" s="19"/>
      <c r="BI71" s="19"/>
      <c r="BJ71" s="19"/>
      <c r="BK71" s="20"/>
    </row>
    <row r="72" spans="1:63" x14ac:dyDescent="0.3">
      <c r="A72" s="11" t="s">
        <v>24</v>
      </c>
      <c r="B72" s="6" t="s">
        <v>22</v>
      </c>
      <c r="C72" s="6" t="s">
        <v>22</v>
      </c>
      <c r="D72" s="6" t="s">
        <v>22</v>
      </c>
      <c r="E72" s="6" t="s">
        <v>22</v>
      </c>
      <c r="F72" s="6" t="s">
        <v>22</v>
      </c>
      <c r="G72" s="21" t="s">
        <v>22</v>
      </c>
      <c r="I72" s="19">
        <v>3</v>
      </c>
      <c r="J72" s="6">
        <v>2</v>
      </c>
      <c r="K72" s="19">
        <v>7</v>
      </c>
      <c r="L72" s="19">
        <v>11</v>
      </c>
      <c r="M72" s="19">
        <v>2</v>
      </c>
      <c r="N72" s="20">
        <f>SUM(I72:M72)</f>
        <v>25</v>
      </c>
      <c r="P72" s="19">
        <v>4</v>
      </c>
      <c r="Q72" s="6">
        <v>6</v>
      </c>
      <c r="R72" s="19">
        <v>37</v>
      </c>
      <c r="S72" s="19">
        <v>26</v>
      </c>
      <c r="T72" s="6">
        <v>2</v>
      </c>
      <c r="U72" s="20">
        <f t="shared" si="21"/>
        <v>75</v>
      </c>
      <c r="W72" s="19">
        <v>3</v>
      </c>
      <c r="X72" s="6">
        <v>2</v>
      </c>
      <c r="Y72" s="19">
        <v>15</v>
      </c>
      <c r="Z72" s="19">
        <v>8</v>
      </c>
      <c r="AA72" s="19">
        <v>3</v>
      </c>
      <c r="AB72" s="20">
        <f t="shared" si="22"/>
        <v>31</v>
      </c>
      <c r="AD72" s="19">
        <v>1</v>
      </c>
      <c r="AE72" s="6">
        <v>0</v>
      </c>
      <c r="AF72" s="19">
        <v>9</v>
      </c>
      <c r="AG72" s="19">
        <v>18</v>
      </c>
      <c r="AH72" s="19">
        <v>6</v>
      </c>
      <c r="AI72" s="20">
        <f t="shared" si="23"/>
        <v>34</v>
      </c>
      <c r="AK72" s="19">
        <v>11</v>
      </c>
      <c r="AL72" s="6">
        <v>1</v>
      </c>
      <c r="AM72" s="19">
        <v>15</v>
      </c>
      <c r="AN72" s="19">
        <v>47</v>
      </c>
      <c r="AO72" s="19">
        <v>6</v>
      </c>
      <c r="AP72" s="20">
        <f t="shared" si="24"/>
        <v>80</v>
      </c>
      <c r="AR72" s="19"/>
      <c r="AS72" s="6"/>
      <c r="AT72" s="19"/>
      <c r="AU72" s="19"/>
      <c r="AV72" s="19"/>
      <c r="AW72" s="20"/>
      <c r="AY72" s="19"/>
      <c r="AZ72" s="6"/>
      <c r="BA72" s="19"/>
      <c r="BB72" s="19"/>
      <c r="BC72" s="19"/>
      <c r="BD72" s="20"/>
      <c r="BF72" s="19"/>
      <c r="BG72" s="6"/>
      <c r="BH72" s="19"/>
      <c r="BI72" s="19"/>
      <c r="BJ72" s="19"/>
      <c r="BK72" s="20"/>
    </row>
    <row r="73" spans="1:63" x14ac:dyDescent="0.3">
      <c r="A73" s="11" t="s">
        <v>25</v>
      </c>
      <c r="B73" s="6" t="s">
        <v>22</v>
      </c>
      <c r="C73" s="6" t="s">
        <v>22</v>
      </c>
      <c r="D73" s="6" t="s">
        <v>22</v>
      </c>
      <c r="E73" s="6" t="s">
        <v>22</v>
      </c>
      <c r="F73" s="6" t="s">
        <v>22</v>
      </c>
      <c r="G73" s="21" t="s">
        <v>22</v>
      </c>
      <c r="I73" s="19">
        <v>0</v>
      </c>
      <c r="J73" s="6">
        <v>60</v>
      </c>
      <c r="K73" s="19">
        <v>4</v>
      </c>
      <c r="L73" s="19">
        <v>2</v>
      </c>
      <c r="M73" s="19">
        <v>4</v>
      </c>
      <c r="N73" s="20">
        <f>SUM(I73:M73)</f>
        <v>70</v>
      </c>
      <c r="P73" s="19">
        <v>3</v>
      </c>
      <c r="Q73" s="6">
        <v>1</v>
      </c>
      <c r="R73" s="19">
        <v>3</v>
      </c>
      <c r="S73" s="19">
        <v>13</v>
      </c>
      <c r="T73" s="19">
        <v>0</v>
      </c>
      <c r="U73" s="20">
        <f t="shared" si="21"/>
        <v>20</v>
      </c>
      <c r="W73" s="19">
        <v>0</v>
      </c>
      <c r="X73" s="6">
        <v>0</v>
      </c>
      <c r="Y73" s="19">
        <v>10</v>
      </c>
      <c r="Z73" s="19">
        <v>19</v>
      </c>
      <c r="AA73" s="19">
        <v>1</v>
      </c>
      <c r="AB73" s="20">
        <f t="shared" si="22"/>
        <v>30</v>
      </c>
      <c r="AD73" s="19">
        <v>0</v>
      </c>
      <c r="AE73" s="6">
        <v>0</v>
      </c>
      <c r="AF73" s="19">
        <v>0</v>
      </c>
      <c r="AG73" s="19">
        <v>4</v>
      </c>
      <c r="AH73" s="19">
        <v>0</v>
      </c>
      <c r="AI73" s="20">
        <f t="shared" si="23"/>
        <v>4</v>
      </c>
      <c r="AK73" s="19">
        <v>0</v>
      </c>
      <c r="AL73" s="6">
        <v>0</v>
      </c>
      <c r="AM73" s="19">
        <v>1</v>
      </c>
      <c r="AN73" s="19">
        <v>9</v>
      </c>
      <c r="AO73" s="19">
        <v>1</v>
      </c>
      <c r="AP73" s="20">
        <f t="shared" si="24"/>
        <v>11</v>
      </c>
      <c r="AR73" s="19"/>
      <c r="AS73" s="6"/>
      <c r="AT73" s="19"/>
      <c r="AU73" s="19"/>
      <c r="AV73" s="19"/>
      <c r="AW73" s="20"/>
      <c r="AY73" s="19"/>
      <c r="AZ73" s="6"/>
      <c r="BA73" s="19"/>
      <c r="BB73" s="19"/>
      <c r="BC73" s="19"/>
      <c r="BD73" s="20"/>
      <c r="BF73" s="19"/>
      <c r="BG73" s="6"/>
      <c r="BH73" s="19"/>
      <c r="BI73" s="19"/>
      <c r="BJ73" s="19"/>
      <c r="BK73" s="20"/>
    </row>
    <row r="74" spans="1:63" ht="15.6" x14ac:dyDescent="0.3">
      <c r="A74" s="160" t="s">
        <v>157</v>
      </c>
      <c r="P74" s="52"/>
      <c r="Q74" s="52"/>
      <c r="R74" s="52"/>
      <c r="S74" s="52"/>
      <c r="T74" s="52"/>
      <c r="U74" s="20"/>
      <c r="W74" s="52"/>
      <c r="X74" s="52"/>
      <c r="Y74" s="52"/>
      <c r="Z74" s="52"/>
      <c r="AA74" s="52"/>
      <c r="AB74" s="20"/>
      <c r="AD74" s="52"/>
      <c r="AE74" s="52"/>
      <c r="AF74" s="52"/>
      <c r="AG74" s="52"/>
      <c r="AH74" s="52"/>
      <c r="AI74" s="20"/>
      <c r="AK74" s="52"/>
      <c r="AL74" s="52"/>
      <c r="AM74" s="52"/>
      <c r="AN74" s="52"/>
      <c r="AO74" s="52"/>
      <c r="AP74" s="20"/>
      <c r="AR74" s="52"/>
      <c r="AS74" s="52"/>
      <c r="AT74" s="52"/>
      <c r="AU74" s="52"/>
      <c r="AV74" s="52"/>
      <c r="AW74" s="20"/>
      <c r="AY74" s="52"/>
      <c r="AZ74" s="52"/>
      <c r="BA74" s="52"/>
      <c r="BB74" s="52"/>
      <c r="BC74" s="52"/>
      <c r="BD74" s="20"/>
      <c r="BF74" s="52"/>
      <c r="BG74" s="52"/>
      <c r="BH74" s="52"/>
      <c r="BI74" s="52"/>
      <c r="BJ74" s="52"/>
      <c r="BK74" s="20"/>
    </row>
    <row r="75" spans="1:63" ht="15.6" x14ac:dyDescent="0.3">
      <c r="A75" s="156" t="s">
        <v>158</v>
      </c>
      <c r="P75" s="52"/>
      <c r="Q75" s="52"/>
      <c r="R75" s="52"/>
      <c r="S75" s="52"/>
      <c r="T75" s="52"/>
      <c r="U75" s="20"/>
      <c r="W75" s="52"/>
      <c r="X75" s="52"/>
      <c r="Y75" s="52"/>
      <c r="Z75" s="52"/>
      <c r="AA75" s="52"/>
      <c r="AB75" s="20"/>
      <c r="AD75" s="52"/>
      <c r="AE75" s="52"/>
      <c r="AF75" s="52"/>
      <c r="AG75" s="52"/>
      <c r="AH75" s="52"/>
      <c r="AI75" s="20"/>
      <c r="AK75" s="52">
        <v>3</v>
      </c>
      <c r="AL75" s="52">
        <v>16</v>
      </c>
      <c r="AM75" s="52">
        <v>19</v>
      </c>
      <c r="AN75" s="52">
        <v>12</v>
      </c>
      <c r="AO75" s="52">
        <v>11</v>
      </c>
      <c r="AP75" s="20">
        <f>SUM(AK75:AO75)</f>
        <v>61</v>
      </c>
      <c r="AR75" s="52"/>
      <c r="AS75" s="52"/>
      <c r="AT75" s="52"/>
      <c r="AU75" s="52"/>
      <c r="AV75" s="52"/>
      <c r="AW75" s="20"/>
      <c r="AY75" s="52"/>
      <c r="AZ75" s="52"/>
      <c r="BA75" s="52"/>
      <c r="BB75" s="52"/>
      <c r="BC75" s="52"/>
      <c r="BD75" s="20"/>
      <c r="BF75" s="52"/>
      <c r="BG75" s="52"/>
      <c r="BH75" s="52"/>
      <c r="BI75" s="52"/>
      <c r="BJ75" s="52"/>
      <c r="BK75" s="20"/>
    </row>
    <row r="76" spans="1:63" ht="15.6" x14ac:dyDescent="0.3">
      <c r="A76" s="156" t="s">
        <v>159</v>
      </c>
      <c r="P76" s="52"/>
      <c r="Q76" s="52"/>
      <c r="R76" s="52"/>
      <c r="S76" s="52"/>
      <c r="T76" s="52"/>
      <c r="U76" s="20"/>
      <c r="W76" s="52"/>
      <c r="X76" s="52"/>
      <c r="Y76" s="52"/>
      <c r="Z76" s="52"/>
      <c r="AA76" s="52"/>
      <c r="AB76" s="20"/>
      <c r="AD76" s="52"/>
      <c r="AE76" s="52"/>
      <c r="AF76" s="52"/>
      <c r="AG76" s="52"/>
      <c r="AH76" s="52"/>
      <c r="AI76" s="20"/>
      <c r="AK76" s="52">
        <v>2</v>
      </c>
      <c r="AL76" s="52">
        <v>20</v>
      </c>
      <c r="AM76" s="52">
        <v>24</v>
      </c>
      <c r="AN76" s="52">
        <v>19</v>
      </c>
      <c r="AO76" s="52">
        <v>13</v>
      </c>
      <c r="AP76" s="20">
        <f>SUM(AK76:AO76)</f>
        <v>78</v>
      </c>
      <c r="AR76" s="52"/>
      <c r="AS76" s="52"/>
      <c r="AT76" s="52"/>
      <c r="AU76" s="52"/>
      <c r="AV76" s="52"/>
      <c r="AW76" s="20"/>
      <c r="AY76" s="52"/>
      <c r="AZ76" s="52"/>
      <c r="BA76" s="52"/>
      <c r="BB76" s="52"/>
      <c r="BC76" s="52"/>
      <c r="BD76" s="20"/>
      <c r="BF76" s="52"/>
      <c r="BG76" s="52"/>
      <c r="BH76" s="52"/>
      <c r="BI76" s="52"/>
      <c r="BJ76" s="52"/>
      <c r="BK76" s="20"/>
    </row>
    <row r="77" spans="1:63" s="149" customFormat="1" ht="15.6" x14ac:dyDescent="0.3">
      <c r="A77" s="157" t="s">
        <v>160</v>
      </c>
      <c r="P77" s="104"/>
      <c r="Q77" s="104"/>
      <c r="R77" s="104"/>
      <c r="S77" s="104"/>
      <c r="T77" s="104"/>
      <c r="U77" s="183"/>
      <c r="W77" s="104"/>
      <c r="X77" s="104"/>
      <c r="Y77" s="104"/>
      <c r="Z77" s="104"/>
      <c r="AA77" s="104"/>
      <c r="AB77" s="183"/>
      <c r="AD77" s="104"/>
      <c r="AE77" s="104"/>
      <c r="AF77" s="104"/>
      <c r="AG77" s="104"/>
      <c r="AH77" s="104"/>
      <c r="AI77" s="183"/>
      <c r="AK77" s="104">
        <v>6</v>
      </c>
      <c r="AL77" s="104">
        <v>18</v>
      </c>
      <c r="AM77" s="104">
        <v>24</v>
      </c>
      <c r="AN77" s="104">
        <v>5</v>
      </c>
      <c r="AO77" s="104">
        <v>0</v>
      </c>
      <c r="AP77" s="183">
        <f>SUM(AK77:AO77)</f>
        <v>53</v>
      </c>
      <c r="AR77" s="104"/>
      <c r="AS77" s="104"/>
      <c r="AT77" s="104"/>
      <c r="AU77" s="104"/>
      <c r="AV77" s="104"/>
      <c r="AW77" s="183"/>
      <c r="AY77" s="104"/>
      <c r="AZ77" s="104"/>
      <c r="BA77" s="104"/>
      <c r="BB77" s="104"/>
      <c r="BC77" s="104"/>
      <c r="BD77" s="183"/>
      <c r="BF77" s="104"/>
      <c r="BG77" s="104"/>
      <c r="BH77" s="104"/>
      <c r="BI77" s="104"/>
      <c r="BJ77" s="104"/>
      <c r="BK77" s="183"/>
    </row>
    <row r="78" spans="1:63" s="174" customFormat="1" ht="15.6" x14ac:dyDescent="0.3">
      <c r="A78" s="159" t="s">
        <v>166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8"/>
      <c r="Q78" s="18"/>
      <c r="R78" s="18"/>
      <c r="S78" s="18"/>
      <c r="T78" s="18"/>
      <c r="U78" s="143"/>
      <c r="V78" s="141"/>
      <c r="W78" s="18"/>
      <c r="X78" s="18"/>
      <c r="Y78" s="18"/>
      <c r="Z78" s="18"/>
      <c r="AA78" s="18"/>
      <c r="AB78" s="143"/>
      <c r="AC78" s="141"/>
      <c r="AD78" s="18"/>
      <c r="AE78" s="18"/>
      <c r="AF78" s="18"/>
      <c r="AG78" s="18"/>
      <c r="AH78" s="18"/>
      <c r="AI78" s="143"/>
      <c r="AJ78" s="141"/>
      <c r="AK78" s="18">
        <v>1</v>
      </c>
      <c r="AL78" s="18">
        <v>12</v>
      </c>
      <c r="AM78" s="18">
        <v>10</v>
      </c>
      <c r="AN78" s="18">
        <v>9</v>
      </c>
      <c r="AO78" s="18">
        <v>5</v>
      </c>
      <c r="AP78" s="143">
        <f>SUM(AK78:AO78)</f>
        <v>37</v>
      </c>
      <c r="AR78" s="18"/>
      <c r="AS78" s="18"/>
      <c r="AT78" s="18"/>
      <c r="AU78" s="18"/>
      <c r="AV78" s="18"/>
      <c r="AW78" s="143"/>
      <c r="AY78" s="18"/>
      <c r="AZ78" s="18"/>
      <c r="BA78" s="18"/>
      <c r="BB78" s="18"/>
      <c r="BC78" s="18"/>
      <c r="BD78" s="143"/>
      <c r="BF78" s="18"/>
      <c r="BG78" s="18"/>
      <c r="BH78" s="18"/>
      <c r="BI78" s="18"/>
      <c r="BJ78" s="18"/>
      <c r="BK78" s="14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E1" workbookViewId="0">
      <selection activeCell="J14" sqref="J14"/>
    </sheetView>
  </sheetViews>
  <sheetFormatPr defaultRowHeight="14.4" x14ac:dyDescent="0.3"/>
  <cols>
    <col min="1" max="1" width="10.6640625" bestFit="1" customWidth="1"/>
    <col min="3" max="3" width="9.109375" style="174"/>
    <col min="4" max="4" width="8.88671875" style="174"/>
    <col min="8" max="8" width="9.109375" style="174"/>
    <col min="10" max="10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'2014'!$B20/'2014'!$B2*100</f>
        <v>10.526315789473683</v>
      </c>
      <c r="C2" s="40">
        <f>'2015'!$B20/'2015'!$B2*100</f>
        <v>30</v>
      </c>
      <c r="D2" s="40">
        <f>'2016'!$B20/'2016'!$B2*100</f>
        <v>34.782608695652172</v>
      </c>
      <c r="E2" s="40">
        <f>'2017'!$B20/'2017'!$B2*100</f>
        <v>32</v>
      </c>
      <c r="F2" s="40">
        <f>'2018'!$B20/'2018'!$B2*100</f>
        <v>36</v>
      </c>
      <c r="G2" s="40">
        <f>'2019'!$B20/'2019'!$B2*100</f>
        <v>56.000000000000007</v>
      </c>
      <c r="H2" s="40">
        <f>'2020'!$B19/'2020'!$B2*100</f>
        <v>44.444444444444443</v>
      </c>
      <c r="I2" s="40">
        <f>'2021'!$B19/'2021'!$B2*100</f>
        <v>66.666666666666657</v>
      </c>
      <c r="J2" s="40">
        <f>'2022'!$B19/'2022'!$B2*100</f>
        <v>67.857142857142861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'2016'!$C20/'2016'!$C2*100</f>
        <v>0</v>
      </c>
      <c r="E3" s="40">
        <f>'2017'!$C20/'2017'!$C2*100</f>
        <v>5.5555555555555554</v>
      </c>
      <c r="F3" s="40">
        <f>'2018'!$C20/'2018'!$C2*100</f>
        <v>0</v>
      </c>
      <c r="G3" s="40">
        <f>'2019'!$C20/'2019'!$C2*100</f>
        <v>0</v>
      </c>
      <c r="H3" s="40">
        <f>'2020'!$C19/'2020'!$C2*100</f>
        <v>12.5</v>
      </c>
      <c r="I3" s="40">
        <f>'2021'!$C19/'2021'!$C2*100</f>
        <v>12.5</v>
      </c>
      <c r="J3" s="40">
        <f>'2022'!$C19/'2022'!$C2*100</f>
        <v>16.666666666666664</v>
      </c>
    </row>
    <row r="4" spans="1:10" ht="13.5" customHeight="1" x14ac:dyDescent="0.3">
      <c r="A4" s="39" t="s">
        <v>37</v>
      </c>
      <c r="B4" s="40">
        <f>'2014'!$C20/'2014'!$C2*100</f>
        <v>11.864406779661017</v>
      </c>
      <c r="C4" s="40">
        <f>'2015'!$C20/'2015'!$C2*100</f>
        <v>14.0625</v>
      </c>
      <c r="D4" s="40">
        <f>'2016'!$D20/'2016'!$D2*100</f>
        <v>21.53846153846154</v>
      </c>
      <c r="E4" s="40">
        <f>'2017'!$D20/'2017'!$D2*100</f>
        <v>27.27272727272727</v>
      </c>
      <c r="F4" s="40">
        <f>'2018'!$D20/'2018'!$D2*100</f>
        <v>31.818181818181817</v>
      </c>
      <c r="G4" s="40">
        <f>'2019'!$D20/'2019'!$D2*100</f>
        <v>44.61538461538462</v>
      </c>
      <c r="H4" s="40">
        <f>'2020'!$D19/'2020'!$D2*100</f>
        <v>44.61538461538462</v>
      </c>
      <c r="I4" s="40">
        <f>'2021'!$D19/'2021'!$D2*100</f>
        <v>57.575757575757578</v>
      </c>
      <c r="J4" s="40">
        <f>'2022'!$D19/'2022'!$D2*100</f>
        <v>60.606060606060609</v>
      </c>
    </row>
    <row r="5" spans="1:10" ht="13.5" customHeight="1" x14ac:dyDescent="0.3">
      <c r="A5" s="39" t="s">
        <v>77</v>
      </c>
      <c r="B5" s="40">
        <f>'2014'!$D20/'2014'!$D2*100</f>
        <v>10</v>
      </c>
      <c r="C5" s="40">
        <f>'2015'!$D20/'2015'!$D2*100</f>
        <v>11.76470588235294</v>
      </c>
      <c r="D5" s="40">
        <f>'2016'!$E20/'2016'!$E2*100</f>
        <v>23.52941176470588</v>
      </c>
      <c r="E5" s="40">
        <f>'2017'!$E20/'2017'!$E2*100</f>
        <v>26.315789473684209</v>
      </c>
      <c r="F5" s="40">
        <f>'2018'!$E20/'2018'!$E2*100</f>
        <v>31.578947368421051</v>
      </c>
      <c r="G5" s="40">
        <f>'2019'!$E20/'2019'!$E2*100</f>
        <v>50</v>
      </c>
      <c r="H5" s="40">
        <f>'2020'!$E19/'2020'!$E2*100</f>
        <v>50</v>
      </c>
      <c r="I5" s="40">
        <f>'2021'!$E19/'2021'!$E2*100</f>
        <v>50</v>
      </c>
      <c r="J5" s="40">
        <f>'2022'!$E19/'2022'!$E2*100</f>
        <v>52.631578947368418</v>
      </c>
    </row>
    <row r="6" spans="1:10" ht="13.5" customHeight="1" x14ac:dyDescent="0.3">
      <c r="A6" s="39" t="s">
        <v>40</v>
      </c>
      <c r="B6" s="40">
        <f>'2014'!$E20/'2014'!$E2*100</f>
        <v>6.25</v>
      </c>
      <c r="C6" s="40">
        <f>'2015'!$E20/'2015'!$E2*100</f>
        <v>33.333333333333329</v>
      </c>
      <c r="D6" s="40">
        <f>'2016'!$F20/'2016'!$F2*100</f>
        <v>42.105263157894733</v>
      </c>
      <c r="E6" s="40">
        <f>'2017'!$F20/'2017'!$F2*100</f>
        <v>42.105263157894733</v>
      </c>
      <c r="F6" s="40">
        <f>'2018'!$F20/'2018'!$F2*100</f>
        <v>40</v>
      </c>
      <c r="G6" s="40">
        <f>'2019'!$F20/'2019'!$F2*100</f>
        <v>63.157894736842103</v>
      </c>
      <c r="H6" s="40">
        <f>'2020'!$F19/'2020'!$F2*100</f>
        <v>85</v>
      </c>
      <c r="I6" s="40">
        <f>'2021'!$F19/'2021'!$F2*100</f>
        <v>89.473684210526315</v>
      </c>
      <c r="J6" s="40">
        <f>'2022'!$F19/'2022'!$F2*100</f>
        <v>80</v>
      </c>
    </row>
    <row r="7" spans="1:10" ht="13.5" customHeight="1" x14ac:dyDescent="0.3">
      <c r="A7" s="39" t="s">
        <v>132</v>
      </c>
      <c r="B7" s="40">
        <f>'2014'!$F20/'2014'!$F2*100</f>
        <v>16.091954022988507</v>
      </c>
      <c r="C7" s="40">
        <f>'2015'!$F20/'2015'!$F2*100</f>
        <v>18.085106382978726</v>
      </c>
      <c r="D7" s="40">
        <f>'2016'!$G20/'2016'!$G2*100</f>
        <v>17.647058823529413</v>
      </c>
      <c r="E7" s="40">
        <f>'2017'!$G20/'2017'!$G2*100</f>
        <v>18.811881188118811</v>
      </c>
      <c r="F7" s="40">
        <f>'2018'!$G20/'2018'!$G2*100</f>
        <v>34.313725490196077</v>
      </c>
      <c r="G7" s="40">
        <f>'2019'!$G20/'2019'!$G2*100</f>
        <v>51.485148514851488</v>
      </c>
      <c r="H7" s="40">
        <f>'2020'!$G19/'2020'!$G2*100</f>
        <v>59.803921568627452</v>
      </c>
      <c r="I7" s="40">
        <f>'2021'!$G19/'2021'!$G2*100</f>
        <v>61.386138613861384</v>
      </c>
      <c r="J7" s="40">
        <f>'2022'!$G19/'2022'!$G2*100</f>
        <v>69.306930693069305</v>
      </c>
    </row>
    <row r="8" spans="1:10" ht="13.5" customHeight="1" x14ac:dyDescent="0.3">
      <c r="A8" s="39" t="s">
        <v>41</v>
      </c>
      <c r="B8" s="40">
        <f>'2014'!$G20/'2014'!$G2*100</f>
        <v>6.25</v>
      </c>
      <c r="C8" s="40">
        <f>'2015'!$G20/'2015'!$G2*100</f>
        <v>20.192307692307693</v>
      </c>
      <c r="D8" s="40">
        <f>'2016'!$H20/'2016'!$H2*100</f>
        <v>27.777777777777779</v>
      </c>
      <c r="E8" s="40">
        <f>'2017'!$H20/'2017'!$H2*100</f>
        <v>35.185185185185183</v>
      </c>
      <c r="F8" s="40">
        <f>'2018'!$H20/'2018'!$H2*100</f>
        <v>44.339622641509436</v>
      </c>
      <c r="G8" s="40">
        <f>'2019'!$H20/'2019'!$H2*100</f>
        <v>58.878504672897193</v>
      </c>
      <c r="H8" s="40">
        <f>'2020'!$H19/'2020'!$H2*100</f>
        <v>71.962616822429908</v>
      </c>
      <c r="I8" s="40">
        <f>'2021'!$H19/'2021'!$H2*100</f>
        <v>77.570093457943926</v>
      </c>
      <c r="J8" s="40">
        <f>'2022'!$H19/'2022'!$H2*100</f>
        <v>78.504672897196258</v>
      </c>
    </row>
    <row r="9" spans="1:10" ht="13.5" customHeight="1" x14ac:dyDescent="0.3">
      <c r="A9" s="39" t="s">
        <v>42</v>
      </c>
      <c r="B9" s="40">
        <f>'2014'!$H20/'2014'!$H2*100</f>
        <v>10.909090909090908</v>
      </c>
      <c r="C9" s="40">
        <f>'2015'!$H20/'2015'!$H2*100</f>
        <v>16.666666666666664</v>
      </c>
      <c r="D9" s="40">
        <f>'2016'!$I20/'2016'!$I2*100</f>
        <v>20.168067226890756</v>
      </c>
      <c r="E9" s="40">
        <f>'2017'!$I20/'2017'!$I2*100</f>
        <v>22.222222222222221</v>
      </c>
      <c r="F9" s="40">
        <f>'2018'!$I20/'2018'!$I2*100</f>
        <v>29.702970297029701</v>
      </c>
      <c r="G9" s="40">
        <f>'2019'!$I20/'2019'!$I2*100</f>
        <v>54</v>
      </c>
      <c r="H9" s="40">
        <f>'2020'!$I19/'2020'!$I2*100</f>
        <v>69.387755102040813</v>
      </c>
      <c r="I9" s="40">
        <f>'2021'!$I19/'2021'!$I2*100</f>
        <v>71.717171717171709</v>
      </c>
      <c r="J9" s="40">
        <f>'2022'!$I19/'2022'!$I2*100</f>
        <v>76.288659793814432</v>
      </c>
    </row>
    <row r="10" spans="1:10" ht="13.5" customHeight="1" x14ac:dyDescent="0.3">
      <c r="A10" s="39" t="s">
        <v>133</v>
      </c>
      <c r="B10" s="40">
        <f>'2014'!$I20/'2014'!$I2*100</f>
        <v>17.307692307692307</v>
      </c>
      <c r="C10" s="40">
        <f>'2015'!$I20/'2015'!$I2*100</f>
        <v>23.333333333333332</v>
      </c>
      <c r="D10" s="40">
        <f>'2016'!$J20/'2016'!$J2*100</f>
        <v>22.857142857142858</v>
      </c>
      <c r="E10" s="40">
        <f>'2017'!$J20/'2017'!$J2*100</f>
        <v>17.567567567567568</v>
      </c>
      <c r="F10" s="40">
        <f>'2018'!$J20/'2018'!$J2*100</f>
        <v>25.675675675675674</v>
      </c>
      <c r="G10" s="40">
        <f>'2019'!$J20/'2019'!$J2*100</f>
        <v>43.243243243243242</v>
      </c>
      <c r="H10" s="40">
        <f>'2020'!$J19/'2020'!$J2*100</f>
        <v>50</v>
      </c>
      <c r="I10" s="40">
        <f>'2021'!$J19/'2021'!$J2*100</f>
        <v>52.631578947368418</v>
      </c>
      <c r="J10" s="40">
        <f>'2022'!$J19/'2022'!$J2*100</f>
        <v>57.894736842105267</v>
      </c>
    </row>
    <row r="11" spans="1:10" ht="13.5" customHeight="1" x14ac:dyDescent="0.3">
      <c r="A11" s="46" t="s">
        <v>43</v>
      </c>
      <c r="B11" s="47">
        <f>'2014'!$J20/'2014'!$J2*100</f>
        <v>11.546840958605664</v>
      </c>
      <c r="C11" s="47">
        <f>'2015'!$J20/'2015'!$J2*100</f>
        <v>19.144602851323828</v>
      </c>
      <c r="D11" s="47">
        <f>'2016'!$K20/'2016'!$K2*100</f>
        <v>22.592592592592592</v>
      </c>
      <c r="E11" s="47">
        <f>'2017'!$K20/'2017'!$K2*100</f>
        <v>24.952741020793951</v>
      </c>
      <c r="F11" s="47">
        <f>'2018'!$K20/'2018'!$K2*100</f>
        <v>33.018867924528301</v>
      </c>
      <c r="G11" s="47">
        <f>'2019'!$K20/'2019'!$K2*100</f>
        <v>50.669216061185473</v>
      </c>
      <c r="H11" s="47">
        <f>'2020'!$K19/'2020'!$K2*100</f>
        <v>59.168241965973536</v>
      </c>
      <c r="I11" s="47">
        <f>'2021'!$K19/'2021'!$K2*100</f>
        <v>64.218455743879474</v>
      </c>
      <c r="J11" s="47">
        <f>'2022'!$K19/'2022'!$K2*100</f>
        <v>67.669172932330824</v>
      </c>
    </row>
    <row r="12" spans="1:10" x14ac:dyDescent="0.3">
      <c r="A12" s="48" t="s">
        <v>47</v>
      </c>
      <c r="B12" s="40">
        <f>'2014'!$L20/'2014'!$L2*100</f>
        <v>11.797752808988763</v>
      </c>
      <c r="C12" s="40">
        <f>'2015'!$L20/'2015'!$L2*100</f>
        <v>18.518518518518519</v>
      </c>
      <c r="D12" s="40">
        <f>'2016'!$M20/'2016'!$M2*100</f>
        <v>19.900497512437813</v>
      </c>
      <c r="E12" s="40">
        <f>'2017'!$M20/'2017'!$M2*100</f>
        <v>20.526315789473685</v>
      </c>
      <c r="F12" s="40">
        <f>'2018'!$M20/'2018'!$M2*100</f>
        <v>31.05263157894737</v>
      </c>
      <c r="G12" s="40">
        <f>'2019'!$M20/'2019'!$M2*100</f>
        <v>51.578947368421055</v>
      </c>
      <c r="H12" s="40">
        <f>'2020'!$M19/'2020'!$M2*100</f>
        <v>63.829787234042556</v>
      </c>
      <c r="I12" s="40">
        <f>'2021'!$M19/'2021'!$M2*100</f>
        <v>66.310160427807489</v>
      </c>
      <c r="J12" s="40">
        <f>'2022'!$M19/'2022'!$M2*100</f>
        <v>70.212765957446805</v>
      </c>
    </row>
    <row r="13" spans="1:10" x14ac:dyDescent="0.3">
      <c r="A13" s="48" t="s">
        <v>48</v>
      </c>
      <c r="B13" s="40">
        <f>'2014'!$M20/'2014'!$M2*100</f>
        <v>18.181818181818183</v>
      </c>
      <c r="C13" s="40">
        <f>'2015'!$M20/'2015'!$M2*100</f>
        <v>23.287671232876711</v>
      </c>
      <c r="D13" s="40">
        <f>'2016'!$N20/'2016'!$N2*100</f>
        <v>31.506849315068493</v>
      </c>
      <c r="E13" s="40">
        <f>'2017'!$N20/'2017'!$N2*100</f>
        <v>32.432432432432435</v>
      </c>
      <c r="F13" s="40">
        <f>'2018'!$N20/'2018'!$N2*100</f>
        <v>39.726027397260275</v>
      </c>
      <c r="G13" s="40">
        <f>'2019'!$N20/'2019'!$N2*100</f>
        <v>50.704225352112672</v>
      </c>
      <c r="H13" s="40">
        <f>'2020'!$N19/'2020'!$N2*100</f>
        <v>60.563380281690137</v>
      </c>
      <c r="I13" s="40">
        <f>'2021'!$N19/'2021'!$N2*100</f>
        <v>60.810810810810814</v>
      </c>
      <c r="J13" s="40">
        <f>'2022'!$N19/'2022'!$N2*100</f>
        <v>63.513513513513509</v>
      </c>
    </row>
    <row r="14" spans="1:10" x14ac:dyDescent="0.3">
      <c r="A14" s="48" t="s">
        <v>49</v>
      </c>
      <c r="B14" s="40">
        <f>'2014'!$N20/'2014'!$N2*100</f>
        <v>7.6923076923076925</v>
      </c>
      <c r="C14" s="40">
        <f>'2015'!$N20/'2015'!$N2*100</f>
        <v>19.53125</v>
      </c>
      <c r="D14" s="40">
        <f>'2016'!$O20/'2016'!$O2*100</f>
        <v>22.916666666666664</v>
      </c>
      <c r="E14" s="40">
        <f>'2017'!$O20/'2017'!$O2*100</f>
        <v>27.007299270072991</v>
      </c>
      <c r="F14" s="40">
        <f>'2018'!$O20/'2018'!$O2*100</f>
        <v>36.690647482014391</v>
      </c>
      <c r="G14" s="40">
        <f>'2019'!$O20/'2019'!$O2*100</f>
        <v>56.428571428571431</v>
      </c>
      <c r="H14" s="40">
        <f>'2020'!$O19/'2020'!$O2*100</f>
        <v>68.309859154929569</v>
      </c>
      <c r="I14" s="40">
        <f>'2021'!$O19/'2021'!$O2*100</f>
        <v>73.75886524822694</v>
      </c>
      <c r="J14" s="40">
        <f>'2022'!$O19/'2022'!$O2*100</f>
        <v>78.417266187050359</v>
      </c>
    </row>
    <row r="17" spans="1:1" x14ac:dyDescent="0.3">
      <c r="A17" s="188" t="s">
        <v>178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17" sqref="I17"/>
    </sheetView>
  </sheetViews>
  <sheetFormatPr defaultRowHeight="14.4" x14ac:dyDescent="0.3"/>
  <cols>
    <col min="1" max="1" width="10.6640625" bestFit="1" customWidth="1"/>
    <col min="3" max="4" width="9.1093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5">
        <f>'2014'!$B21/'2014'!$B2</f>
        <v>4</v>
      </c>
      <c r="C2" s="45">
        <f>'2015'!$B21/'2015'!$B2</f>
        <v>11.45</v>
      </c>
      <c r="D2" s="45">
        <f>'2016'!$B21/'2016'!$B2</f>
        <v>5.1304347826086953</v>
      </c>
      <c r="E2" s="45">
        <f>'2017'!$B21/'2017'!$B2</f>
        <v>6.28</v>
      </c>
      <c r="F2" s="45">
        <f>'2018'!$B21/'2018'!$B2</f>
        <v>2.76</v>
      </c>
      <c r="G2" s="45">
        <f>'2019'!$B21/'2019'!$B2</f>
        <v>2.8</v>
      </c>
      <c r="H2" s="45">
        <f>'2020'!$B20/'2020'!$B2</f>
        <v>1.5185185185185186</v>
      </c>
      <c r="I2" s="45">
        <f>'2021'!$B20/'2021'!$B2</f>
        <v>1.7407407407407407</v>
      </c>
      <c r="J2" s="45">
        <f>'2022'!$B20/'2022'!$B2</f>
        <v>1.3928571428571428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5">
        <f>'2016'!$C21/'2016'!$C2</f>
        <v>0.76470588235294112</v>
      </c>
      <c r="E3" s="45">
        <f>'2017'!$C21/'2017'!$C2</f>
        <v>0.55555555555555558</v>
      </c>
      <c r="F3" s="45">
        <f>'2018'!$C21/'2018'!$C2</f>
        <v>0.52941176470588236</v>
      </c>
      <c r="G3" s="45">
        <f>'2019'!$C21/'2019'!$C2</f>
        <v>0.14285714285714285</v>
      </c>
      <c r="H3" s="45">
        <f>'2020'!$C20/'2020'!$C2</f>
        <v>0.6875</v>
      </c>
      <c r="I3" s="45">
        <f>'2021'!$C20/'2021'!$C2</f>
        <v>0.9375</v>
      </c>
      <c r="J3" s="45">
        <f>'2022'!$C20/'2022'!$C2</f>
        <v>0.3888888888888889</v>
      </c>
    </row>
    <row r="4" spans="1:10" ht="13.5" customHeight="1" x14ac:dyDescent="0.3">
      <c r="A4" s="39" t="s">
        <v>37</v>
      </c>
      <c r="B4" s="45">
        <f>'2014'!$C21/'2014'!$C2</f>
        <v>0.2711864406779661</v>
      </c>
      <c r="C4" s="45">
        <f>'2015'!$C21/'2015'!$C2</f>
        <v>0.40625</v>
      </c>
      <c r="D4" s="45">
        <f>'2016'!$D21/'2016'!$D2</f>
        <v>0.33846153846153848</v>
      </c>
      <c r="E4" s="45">
        <f>'2017'!$D21/'2017'!$D2</f>
        <v>0.5</v>
      </c>
      <c r="F4" s="45">
        <f>'2018'!$D21/'2018'!$D2</f>
        <v>0.46969696969696972</v>
      </c>
      <c r="G4" s="45">
        <f>'2019'!$D21/'2019'!$D2</f>
        <v>0.49230769230769234</v>
      </c>
      <c r="H4" s="45">
        <f>'2020'!$D20/'2020'!$D2</f>
        <v>0.67692307692307696</v>
      </c>
      <c r="I4" s="45">
        <f>'2021'!$D20/'2021'!$D2</f>
        <v>0.53030303030303028</v>
      </c>
      <c r="J4" s="45">
        <f>'2022'!$D20/'2022'!$D2</f>
        <v>0.62121212121212122</v>
      </c>
    </row>
    <row r="5" spans="1:10" ht="13.5" customHeight="1" x14ac:dyDescent="0.3">
      <c r="A5" s="39" t="s">
        <v>77</v>
      </c>
      <c r="B5" s="45">
        <f>'2014'!$D21/'2014'!$D2</f>
        <v>0.75</v>
      </c>
      <c r="C5" s="45">
        <f>'2015'!$D21/'2015'!$D2</f>
        <v>1.0588235294117647</v>
      </c>
      <c r="D5" s="45">
        <f>'2016'!$E21/'2016'!$E2</f>
        <v>0.6470588235294118</v>
      </c>
      <c r="E5" s="45">
        <f>'2017'!$E21/'2017'!$E2</f>
        <v>0.26315789473684209</v>
      </c>
      <c r="F5" s="45">
        <f>'2018'!$E21/'2018'!$E2</f>
        <v>0.36842105263157893</v>
      </c>
      <c r="G5" s="45">
        <f>'2019'!$E21/'2019'!$E2</f>
        <v>0.33333333333333331</v>
      </c>
      <c r="H5" s="45">
        <f>'2020'!$E20/'2020'!$E2</f>
        <v>0.2</v>
      </c>
      <c r="I5" s="45">
        <f>'2021'!$E20/'2021'!$E2</f>
        <v>0.7</v>
      </c>
      <c r="J5" s="45">
        <f>'2022'!$E20/'2022'!$E2</f>
        <v>0.26315789473684209</v>
      </c>
    </row>
    <row r="6" spans="1:10" ht="13.5" customHeight="1" x14ac:dyDescent="0.3">
      <c r="A6" s="39" t="s">
        <v>40</v>
      </c>
      <c r="B6" s="45">
        <f>'2014'!$E21/'2014'!$E2</f>
        <v>0.4375</v>
      </c>
      <c r="C6" s="45">
        <f>'2015'!$E21/'2015'!$E2</f>
        <v>0.44444444444444442</v>
      </c>
      <c r="D6" s="45">
        <f>'2016'!$F21/'2016'!$F2</f>
        <v>1.631578947368421</v>
      </c>
      <c r="E6" s="45">
        <f>'2017'!$F21/'2017'!$F2</f>
        <v>1.1052631578947369</v>
      </c>
      <c r="F6" s="45">
        <f>'2018'!$F21/'2018'!$F2</f>
        <v>0.95</v>
      </c>
      <c r="G6" s="45">
        <f>'2019'!$F21/'2019'!$F2</f>
        <v>1.4210526315789473</v>
      </c>
      <c r="H6" s="45">
        <f>'2020'!$F20/'2020'!$F2</f>
        <v>0.95</v>
      </c>
      <c r="I6" s="45">
        <f>'2021'!$F20/'2021'!$F2</f>
        <v>0.73684210526315785</v>
      </c>
      <c r="J6" s="45">
        <f>'2022'!$F20/'2022'!$F2</f>
        <v>0.75</v>
      </c>
    </row>
    <row r="7" spans="1:10" ht="13.5" customHeight="1" x14ac:dyDescent="0.3">
      <c r="A7" s="39" t="s">
        <v>132</v>
      </c>
      <c r="B7" s="45">
        <f>'2014'!$F21/'2014'!$F2</f>
        <v>0.16091954022988506</v>
      </c>
      <c r="C7" s="45">
        <f>'2015'!$F21/'2015'!$F2</f>
        <v>0.24468085106382978</v>
      </c>
      <c r="D7" s="45">
        <f>'2016'!$G21/'2016'!$G2</f>
        <v>0.13725490196078433</v>
      </c>
      <c r="E7" s="45">
        <f>'2017'!$G21/'2017'!$G2</f>
        <v>0.10891089108910891</v>
      </c>
      <c r="F7" s="45">
        <f>'2018'!$G21/'2018'!$G2</f>
        <v>0.11764705882352941</v>
      </c>
      <c r="G7" s="45">
        <f>'2019'!$G21/'2019'!$G2</f>
        <v>0.11881188118811881</v>
      </c>
      <c r="H7" s="45">
        <f>'2020'!$G20/'2020'!$G2</f>
        <v>0.12745098039215685</v>
      </c>
      <c r="I7" s="45">
        <f>'2021'!$G20/'2021'!$G2</f>
        <v>0.28712871287128711</v>
      </c>
      <c r="J7" s="45">
        <f>'2022'!$G20/'2022'!$G2</f>
        <v>0.13861386138613863</v>
      </c>
    </row>
    <row r="8" spans="1:10" ht="13.5" customHeight="1" x14ac:dyDescent="0.3">
      <c r="A8" s="39" t="s">
        <v>41</v>
      </c>
      <c r="B8" s="45">
        <f>'2014'!$G21/'2014'!$G2</f>
        <v>0.29166666666666669</v>
      </c>
      <c r="C8" s="45">
        <f>'2015'!$G21/'2015'!$G2</f>
        <v>0.75</v>
      </c>
      <c r="D8" s="45">
        <f>'2016'!$H21/'2016'!$H2</f>
        <v>1.1666666666666667</v>
      </c>
      <c r="E8" s="45">
        <f>'2017'!$H21/'2017'!$H2</f>
        <v>0.62962962962962965</v>
      </c>
      <c r="F8" s="45">
        <f>'2018'!$H21/'2018'!$H2</f>
        <v>0.59433962264150941</v>
      </c>
      <c r="G8" s="45">
        <f>'2019'!$H21/'2019'!$H2</f>
        <v>0.71028037383177567</v>
      </c>
      <c r="H8" s="45">
        <f>'2020'!$H20/'2020'!$H2</f>
        <v>0.59813084112149528</v>
      </c>
      <c r="I8" s="45">
        <f>'2021'!$H20/'2021'!$H2</f>
        <v>0.51401869158878499</v>
      </c>
      <c r="J8" s="45">
        <f>'2022'!$H20/'2022'!$H2</f>
        <v>0.56074766355140182</v>
      </c>
    </row>
    <row r="9" spans="1:10" ht="13.5" customHeight="1" x14ac:dyDescent="0.3">
      <c r="A9" s="39" t="s">
        <v>42</v>
      </c>
      <c r="B9" s="45">
        <f>'2014'!$H21/'2014'!$H2</f>
        <v>0.38181818181818183</v>
      </c>
      <c r="C9" s="45">
        <f>'2015'!$H21/'2015'!$H2</f>
        <v>1</v>
      </c>
      <c r="D9" s="45">
        <f>'2016'!$I21/'2016'!$I2</f>
        <v>1.1848739495798319</v>
      </c>
      <c r="E9" s="45">
        <f>'2017'!$I21/'2017'!$I2</f>
        <v>1.0202020202020201</v>
      </c>
      <c r="F9" s="45">
        <f>'2018'!$I21/'2018'!$I2</f>
        <v>1.1881188118811881</v>
      </c>
      <c r="G9" s="45">
        <f>'2019'!$I21/'2019'!$I2</f>
        <v>0.91</v>
      </c>
      <c r="H9" s="45">
        <f>'2020'!$I20/'2020'!$I2</f>
        <v>0.66326530612244894</v>
      </c>
      <c r="I9" s="45">
        <f>'2021'!$I20/'2021'!$I2</f>
        <v>0.6767676767676768</v>
      </c>
      <c r="J9" s="45">
        <f>'2022'!$I20/'2022'!$I2</f>
        <v>0.69072164948453607</v>
      </c>
    </row>
    <row r="10" spans="1:10" ht="13.5" customHeight="1" x14ac:dyDescent="0.3">
      <c r="A10" s="39" t="s">
        <v>133</v>
      </c>
      <c r="B10" s="45">
        <f>'2014'!$I21/'2014'!$I2</f>
        <v>0.25</v>
      </c>
      <c r="C10" s="45">
        <f>'2015'!$I21/'2015'!$I2</f>
        <v>0.2</v>
      </c>
      <c r="D10" s="45">
        <f>'2016'!$J21/'2016'!$J2</f>
        <v>0.35714285714285715</v>
      </c>
      <c r="E10" s="45">
        <f>'2017'!$J21/'2017'!$J2</f>
        <v>0.48648648648648651</v>
      </c>
      <c r="F10" s="45">
        <f>'2018'!$J21/'2018'!$J2</f>
        <v>0.55405405405405406</v>
      </c>
      <c r="G10" s="45">
        <f>'2019'!$J21/'2019'!$J2</f>
        <v>0.40540540540540543</v>
      </c>
      <c r="H10" s="45">
        <f>'2020'!$J20/'2020'!$J2</f>
        <v>0.56756756756756754</v>
      </c>
      <c r="I10" s="45">
        <f>'2021'!$J20/'2021'!$J2</f>
        <v>0.53947368421052633</v>
      </c>
      <c r="J10" s="45">
        <f>'2022'!$J20/'2022'!$J2</f>
        <v>1.5</v>
      </c>
    </row>
    <row r="11" spans="1:10" ht="13.5" customHeight="1" x14ac:dyDescent="0.3">
      <c r="A11" s="46" t="s">
        <v>43</v>
      </c>
      <c r="B11" s="49">
        <f>'2014'!$J21/'2014'!$J2</f>
        <v>0.45969498910675383</v>
      </c>
      <c r="C11" s="49">
        <f>'2015'!$J21/'2015'!$J2</f>
        <v>1.0346232179226069</v>
      </c>
      <c r="D11" s="49">
        <f>'2016'!$K21/'2016'!$K2</f>
        <v>0.92777777777777781</v>
      </c>
      <c r="E11" s="49">
        <f>'2017'!$K21/'2017'!$K2</f>
        <v>0.83553875236294894</v>
      </c>
      <c r="F11" s="49">
        <f>'2018'!$K21/'2018'!$K2</f>
        <v>0.7</v>
      </c>
      <c r="G11" s="49">
        <f>'2019'!$K21/'2019'!$K2</f>
        <v>0.66156787762906311</v>
      </c>
      <c r="H11" s="49">
        <f>'2020'!$K20/'2020'!$K2</f>
        <v>0.57277882797731572</v>
      </c>
      <c r="I11" s="49">
        <f>'2021'!$K20/'2021'!$K2</f>
        <v>0.59698681732580039</v>
      </c>
      <c r="J11" s="49">
        <f>'2022'!$K20/'2022'!$K2</f>
        <v>0.68045112781954886</v>
      </c>
    </row>
    <row r="12" spans="1:10" x14ac:dyDescent="0.3">
      <c r="A12" s="48" t="s">
        <v>47</v>
      </c>
      <c r="B12" s="45">
        <f>'2014'!$L21/'2014'!$L2</f>
        <v>0.2752808988764045</v>
      </c>
      <c r="C12" s="45">
        <f>'2015'!$L21/'2015'!$L2</f>
        <v>0.3968253968253968</v>
      </c>
      <c r="D12" s="45">
        <f>'2016'!$M21/'2016'!$M2</f>
        <v>0.59203980099502485</v>
      </c>
      <c r="E12" s="45">
        <f>'2017'!$M21/'2017'!$M2</f>
        <v>0.62105263157894741</v>
      </c>
      <c r="F12" s="45">
        <f>'2018'!$M21/'2018'!$M2</f>
        <v>0.71578947368421053</v>
      </c>
      <c r="G12" s="45">
        <f>'2019'!$M21/'2019'!$M2</f>
        <v>0.65263157894736845</v>
      </c>
      <c r="H12" s="45">
        <f>'2020'!$M20/'2020'!$M2</f>
        <v>0.71808510638297873</v>
      </c>
      <c r="I12" s="45">
        <f>'2021'!$M20/'2021'!$M2</f>
        <v>0.71657754010695185</v>
      </c>
      <c r="J12" s="45">
        <f>'2022'!$M20/'2022'!$M2</f>
        <v>0.99468085106382975</v>
      </c>
    </row>
    <row r="13" spans="1:10" x14ac:dyDescent="0.3">
      <c r="A13" s="48" t="s">
        <v>48</v>
      </c>
      <c r="B13" s="45">
        <f>'2014'!$M21/'2014'!$M2</f>
        <v>0.30303030303030304</v>
      </c>
      <c r="C13" s="45">
        <f>'2015'!$M21/'2015'!$M2</f>
        <v>0.72602739726027399</v>
      </c>
      <c r="D13" s="45">
        <f>'2016'!$N21/'2016'!$N2</f>
        <v>1.2191780821917808</v>
      </c>
      <c r="E13" s="45">
        <f>'2017'!$N21/'2017'!$N2</f>
        <v>0.67567567567567566</v>
      </c>
      <c r="F13" s="45">
        <f>'2018'!$N21/'2018'!$N2</f>
        <v>0.31506849315068491</v>
      </c>
      <c r="G13" s="45">
        <f>'2019'!$N21/'2019'!$N2</f>
        <v>0.57746478873239437</v>
      </c>
      <c r="H13" s="45">
        <f>'2020'!$N20/'2020'!$N2</f>
        <v>0.30985915492957744</v>
      </c>
      <c r="I13" s="45">
        <f>'2021'!$N20/'2021'!$N2</f>
        <v>0.29729729729729731</v>
      </c>
      <c r="J13" s="45">
        <f>'2022'!$N20/'2022'!$N2</f>
        <v>0.14864864864864866</v>
      </c>
    </row>
    <row r="14" spans="1:10" x14ac:dyDescent="0.3">
      <c r="A14" s="48" t="s">
        <v>49</v>
      </c>
      <c r="B14" s="45">
        <f>'2014'!$N21/'2014'!$N2</f>
        <v>0.29914529914529914</v>
      </c>
      <c r="C14" s="45">
        <f>'2015'!$N21/'2015'!$N2</f>
        <v>0.8359375</v>
      </c>
      <c r="D14" s="45">
        <f>'2016'!$O21/'2016'!$O2</f>
        <v>0.89583333333333337</v>
      </c>
      <c r="E14" s="45">
        <f>'2017'!$O21/'2017'!$O2</f>
        <v>0.5036496350364964</v>
      </c>
      <c r="F14" s="45">
        <f>'2018'!$O21/'2018'!$O2</f>
        <v>0.69064748201438853</v>
      </c>
      <c r="G14" s="45">
        <f>'2019'!$O21/'2019'!$O2</f>
        <v>0.50714285714285712</v>
      </c>
      <c r="H14" s="45">
        <f>'2020'!$O20/'2020'!$O2</f>
        <v>0.323943661971831</v>
      </c>
      <c r="I14" s="45">
        <f>'2021'!$O20/'2021'!$O2</f>
        <v>0.3546099290780142</v>
      </c>
      <c r="J14" s="45">
        <f>'2022'!$O20/'2022'!$O2</f>
        <v>0.51798561151079137</v>
      </c>
    </row>
    <row r="16" spans="1:10" x14ac:dyDescent="0.3">
      <c r="A16" s="188" t="s">
        <v>178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O23" sqref="O23"/>
    </sheetView>
  </sheetViews>
  <sheetFormatPr defaultRowHeight="14.4" x14ac:dyDescent="0.3"/>
  <cols>
    <col min="12" max="15" width="2" bestFit="1" customWidth="1"/>
    <col min="16" max="16" width="5.6640625" customWidth="1"/>
    <col min="17" max="17" width="3" bestFit="1" customWidth="1"/>
    <col min="18" max="18" width="2" bestFit="1" customWidth="1"/>
    <col min="19" max="19" width="3" bestFit="1" customWidth="1"/>
    <col min="20" max="20" width="2" bestFit="1" customWidth="1"/>
    <col min="21" max="21" width="6.33203125" customWidth="1"/>
    <col min="22" max="22" width="3" bestFit="1" customWidth="1"/>
    <col min="23" max="23" width="2" bestFit="1" customWidth="1"/>
    <col min="24" max="24" width="3" bestFit="1" customWidth="1"/>
    <col min="25" max="25" width="2" bestFit="1" customWidth="1"/>
    <col min="26" max="26" width="5.33203125" customWidth="1"/>
    <col min="27" max="30" width="3" bestFit="1" customWidth="1"/>
    <col min="31" max="31" width="4.88671875" customWidth="1"/>
    <col min="32" max="35" width="3" bestFit="1" customWidth="1"/>
  </cols>
  <sheetData>
    <row r="1" spans="1:35" x14ac:dyDescent="0.3">
      <c r="A1" s="41" t="s">
        <v>80</v>
      </c>
      <c r="B1" s="204" t="s">
        <v>102</v>
      </c>
      <c r="C1" s="204"/>
      <c r="D1" s="204" t="s">
        <v>105</v>
      </c>
      <c r="E1" s="204"/>
      <c r="F1" t="s">
        <v>43</v>
      </c>
      <c r="G1" t="s">
        <v>106</v>
      </c>
    </row>
    <row r="2" spans="1:35" x14ac:dyDescent="0.3">
      <c r="A2" s="41"/>
      <c r="B2" s="43" t="s">
        <v>103</v>
      </c>
      <c r="C2" s="43" t="s">
        <v>104</v>
      </c>
      <c r="D2" s="43" t="s">
        <v>103</v>
      </c>
      <c r="E2" s="43" t="s">
        <v>104</v>
      </c>
    </row>
    <row r="3" spans="1:35" x14ac:dyDescent="0.3">
      <c r="A3" s="39" t="s">
        <v>38</v>
      </c>
      <c r="B3" s="40">
        <v>7</v>
      </c>
      <c r="C3" s="40">
        <v>2</v>
      </c>
      <c r="D3" s="40">
        <v>13</v>
      </c>
      <c r="E3" s="51">
        <v>6</v>
      </c>
      <c r="F3" s="44">
        <f>SUM(B3:E3)</f>
        <v>28</v>
      </c>
      <c r="G3" s="44">
        <f>(B3+D3)/F3*100</f>
        <v>71.428571428571431</v>
      </c>
    </row>
    <row r="4" spans="1:35" x14ac:dyDescent="0.3">
      <c r="A4" s="39" t="s">
        <v>82</v>
      </c>
      <c r="B4" s="43">
        <v>12</v>
      </c>
      <c r="C4" s="43">
        <v>3</v>
      </c>
      <c r="D4" s="40">
        <v>2</v>
      </c>
      <c r="E4" s="40">
        <v>1</v>
      </c>
      <c r="F4" s="44">
        <f t="shared" ref="F4:F12" si="0">SUM(B4:E4)</f>
        <v>18</v>
      </c>
      <c r="G4" s="44">
        <f t="shared" ref="G4:G12" si="1">(B4+D4)/F4*100</f>
        <v>77.777777777777786</v>
      </c>
    </row>
    <row r="5" spans="1:35" x14ac:dyDescent="0.3">
      <c r="A5" s="39" t="s">
        <v>37</v>
      </c>
      <c r="B5" s="40">
        <v>24</v>
      </c>
      <c r="C5" s="40">
        <v>2</v>
      </c>
      <c r="D5" s="40">
        <v>30</v>
      </c>
      <c r="E5" s="51">
        <v>10</v>
      </c>
      <c r="F5" s="44">
        <f t="shared" si="0"/>
        <v>66</v>
      </c>
      <c r="G5" s="44">
        <f t="shared" si="1"/>
        <v>81.818181818181827</v>
      </c>
    </row>
    <row r="6" spans="1:35" x14ac:dyDescent="0.3">
      <c r="A6" s="39" t="s">
        <v>77</v>
      </c>
      <c r="B6" s="40">
        <v>8</v>
      </c>
      <c r="C6" s="40">
        <v>1</v>
      </c>
      <c r="D6" s="40">
        <v>8</v>
      </c>
      <c r="E6" s="51">
        <v>2</v>
      </c>
      <c r="F6" s="44">
        <f t="shared" si="0"/>
        <v>19</v>
      </c>
      <c r="G6" s="44">
        <f t="shared" si="1"/>
        <v>84.210526315789465</v>
      </c>
    </row>
    <row r="7" spans="1:35" x14ac:dyDescent="0.3">
      <c r="A7" s="39" t="s">
        <v>40</v>
      </c>
      <c r="B7" s="40">
        <v>4</v>
      </c>
      <c r="C7" s="40">
        <v>0</v>
      </c>
      <c r="D7" s="40">
        <v>8</v>
      </c>
      <c r="E7" s="51">
        <v>8</v>
      </c>
      <c r="F7" s="44">
        <f t="shared" si="0"/>
        <v>20</v>
      </c>
      <c r="G7" s="44">
        <f t="shared" si="1"/>
        <v>60</v>
      </c>
    </row>
    <row r="8" spans="1:35" x14ac:dyDescent="0.3">
      <c r="A8" s="39" t="s">
        <v>132</v>
      </c>
      <c r="B8" s="40">
        <v>27</v>
      </c>
      <c r="C8" s="40">
        <v>4</v>
      </c>
      <c r="D8" s="40">
        <v>68</v>
      </c>
      <c r="E8" s="51">
        <v>2</v>
      </c>
      <c r="F8" s="44">
        <f t="shared" si="0"/>
        <v>101</v>
      </c>
      <c r="G8" s="44">
        <f t="shared" si="1"/>
        <v>94.059405940594047</v>
      </c>
    </row>
    <row r="9" spans="1:35" x14ac:dyDescent="0.3">
      <c r="A9" s="39" t="s">
        <v>41</v>
      </c>
      <c r="B9" s="40">
        <v>23</v>
      </c>
      <c r="C9" s="40">
        <v>0</v>
      </c>
      <c r="D9" s="40">
        <v>68</v>
      </c>
      <c r="E9" s="51">
        <v>16</v>
      </c>
      <c r="F9" s="44">
        <f t="shared" si="0"/>
        <v>107</v>
      </c>
      <c r="G9" s="44">
        <f t="shared" si="1"/>
        <v>85.046728971962608</v>
      </c>
    </row>
    <row r="10" spans="1:35" x14ac:dyDescent="0.3">
      <c r="A10" s="39" t="s">
        <v>42</v>
      </c>
      <c r="B10" s="40">
        <v>20</v>
      </c>
      <c r="C10" s="40">
        <v>3</v>
      </c>
      <c r="D10" s="40">
        <v>51</v>
      </c>
      <c r="E10" s="51">
        <v>23</v>
      </c>
      <c r="F10" s="44">
        <f>SUM(B10:E10)</f>
        <v>97</v>
      </c>
      <c r="G10" s="44">
        <f>(B10+D10)/F10*100</f>
        <v>73.19587628865979</v>
      </c>
    </row>
    <row r="11" spans="1:35" x14ac:dyDescent="0.3">
      <c r="A11" s="39" t="s">
        <v>133</v>
      </c>
      <c r="B11" s="40">
        <v>29</v>
      </c>
      <c r="C11" s="40">
        <v>3</v>
      </c>
      <c r="D11" s="40">
        <v>28</v>
      </c>
      <c r="E11" s="51">
        <v>16</v>
      </c>
      <c r="F11" s="44">
        <f t="shared" si="0"/>
        <v>76</v>
      </c>
      <c r="G11" s="44">
        <f t="shared" si="1"/>
        <v>75</v>
      </c>
    </row>
    <row r="12" spans="1:35" x14ac:dyDescent="0.3">
      <c r="A12" s="46" t="s">
        <v>43</v>
      </c>
      <c r="B12" s="47">
        <f>SUM(B3:B11)</f>
        <v>154</v>
      </c>
      <c r="C12" s="47">
        <f>SUM(C3:C11)</f>
        <v>18</v>
      </c>
      <c r="D12" s="47">
        <f>SUM(D3:D11)</f>
        <v>276</v>
      </c>
      <c r="E12" s="47">
        <f>SUM(E3:E11)</f>
        <v>84</v>
      </c>
      <c r="F12" s="53">
        <f t="shared" si="0"/>
        <v>532</v>
      </c>
      <c r="G12" s="129">
        <f t="shared" si="1"/>
        <v>80.827067669172934</v>
      </c>
      <c r="H12" s="153">
        <f>(D12+E12)/F12*100</f>
        <v>67.669172932330824</v>
      </c>
    </row>
    <row r="13" spans="1:35" x14ac:dyDescent="0.3">
      <c r="A13" s="48" t="s">
        <v>47</v>
      </c>
      <c r="B13" s="40">
        <f t="shared" ref="B13:E14" si="2">L13+Q13+V13+AA13+AF13</f>
        <v>47</v>
      </c>
      <c r="C13" s="40">
        <f t="shared" si="2"/>
        <v>9</v>
      </c>
      <c r="D13" s="40">
        <f t="shared" si="2"/>
        <v>97</v>
      </c>
      <c r="E13" s="40">
        <f t="shared" si="2"/>
        <v>35</v>
      </c>
      <c r="F13" s="53">
        <f>SUM(B13:E13)</f>
        <v>188</v>
      </c>
      <c r="G13" s="44">
        <f>(B13+D13)/F13*100</f>
        <v>76.59574468085107</v>
      </c>
      <c r="L13">
        <v>1</v>
      </c>
      <c r="M13">
        <v>0</v>
      </c>
      <c r="N13">
        <v>4</v>
      </c>
      <c r="O13">
        <v>3</v>
      </c>
      <c r="Q13">
        <v>12</v>
      </c>
      <c r="R13">
        <v>3</v>
      </c>
      <c r="S13">
        <v>26</v>
      </c>
      <c r="T13">
        <v>1</v>
      </c>
      <c r="V13">
        <v>9</v>
      </c>
      <c r="W13">
        <v>0</v>
      </c>
      <c r="X13">
        <v>30</v>
      </c>
      <c r="Y13">
        <v>8</v>
      </c>
      <c r="AA13">
        <v>6</v>
      </c>
      <c r="AB13">
        <v>3</v>
      </c>
      <c r="AC13">
        <v>27</v>
      </c>
      <c r="AD13">
        <v>12</v>
      </c>
      <c r="AF13">
        <v>19</v>
      </c>
      <c r="AG13">
        <v>3</v>
      </c>
      <c r="AH13">
        <v>10</v>
      </c>
      <c r="AI13">
        <v>11</v>
      </c>
    </row>
    <row r="14" spans="1:35" x14ac:dyDescent="0.3">
      <c r="A14" s="48" t="s">
        <v>48</v>
      </c>
      <c r="B14" s="40">
        <f t="shared" si="2"/>
        <v>27</v>
      </c>
      <c r="C14" s="40">
        <f t="shared" si="2"/>
        <v>0</v>
      </c>
      <c r="D14" s="40">
        <f t="shared" si="2"/>
        <v>41</v>
      </c>
      <c r="E14" s="40">
        <f t="shared" si="2"/>
        <v>6</v>
      </c>
      <c r="F14" s="53">
        <f>SUM(B14:E14)</f>
        <v>74</v>
      </c>
      <c r="G14" s="44">
        <f>(B14+D14)/F14*100</f>
        <v>91.891891891891902</v>
      </c>
      <c r="L14">
        <v>1</v>
      </c>
      <c r="M14">
        <v>0</v>
      </c>
      <c r="N14">
        <v>3</v>
      </c>
      <c r="O14">
        <v>0</v>
      </c>
      <c r="Q14">
        <v>9</v>
      </c>
      <c r="R14">
        <v>0</v>
      </c>
      <c r="S14">
        <v>13</v>
      </c>
      <c r="T14">
        <v>0</v>
      </c>
      <c r="V14">
        <v>6</v>
      </c>
      <c r="W14">
        <v>0</v>
      </c>
      <c r="X14">
        <v>13</v>
      </c>
      <c r="Y14">
        <v>3</v>
      </c>
      <c r="AA14">
        <v>6</v>
      </c>
      <c r="AB14">
        <v>0</v>
      </c>
      <c r="AC14">
        <v>8</v>
      </c>
      <c r="AD14">
        <v>2</v>
      </c>
      <c r="AF14">
        <v>5</v>
      </c>
      <c r="AG14">
        <v>0</v>
      </c>
      <c r="AH14">
        <v>4</v>
      </c>
      <c r="AI14">
        <v>1</v>
      </c>
    </row>
    <row r="15" spans="1:35" x14ac:dyDescent="0.3">
      <c r="A15" s="48" t="s">
        <v>49</v>
      </c>
      <c r="B15" s="40">
        <f t="shared" ref="B15" si="3">L15+Q15+V15+AA15+AF15</f>
        <v>29</v>
      </c>
      <c r="C15" s="40">
        <f t="shared" ref="C15" si="4">M15+R15+W15+AB15+AG15</f>
        <v>1</v>
      </c>
      <c r="D15" s="40">
        <f t="shared" ref="D15" si="5">N15+S15+X15+AC15+AH15</f>
        <v>85</v>
      </c>
      <c r="E15" s="40">
        <f t="shared" ref="E15" si="6">O15+T15+Y15+AD15+AI15</f>
        <v>24</v>
      </c>
      <c r="F15" s="53">
        <f>SUM(B15:E15)</f>
        <v>139</v>
      </c>
      <c r="G15" s="44">
        <f>(B15+D15)/F15*100</f>
        <v>82.014388489208628</v>
      </c>
      <c r="L15">
        <v>2</v>
      </c>
      <c r="M15">
        <v>0</v>
      </c>
      <c r="N15">
        <v>1</v>
      </c>
      <c r="O15">
        <v>5</v>
      </c>
      <c r="Q15">
        <v>6</v>
      </c>
      <c r="R15">
        <v>1</v>
      </c>
      <c r="S15">
        <v>29</v>
      </c>
      <c r="T15">
        <v>1</v>
      </c>
      <c r="V15">
        <v>8</v>
      </c>
      <c r="W15">
        <v>0</v>
      </c>
      <c r="X15">
        <v>25</v>
      </c>
      <c r="Y15">
        <v>5</v>
      </c>
      <c r="AA15">
        <v>8</v>
      </c>
      <c r="AB15">
        <v>0</v>
      </c>
      <c r="AC15">
        <v>16</v>
      </c>
      <c r="AD15">
        <v>9</v>
      </c>
      <c r="AF15">
        <v>5</v>
      </c>
      <c r="AG15">
        <v>0</v>
      </c>
      <c r="AH15">
        <v>14</v>
      </c>
      <c r="AI15">
        <v>4</v>
      </c>
    </row>
    <row r="16" spans="1:35" x14ac:dyDescent="0.3">
      <c r="A16" s="50" t="s">
        <v>101</v>
      </c>
      <c r="B16" s="40">
        <f>SUM(B13:B15)</f>
        <v>103</v>
      </c>
      <c r="C16" s="40">
        <f>SUM(C13:C15)</f>
        <v>10</v>
      </c>
      <c r="D16" s="40">
        <f>SUM(D13:D15)</f>
        <v>223</v>
      </c>
      <c r="E16" s="40">
        <f>SUM(E13:E15)</f>
        <v>65</v>
      </c>
      <c r="F16" s="53">
        <f>SUM(B16:E16)</f>
        <v>401</v>
      </c>
      <c r="G16" s="44">
        <f>(B16+D16)/F16*100</f>
        <v>81.29675810473816</v>
      </c>
    </row>
    <row r="17" spans="1:35" x14ac:dyDescent="0.3">
      <c r="A17" s="48" t="s">
        <v>107</v>
      </c>
      <c r="B17" s="55">
        <f>B12/(B12+C12)*100</f>
        <v>89.534883720930239</v>
      </c>
      <c r="C17" s="55">
        <f>C12/(B12+C12)*100</f>
        <v>10.465116279069768</v>
      </c>
      <c r="D17" s="55">
        <f>D12/(D12+E12)*100</f>
        <v>76.666666666666671</v>
      </c>
      <c r="E17" s="55">
        <f>E12/(D12+E12)*100</f>
        <v>23.333333333333332</v>
      </c>
      <c r="F17" s="54"/>
    </row>
    <row r="18" spans="1:35" x14ac:dyDescent="0.3">
      <c r="A18" s="150">
        <v>2021</v>
      </c>
    </row>
    <row r="19" spans="1:35" x14ac:dyDescent="0.3">
      <c r="A19" s="41" t="s">
        <v>80</v>
      </c>
      <c r="B19" s="204" t="s">
        <v>102</v>
      </c>
      <c r="C19" s="204"/>
      <c r="D19" s="204" t="s">
        <v>105</v>
      </c>
      <c r="E19" s="204"/>
      <c r="F19" t="s">
        <v>43</v>
      </c>
      <c r="G19" t="s">
        <v>106</v>
      </c>
    </row>
    <row r="20" spans="1:35" x14ac:dyDescent="0.3">
      <c r="A20" s="41"/>
      <c r="B20" s="43" t="s">
        <v>103</v>
      </c>
      <c r="C20" s="43" t="s">
        <v>104</v>
      </c>
      <c r="D20" s="43" t="s">
        <v>103</v>
      </c>
      <c r="E20" s="43" t="s">
        <v>104</v>
      </c>
    </row>
    <row r="21" spans="1:35" x14ac:dyDescent="0.3">
      <c r="A21" s="39" t="s">
        <v>38</v>
      </c>
      <c r="B21" s="40">
        <v>6</v>
      </c>
      <c r="C21" s="40">
        <v>3</v>
      </c>
      <c r="D21" s="40">
        <v>11</v>
      </c>
      <c r="E21" s="51">
        <v>7</v>
      </c>
      <c r="F21" s="44">
        <f>SUM(B21:E21)</f>
        <v>27</v>
      </c>
      <c r="G21" s="44">
        <f>(B21+D21)/F21*100</f>
        <v>62.962962962962962</v>
      </c>
    </row>
    <row r="22" spans="1:35" x14ac:dyDescent="0.3">
      <c r="A22" s="39" t="s">
        <v>82</v>
      </c>
      <c r="B22" s="43">
        <v>10</v>
      </c>
      <c r="C22" s="43">
        <v>4</v>
      </c>
      <c r="D22" s="40">
        <v>0</v>
      </c>
      <c r="E22" s="40">
        <v>2</v>
      </c>
      <c r="F22" s="44">
        <f t="shared" ref="F22:F30" si="7">SUM(B22:E22)</f>
        <v>16</v>
      </c>
      <c r="G22" s="44">
        <f t="shared" ref="G22:G34" si="8">(B22+D22)/F22*100</f>
        <v>62.5</v>
      </c>
    </row>
    <row r="23" spans="1:35" x14ac:dyDescent="0.3">
      <c r="A23" s="39" t="s">
        <v>37</v>
      </c>
      <c r="B23" s="40">
        <v>27</v>
      </c>
      <c r="C23" s="40">
        <v>1</v>
      </c>
      <c r="D23" s="40">
        <v>28</v>
      </c>
      <c r="E23" s="51">
        <v>10</v>
      </c>
      <c r="F23" s="44">
        <f t="shared" si="7"/>
        <v>66</v>
      </c>
      <c r="G23" s="44">
        <f t="shared" si="8"/>
        <v>83.333333333333343</v>
      </c>
    </row>
    <row r="24" spans="1:35" x14ac:dyDescent="0.3">
      <c r="A24" s="39" t="s">
        <v>77</v>
      </c>
      <c r="B24" s="40">
        <v>9</v>
      </c>
      <c r="C24" s="40">
        <v>1</v>
      </c>
      <c r="D24" s="40">
        <v>8</v>
      </c>
      <c r="E24" s="51">
        <v>2</v>
      </c>
      <c r="F24" s="44">
        <f t="shared" si="7"/>
        <v>20</v>
      </c>
      <c r="G24" s="44">
        <f t="shared" si="8"/>
        <v>85</v>
      </c>
    </row>
    <row r="25" spans="1:35" x14ac:dyDescent="0.3">
      <c r="A25" s="39" t="s">
        <v>40</v>
      </c>
      <c r="B25" s="40">
        <v>2</v>
      </c>
      <c r="C25" s="40">
        <v>0</v>
      </c>
      <c r="D25" s="40">
        <v>10</v>
      </c>
      <c r="E25" s="51">
        <v>7</v>
      </c>
      <c r="F25" s="44">
        <f t="shared" si="7"/>
        <v>19</v>
      </c>
      <c r="G25" s="44">
        <f t="shared" si="8"/>
        <v>63.157894736842103</v>
      </c>
    </row>
    <row r="26" spans="1:35" x14ac:dyDescent="0.3">
      <c r="A26" s="39" t="s">
        <v>132</v>
      </c>
      <c r="B26" s="40">
        <v>36</v>
      </c>
      <c r="C26" s="40">
        <v>3</v>
      </c>
      <c r="D26" s="40">
        <v>57</v>
      </c>
      <c r="E26" s="51">
        <v>5</v>
      </c>
      <c r="F26" s="44">
        <f t="shared" si="7"/>
        <v>101</v>
      </c>
      <c r="G26" s="44">
        <f t="shared" si="8"/>
        <v>92.079207920792086</v>
      </c>
    </row>
    <row r="27" spans="1:35" x14ac:dyDescent="0.3">
      <c r="A27" s="39" t="s">
        <v>41</v>
      </c>
      <c r="B27" s="40">
        <v>24</v>
      </c>
      <c r="C27" s="40">
        <v>0</v>
      </c>
      <c r="D27" s="40">
        <v>72</v>
      </c>
      <c r="E27" s="51">
        <v>11</v>
      </c>
      <c r="F27" s="44">
        <f t="shared" si="7"/>
        <v>107</v>
      </c>
      <c r="G27" s="44">
        <f t="shared" si="8"/>
        <v>89.719626168224295</v>
      </c>
    </row>
    <row r="28" spans="1:35" x14ac:dyDescent="0.3">
      <c r="A28" s="39" t="s">
        <v>42</v>
      </c>
      <c r="B28" s="40">
        <v>26</v>
      </c>
      <c r="C28" s="40">
        <v>2</v>
      </c>
      <c r="D28" s="40">
        <v>54</v>
      </c>
      <c r="E28" s="51">
        <v>17</v>
      </c>
      <c r="F28" s="44">
        <f t="shared" si="7"/>
        <v>99</v>
      </c>
      <c r="G28" s="44">
        <f t="shared" si="8"/>
        <v>80.808080808080803</v>
      </c>
    </row>
    <row r="29" spans="1:35" x14ac:dyDescent="0.3">
      <c r="A29" s="39" t="s">
        <v>133</v>
      </c>
      <c r="B29" s="40">
        <v>31</v>
      </c>
      <c r="C29" s="40">
        <v>5</v>
      </c>
      <c r="D29" s="40">
        <v>27</v>
      </c>
      <c r="E29" s="51">
        <v>13</v>
      </c>
      <c r="F29" s="44">
        <f t="shared" si="7"/>
        <v>76</v>
      </c>
      <c r="G29" s="44">
        <f t="shared" si="8"/>
        <v>76.31578947368422</v>
      </c>
    </row>
    <row r="30" spans="1:35" x14ac:dyDescent="0.3">
      <c r="A30" s="46" t="s">
        <v>43</v>
      </c>
      <c r="B30" s="47">
        <f>SUM(B21:B29)</f>
        <v>171</v>
      </c>
      <c r="C30" s="47">
        <f>SUM(C21:C29)</f>
        <v>19</v>
      </c>
      <c r="D30" s="47">
        <f>SUM(D21:D29)</f>
        <v>267</v>
      </c>
      <c r="E30" s="47">
        <f>SUM(E21:E29)</f>
        <v>74</v>
      </c>
      <c r="F30" s="53">
        <f t="shared" si="7"/>
        <v>531</v>
      </c>
      <c r="G30" s="129">
        <f t="shared" si="8"/>
        <v>82.485875706214685</v>
      </c>
      <c r="H30" s="153">
        <f>(D30+E30)/F30*100</f>
        <v>64.218455743879474</v>
      </c>
    </row>
    <row r="31" spans="1:35" x14ac:dyDescent="0.3">
      <c r="A31" s="48" t="s">
        <v>47</v>
      </c>
      <c r="B31" s="40">
        <v>55</v>
      </c>
      <c r="C31" s="40">
        <v>7</v>
      </c>
      <c r="D31" s="40">
        <v>92</v>
      </c>
      <c r="E31" s="40">
        <v>27</v>
      </c>
      <c r="F31" s="53">
        <f>SUM(B31:E31)</f>
        <v>181</v>
      </c>
      <c r="G31" s="44">
        <f t="shared" si="8"/>
        <v>81.215469613259671</v>
      </c>
      <c r="L31" s="174">
        <v>0</v>
      </c>
      <c r="M31" s="174">
        <v>0</v>
      </c>
      <c r="N31" s="174">
        <v>4</v>
      </c>
      <c r="O31" s="174">
        <v>3</v>
      </c>
      <c r="P31" s="174"/>
      <c r="Q31" s="174">
        <v>15</v>
      </c>
      <c r="R31" s="174">
        <v>1</v>
      </c>
      <c r="S31" s="174">
        <v>16</v>
      </c>
      <c r="T31" s="174">
        <v>4</v>
      </c>
      <c r="U31" s="174"/>
      <c r="V31" s="174">
        <v>8</v>
      </c>
      <c r="W31" s="174">
        <v>0</v>
      </c>
      <c r="X31" s="174">
        <v>33</v>
      </c>
      <c r="Y31" s="174">
        <v>6</v>
      </c>
      <c r="Z31" s="174"/>
      <c r="AA31" s="174">
        <v>11</v>
      </c>
      <c r="AB31" s="174">
        <v>1</v>
      </c>
      <c r="AC31" s="174">
        <v>31</v>
      </c>
      <c r="AD31" s="174">
        <v>5</v>
      </c>
      <c r="AE31" s="174"/>
      <c r="AF31" s="174">
        <v>21</v>
      </c>
      <c r="AG31" s="174">
        <v>5</v>
      </c>
      <c r="AH31" s="174">
        <v>8</v>
      </c>
      <c r="AI31" s="174">
        <v>9</v>
      </c>
    </row>
    <row r="32" spans="1:35" x14ac:dyDescent="0.3">
      <c r="A32" s="48" t="s">
        <v>48</v>
      </c>
      <c r="B32" s="40">
        <v>28</v>
      </c>
      <c r="C32" s="40">
        <v>2</v>
      </c>
      <c r="D32" s="40">
        <v>40</v>
      </c>
      <c r="E32" s="40">
        <v>10</v>
      </c>
      <c r="F32" s="53">
        <f>SUM(B32:E32)</f>
        <v>80</v>
      </c>
      <c r="G32" s="44">
        <f t="shared" si="8"/>
        <v>85</v>
      </c>
      <c r="L32" s="174">
        <v>0</v>
      </c>
      <c r="M32" s="174">
        <v>0</v>
      </c>
      <c r="N32" s="174">
        <v>3</v>
      </c>
      <c r="O32" s="174">
        <v>1</v>
      </c>
      <c r="P32" s="174"/>
      <c r="Q32" s="174">
        <v>11</v>
      </c>
      <c r="R32" s="174">
        <v>1</v>
      </c>
      <c r="S32" s="174">
        <v>16</v>
      </c>
      <c r="T32" s="174">
        <v>0</v>
      </c>
      <c r="U32" s="174"/>
      <c r="V32" s="174">
        <v>6</v>
      </c>
      <c r="W32" s="174">
        <v>0</v>
      </c>
      <c r="X32" s="174">
        <v>12</v>
      </c>
      <c r="Y32" s="174">
        <v>4</v>
      </c>
      <c r="Z32" s="174"/>
      <c r="AA32" s="174">
        <v>6</v>
      </c>
      <c r="AB32" s="174">
        <v>1</v>
      </c>
      <c r="AC32" s="174">
        <v>5</v>
      </c>
      <c r="AD32" s="174">
        <v>4</v>
      </c>
      <c r="AE32" s="174"/>
      <c r="AF32" s="174">
        <v>5</v>
      </c>
      <c r="AG32" s="174">
        <v>0</v>
      </c>
      <c r="AH32" s="174">
        <v>4</v>
      </c>
      <c r="AI32" s="174">
        <v>1</v>
      </c>
    </row>
    <row r="33" spans="1:35" x14ac:dyDescent="0.3">
      <c r="A33" s="48" t="s">
        <v>49</v>
      </c>
      <c r="B33" s="40">
        <v>36</v>
      </c>
      <c r="C33" s="40">
        <v>1</v>
      </c>
      <c r="D33" s="40">
        <v>88</v>
      </c>
      <c r="E33" s="40">
        <v>16</v>
      </c>
      <c r="F33" s="53">
        <f>SUM(B33:E33)</f>
        <v>141</v>
      </c>
      <c r="G33" s="44">
        <f t="shared" si="8"/>
        <v>87.943262411347519</v>
      </c>
      <c r="L33" s="174">
        <v>2</v>
      </c>
      <c r="M33" s="174">
        <v>0</v>
      </c>
      <c r="N33" s="174">
        <v>3</v>
      </c>
      <c r="O33" s="174">
        <v>3</v>
      </c>
      <c r="P33" s="174"/>
      <c r="Q33" s="174">
        <v>10</v>
      </c>
      <c r="R33" s="174">
        <v>1</v>
      </c>
      <c r="S33" s="174">
        <v>25</v>
      </c>
      <c r="T33" s="174">
        <v>1</v>
      </c>
      <c r="U33" s="174"/>
      <c r="V33" s="174">
        <v>10</v>
      </c>
      <c r="W33" s="174">
        <v>0</v>
      </c>
      <c r="X33" s="174">
        <v>27</v>
      </c>
      <c r="Y33" s="174">
        <v>1</v>
      </c>
      <c r="Z33" s="174"/>
      <c r="AA33" s="174">
        <v>9</v>
      </c>
      <c r="AB33" s="174">
        <v>0</v>
      </c>
      <c r="AC33" s="174">
        <v>18</v>
      </c>
      <c r="AD33" s="174">
        <v>8</v>
      </c>
      <c r="AE33" s="174"/>
      <c r="AF33" s="174">
        <v>5</v>
      </c>
      <c r="AG33" s="174">
        <v>0</v>
      </c>
      <c r="AH33" s="174">
        <v>15</v>
      </c>
      <c r="AI33" s="174">
        <v>3</v>
      </c>
    </row>
    <row r="34" spans="1:35" x14ac:dyDescent="0.3">
      <c r="A34" s="50" t="s">
        <v>101</v>
      </c>
      <c r="B34" s="40">
        <v>119</v>
      </c>
      <c r="C34" s="40">
        <v>10</v>
      </c>
      <c r="D34" s="40">
        <v>220</v>
      </c>
      <c r="E34" s="40">
        <v>53</v>
      </c>
      <c r="F34" s="53">
        <f>SUM(B34:E34)</f>
        <v>402</v>
      </c>
      <c r="G34" s="44">
        <f t="shared" si="8"/>
        <v>84.328358208955223</v>
      </c>
    </row>
    <row r="35" spans="1:35" x14ac:dyDescent="0.3">
      <c r="A35" s="48" t="s">
        <v>107</v>
      </c>
      <c r="B35" s="55">
        <f>B30/(B30+C30)*100</f>
        <v>90</v>
      </c>
      <c r="C35" s="55">
        <f>C30/(B30+C30)*100</f>
        <v>10</v>
      </c>
      <c r="D35" s="55">
        <f>D30/(D30+E30)*100</f>
        <v>78.299120234604104</v>
      </c>
      <c r="E35" s="55">
        <f>E30/(D30+E30)*100</f>
        <v>21.700879765395893</v>
      </c>
      <c r="F35" s="54"/>
    </row>
  </sheetData>
  <mergeCells count="4">
    <mergeCell ref="B1:C1"/>
    <mergeCell ref="D1:E1"/>
    <mergeCell ref="B19:C19"/>
    <mergeCell ref="D19:E1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N1" sqref="N1"/>
    </sheetView>
  </sheetViews>
  <sheetFormatPr defaultRowHeight="14.4" x14ac:dyDescent="0.3"/>
  <cols>
    <col min="1" max="1" width="10.6640625" bestFit="1" customWidth="1"/>
    <col min="3" max="4" width="9.1093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'2014'!$B22/'2014'!$B2*100</f>
        <v>63.157894736842103</v>
      </c>
      <c r="C2" s="40">
        <f>'2015'!$B22/'2015'!$B2*100</f>
        <v>80</v>
      </c>
      <c r="D2" s="40">
        <f>'2016'!$B22/'2016'!$B2*100</f>
        <v>91.304347826086953</v>
      </c>
      <c r="E2" s="40">
        <f>'2017'!$B22/'2017'!$B2*100</f>
        <v>88</v>
      </c>
      <c r="F2" s="40">
        <f>'2018'!$B22/'2018'!$B2*100</f>
        <v>96</v>
      </c>
      <c r="G2" s="40">
        <f>'2019'!$B22/'2019'!$B2*100</f>
        <v>96</v>
      </c>
      <c r="H2" s="40">
        <f>'2020'!$B21/'2020'!$B2*100</f>
        <v>92.592592592592595</v>
      </c>
      <c r="I2" s="40">
        <f>'2021'!$B21/'2021'!$B2*100</f>
        <v>96.296296296296291</v>
      </c>
      <c r="J2" s="40">
        <f>'2022'!$B21/'2022'!$B2*100</f>
        <v>100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'2016'!$C22/'2016'!$C2*100</f>
        <v>17.647058823529413</v>
      </c>
      <c r="E3" s="40">
        <f>'2017'!$C22/'2017'!$C2*100</f>
        <v>16.666666666666664</v>
      </c>
      <c r="F3" s="40">
        <f>'2018'!$C22/'2018'!$C2*100</f>
        <v>23.52941176470588</v>
      </c>
      <c r="G3" s="40">
        <f>'2019'!$C22/'2019'!$C2*100</f>
        <v>28.571428571428569</v>
      </c>
      <c r="H3" s="40">
        <f>'2020'!$C21/'2020'!$C2*100</f>
        <v>37.5</v>
      </c>
      <c r="I3" s="40">
        <f>'2021'!$C21/'2021'!$C2*100</f>
        <v>37.5</v>
      </c>
      <c r="J3" s="40">
        <f>'2022'!$C21/'2022'!$C2*100</f>
        <v>50</v>
      </c>
    </row>
    <row r="4" spans="1:10" ht="13.5" customHeight="1" x14ac:dyDescent="0.3">
      <c r="A4" s="39" t="s">
        <v>37</v>
      </c>
      <c r="B4" s="40">
        <f>'2014'!$C22/'2014'!$C2*100</f>
        <v>91.525423728813564</v>
      </c>
      <c r="C4" s="40">
        <f>'2015'!$C22/'2015'!$C2*100</f>
        <v>90.625</v>
      </c>
      <c r="D4" s="40">
        <f>'2016'!$D22/'2016'!$D2*100</f>
        <v>95.384615384615387</v>
      </c>
      <c r="E4" s="40">
        <f>'2017'!$D22/'2017'!$D2*100</f>
        <v>96.969696969696969</v>
      </c>
      <c r="F4" s="40">
        <f>'2018'!$D22/'2018'!$D2*100</f>
        <v>96.969696969696969</v>
      </c>
      <c r="G4" s="40">
        <f>'2019'!$D22/'2019'!$D2*100</f>
        <v>96.92307692307692</v>
      </c>
      <c r="H4" s="40">
        <f>'2020'!$D21/'2020'!$D2*100</f>
        <v>98.461538461538467</v>
      </c>
      <c r="I4" s="40">
        <f>'2021'!$D21/'2021'!$D2*100</f>
        <v>100</v>
      </c>
      <c r="J4" s="40">
        <f>'2022'!$D21/'2022'!$D2*100</f>
        <v>100</v>
      </c>
    </row>
    <row r="5" spans="1:10" ht="13.5" customHeight="1" x14ac:dyDescent="0.3">
      <c r="A5" s="39" t="s">
        <v>77</v>
      </c>
      <c r="B5" s="40">
        <f>'2014'!$D22/'2014'!$D2*100</f>
        <v>55.000000000000007</v>
      </c>
      <c r="C5" s="40">
        <f>'2015'!$D22/'2015'!$D2*100</f>
        <v>82.35294117647058</v>
      </c>
      <c r="D5" s="40">
        <f>'2016'!$E22/'2016'!$E2*100</f>
        <v>100</v>
      </c>
      <c r="E5" s="40">
        <f>'2017'!$E22/'2017'!$E2*100</f>
        <v>89.473684210526315</v>
      </c>
      <c r="F5" s="40">
        <f>'2018'!$E22/'2018'!$E2*100</f>
        <v>89.473684210526315</v>
      </c>
      <c r="G5" s="40">
        <f>'2019'!$E22/'2019'!$E2*100</f>
        <v>94.444444444444443</v>
      </c>
      <c r="H5" s="40">
        <f>'2020'!$E21/'2020'!$E2*100</f>
        <v>95</v>
      </c>
      <c r="I5" s="40">
        <f>'2021'!$E21/'2021'!$E2*100</f>
        <v>90</v>
      </c>
      <c r="J5" s="40">
        <f>'2022'!$E21/'2022'!$E2*100</f>
        <v>100</v>
      </c>
    </row>
    <row r="6" spans="1:10" ht="13.5" customHeight="1" x14ac:dyDescent="0.3">
      <c r="A6" s="39" t="s">
        <v>40</v>
      </c>
      <c r="B6" s="40">
        <f>'2014'!$E22/'2014'!$E2*100</f>
        <v>87.5</v>
      </c>
      <c r="C6" s="40">
        <f>'2015'!$E22/'2015'!$E2*100</f>
        <v>88.888888888888886</v>
      </c>
      <c r="D6" s="40">
        <f>'2016'!$F22/'2016'!$F2*100</f>
        <v>89.473684210526315</v>
      </c>
      <c r="E6" s="40">
        <f>'2017'!$F22/'2017'!$F2*100</f>
        <v>100</v>
      </c>
      <c r="F6" s="40">
        <f>'2018'!$F22/'2018'!$F2*100</f>
        <v>95</v>
      </c>
      <c r="G6" s="40">
        <f>'2019'!$F22/'2019'!$F2*100</f>
        <v>100</v>
      </c>
      <c r="H6" s="40">
        <f>'2020'!$F21/'2020'!$F2*100</f>
        <v>100</v>
      </c>
      <c r="I6" s="40">
        <f>'2021'!$F21/'2021'!$F2*100</f>
        <v>100</v>
      </c>
      <c r="J6" s="40">
        <f>'2022'!$F21/'2022'!$F2*100</f>
        <v>95</v>
      </c>
    </row>
    <row r="7" spans="1:10" ht="13.5" customHeight="1" x14ac:dyDescent="0.3">
      <c r="A7" s="39" t="s">
        <v>132</v>
      </c>
      <c r="B7" s="40">
        <f>'2014'!$F22/'2014'!$F2*100</f>
        <v>97.701149425287355</v>
      </c>
      <c r="C7" s="40">
        <f>'2015'!$F22/'2015'!$F2*100</f>
        <v>97.872340425531917</v>
      </c>
      <c r="D7" s="40">
        <f>'2016'!$G22/'2016'!$G2*100</f>
        <v>99.019607843137265</v>
      </c>
      <c r="E7" s="40">
        <f>'2017'!$G22/'2017'!$G2*100</f>
        <v>99.009900990099013</v>
      </c>
      <c r="F7" s="40">
        <f>'2018'!$G22/'2018'!$G2*100</f>
        <v>100</v>
      </c>
      <c r="G7" s="40">
        <f>'2019'!$G22/'2019'!$G2*100</f>
        <v>100</v>
      </c>
      <c r="H7" s="40">
        <f>'2020'!$G21/'2020'!$G2*100</f>
        <v>99.019607843137265</v>
      </c>
      <c r="I7" s="40">
        <f>'2021'!$G21/'2021'!$G2*100</f>
        <v>99.009900990099013</v>
      </c>
      <c r="J7" s="40">
        <f>'2022'!$G21/'2022'!$G2*100</f>
        <v>100</v>
      </c>
    </row>
    <row r="8" spans="1:10" ht="13.5" customHeight="1" x14ac:dyDescent="0.3">
      <c r="A8" s="39" t="s">
        <v>41</v>
      </c>
      <c r="B8" s="40">
        <f>'2014'!$G22/'2014'!$G2*100</f>
        <v>97.916666666666657</v>
      </c>
      <c r="C8" s="40">
        <f>'2015'!$G22/'2015'!$G2*100</f>
        <v>98.076923076923066</v>
      </c>
      <c r="D8" s="40">
        <f>'2016'!$H22/'2016'!$H2*100</f>
        <v>100</v>
      </c>
      <c r="E8" s="40">
        <f>'2017'!$H22/'2017'!$H2*100</f>
        <v>100</v>
      </c>
      <c r="F8" s="40">
        <f>'2018'!$H22/'2018'!$H2*100</f>
        <v>100</v>
      </c>
      <c r="G8" s="40">
        <f>'2019'!$H22/'2019'!$H2*100</f>
        <v>100</v>
      </c>
      <c r="H8" s="40">
        <f>'2020'!$H21/'2020'!$H2*100</f>
        <v>98.130841121495322</v>
      </c>
      <c r="I8" s="40">
        <f>'2021'!$H21/'2021'!$H2*100</f>
        <v>100</v>
      </c>
      <c r="J8" s="40">
        <f>'2022'!$H21/'2022'!$H2*100</f>
        <v>100</v>
      </c>
    </row>
    <row r="9" spans="1:10" ht="13.5" customHeight="1" x14ac:dyDescent="0.3">
      <c r="A9" s="39" t="s">
        <v>42</v>
      </c>
      <c r="B9" s="40">
        <f>'2014'!$H22/'2014'!$H2*100</f>
        <v>98.181818181818187</v>
      </c>
      <c r="C9" s="40">
        <f>'2015'!$H22/'2015'!$H2*100</f>
        <v>99.122807017543863</v>
      </c>
      <c r="D9" s="40">
        <f>'2016'!$I22/'2016'!$I2*100</f>
        <v>98.319327731092429</v>
      </c>
      <c r="E9" s="40">
        <f>'2017'!$I22/'2017'!$I2*100</f>
        <v>97.979797979797979</v>
      </c>
      <c r="F9" s="40">
        <f>'2018'!$I22/'2018'!$I2*100</f>
        <v>98.019801980198025</v>
      </c>
      <c r="G9" s="40">
        <f>'2019'!$I22/'2019'!$I2*100</f>
        <v>98</v>
      </c>
      <c r="H9" s="40">
        <f>'2020'!$I21/'2020'!$I2*100</f>
        <v>97.959183673469383</v>
      </c>
      <c r="I9" s="40">
        <f>'2021'!$I21/'2021'!$I2*100</f>
        <v>98.98989898989899</v>
      </c>
      <c r="J9" s="40">
        <f>'2022'!$I21/'2022'!$I2*100</f>
        <v>100</v>
      </c>
    </row>
    <row r="10" spans="1:10" ht="13.5" customHeight="1" x14ac:dyDescent="0.3">
      <c r="A10" s="39" t="s">
        <v>133</v>
      </c>
      <c r="B10" s="40">
        <f>'2014'!$I22/'2014'!$I2*100</f>
        <v>96.15384615384616</v>
      </c>
      <c r="C10" s="40">
        <f>'2015'!$I22/'2015'!$I2*100</f>
        <v>90</v>
      </c>
      <c r="D10" s="40">
        <f>'2016'!$J22/'2016'!$J2*100</f>
        <v>97.142857142857139</v>
      </c>
      <c r="E10" s="40">
        <f>'2017'!$J22/'2017'!$J2*100</f>
        <v>97.297297297297305</v>
      </c>
      <c r="F10" s="40">
        <f>'2018'!$J22/'2018'!$J2*100</f>
        <v>100</v>
      </c>
      <c r="G10" s="40">
        <f>'2019'!$J22/'2019'!$J2*100</f>
        <v>100</v>
      </c>
      <c r="H10" s="40">
        <f>'2020'!$J21/'2020'!$J2*100</f>
        <v>100</v>
      </c>
      <c r="I10" s="40">
        <f>'2021'!$J21/'2021'!$J2*100</f>
        <v>100</v>
      </c>
      <c r="J10" s="40">
        <f>'2022'!$J21/'2022'!$J2*100</f>
        <v>100</v>
      </c>
    </row>
    <row r="11" spans="1:10" ht="13.5" customHeight="1" x14ac:dyDescent="0.3">
      <c r="A11" s="46" t="s">
        <v>43</v>
      </c>
      <c r="B11" s="47">
        <f>'2014'!$J22/'2014'!$J2*100</f>
        <v>93.246187363834423</v>
      </c>
      <c r="C11" s="47">
        <f>'2015'!$J22/'2015'!$J2*100</f>
        <v>94.704684317718943</v>
      </c>
      <c r="D11" s="47">
        <f>'2016'!$K22/'2016'!$K2*100</f>
        <v>95.18518518518519</v>
      </c>
      <c r="E11" s="47">
        <f>'2017'!$K22/'2017'!$K2*100</f>
        <v>94.896030245746687</v>
      </c>
      <c r="F11" s="47">
        <f>'2018'!$K22/'2018'!$K2*100</f>
        <v>96.037735849056602</v>
      </c>
      <c r="G11" s="47">
        <f>'2019'!$K22/'2019'!$K2*100</f>
        <v>96.940726577437857</v>
      </c>
      <c r="H11" s="47">
        <f>'2020'!$K21/'2020'!$K2*100</f>
        <v>96.408317580340267</v>
      </c>
      <c r="I11" s="47">
        <f>'2021'!$K21/'2021'!$K2*100</f>
        <v>97.175141242937855</v>
      </c>
      <c r="J11" s="47">
        <f>'2022'!$K21/'2022'!$K2*100</f>
        <v>98.120300751879697</v>
      </c>
    </row>
    <row r="12" spans="1:10" x14ac:dyDescent="0.3">
      <c r="A12" s="48" t="s">
        <v>47</v>
      </c>
      <c r="B12" s="40">
        <f>'2014'!$L22/'2014'!$L2*100</f>
        <v>98.876404494382015</v>
      </c>
      <c r="C12" s="40">
        <f>'2015'!$L22/'2015'!$L2*100</f>
        <v>98.412698412698404</v>
      </c>
      <c r="D12" s="40">
        <f>'2016'!$M22/'2016'!$M2*100</f>
        <v>99.50248756218906</v>
      </c>
      <c r="E12" s="40">
        <f>'2017'!$M22/'2017'!$M2*100</f>
        <v>98.94736842105263</v>
      </c>
      <c r="F12" s="40">
        <f>'2018'!$M22/'2018'!$M2*100</f>
        <v>100</v>
      </c>
      <c r="G12" s="40">
        <f>'2019'!$M22/'2019'!$M2*100</f>
        <v>100</v>
      </c>
      <c r="H12" s="40">
        <f>'2020'!$M21/'2020'!$M2*100</f>
        <v>100</v>
      </c>
      <c r="I12" s="40">
        <f>'2021'!$M21/'2021'!$M2*100</f>
        <v>100</v>
      </c>
      <c r="J12" s="40">
        <f>'2022'!$M21/'2022'!$M2*100</f>
        <v>100</v>
      </c>
    </row>
    <row r="13" spans="1:10" x14ac:dyDescent="0.3">
      <c r="A13" s="48" t="s">
        <v>48</v>
      </c>
      <c r="B13" s="40">
        <f>'2014'!$M22/'2014'!$M2*100</f>
        <v>100</v>
      </c>
      <c r="C13" s="40">
        <f>'2015'!$M22/'2015'!$M2*100</f>
        <v>97.260273972602747</v>
      </c>
      <c r="D13" s="40">
        <f>'2016'!$N22/'2016'!$N2*100</f>
        <v>98.630136986301366</v>
      </c>
      <c r="E13" s="40">
        <f>'2017'!$N22/'2017'!$N2*100</f>
        <v>97.297297297297305</v>
      </c>
      <c r="F13" s="40">
        <f>'2018'!$N22/'2018'!$N2*100</f>
        <v>100</v>
      </c>
      <c r="G13" s="40">
        <f>'2019'!$N22/'2019'!$N2*100</f>
        <v>100</v>
      </c>
      <c r="H13" s="40">
        <f>'2020'!$N21/'2020'!$N2*100</f>
        <v>98.591549295774655</v>
      </c>
      <c r="I13" s="40">
        <f>'2021'!$N21/'2021'!$N2*100</f>
        <v>100</v>
      </c>
      <c r="J13" s="40">
        <f>'2022'!$N21/'2022'!$N2*100</f>
        <v>100</v>
      </c>
    </row>
    <row r="14" spans="1:10" x14ac:dyDescent="0.3">
      <c r="A14" s="48" t="s">
        <v>49</v>
      </c>
      <c r="B14" s="40">
        <f>'2014'!$N22/'2014'!$N2*100</f>
        <v>93.162393162393158</v>
      </c>
      <c r="C14" s="40">
        <f>'2015'!$N22/'2015'!$N2*100</f>
        <v>93.75</v>
      </c>
      <c r="D14" s="40">
        <f>'2016'!$O22/'2016'!$O2*100</f>
        <v>96.527777777777786</v>
      </c>
      <c r="E14" s="40">
        <f>'2017'!$O22/'2017'!$O2*100</f>
        <v>98.540145985401466</v>
      </c>
      <c r="F14" s="40">
        <f>'2018'!$O22/'2018'!$O2*100</f>
        <v>98.561151079136692</v>
      </c>
      <c r="G14" s="40">
        <f>'2019'!$O22/'2019'!$O2*100</f>
        <v>98.571428571428584</v>
      </c>
      <c r="H14" s="40">
        <f>'2020'!$O21/'2020'!$O2*100</f>
        <v>97.183098591549296</v>
      </c>
      <c r="I14" s="40">
        <f>'2021'!$O21/'2021'!$O2*100</f>
        <v>98.581560283687935</v>
      </c>
      <c r="J14" s="40">
        <f>'2022'!$O21/'2022'!$O2*100</f>
        <v>99.280575539568346</v>
      </c>
    </row>
    <row r="16" spans="1:10" x14ac:dyDescent="0.3">
      <c r="A16" s="188" t="s">
        <v>178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2" sqref="G2"/>
    </sheetView>
  </sheetViews>
  <sheetFormatPr defaultRowHeight="14.4" x14ac:dyDescent="0.3"/>
  <cols>
    <col min="1" max="1" width="10.6640625" bestFit="1" customWidth="1"/>
    <col min="3" max="4" width="9.1093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5">
        <f>'2014'!$B23/('2014'!$B5+'2014'!$B6)*1000</f>
        <v>0.79070089574291258</v>
      </c>
      <c r="C2" s="45">
        <f>'2015'!$B23/('2015'!$B5+'2015'!$B6)*1000</f>
        <v>0.65509335080248932</v>
      </c>
      <c r="D2" s="45">
        <f>'2016'!$B23/('2016'!$B5+'2016'!$B6)*1000</f>
        <v>0.7527044847183485</v>
      </c>
      <c r="E2" s="45">
        <f>'2017'!$B23/('2017'!$B5+'2017'!$B6)*1000</f>
        <v>1.3118754705736106</v>
      </c>
      <c r="F2" s="45">
        <f>'2018'!$B23/('2018'!$B5+'2018'!$B6)*1000</f>
        <v>1.4061950705050585</v>
      </c>
      <c r="G2" s="45">
        <f>'2019'!$B23/('2019'!$B5+'2019'!$B6)*1000</f>
        <v>1.5010219724067448</v>
      </c>
      <c r="H2" s="45">
        <f>'2020'!$B22/('2020'!$B5+'2020'!$B6)*1000</f>
        <v>0.73452778309862132</v>
      </c>
      <c r="I2" s="45">
        <f>'2021'!$B22/('2021'!$B5+'2021'!$B6)*1000</f>
        <v>0.98217489402849834</v>
      </c>
      <c r="J2" s="45">
        <f>'2022'!$B22/('2022'!$B5+'2022'!$B6)*1000</f>
        <v>0.95143754384591528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5">
        <f>'2016'!$C23/('2016'!$C5+'2016'!$C6)*1000</f>
        <v>2.7828729896767514E-2</v>
      </c>
      <c r="E3" s="45">
        <f>'2017'!$C23/('2017'!$C5+'2017'!$C6)*1000</f>
        <v>1.1091479192939608E-3</v>
      </c>
      <c r="F3" s="45">
        <f>'2018'!$C23/('2018'!$C5+'2018'!$C6)*1000</f>
        <v>8.1970494434584679E-2</v>
      </c>
      <c r="G3" s="45">
        <f>'2019'!$C23/('2019'!$C5+'2019'!$C6)*1000</f>
        <v>7.8709403397573069E-2</v>
      </c>
      <c r="H3" s="45">
        <f>'2020'!$C22/('2020'!$C5+'2020'!$C6)*1000</f>
        <v>0.13927471749817436</v>
      </c>
      <c r="I3" s="45">
        <f>'2021'!$C22/('2021'!$C5+'2021'!$C6)*1000</f>
        <v>0.22292436880138261</v>
      </c>
      <c r="J3" s="45">
        <f>'2022'!$C22/('2022'!$C5+'2022'!$C6)*1000</f>
        <v>0.42328042328042331</v>
      </c>
    </row>
    <row r="4" spans="1:10" ht="13.5" customHeight="1" x14ac:dyDescent="0.3">
      <c r="A4" s="39" t="s">
        <v>37</v>
      </c>
      <c r="B4" s="45">
        <f>'2014'!$C23/('2014'!$C5+'2014'!$C6)*1000</f>
        <v>2.5485345926092497</v>
      </c>
      <c r="C4" s="45">
        <f>'2015'!$C23/('2015'!$C5+'2015'!$C6)*1000</f>
        <v>1.0487194583455992</v>
      </c>
      <c r="D4" s="45">
        <f>'2016'!$D23/('2016'!$D5+'2016'!$D6)*1000</f>
        <v>1.0549108877907944</v>
      </c>
      <c r="E4" s="45">
        <f>'2017'!$D23/('2017'!$D5+'2017'!$D6)*1000</f>
        <v>1.1041523368207653</v>
      </c>
      <c r="F4" s="45">
        <f>'2018'!$D23/('2018'!$D5+'2018'!$D6)*1000</f>
        <v>2.2632609977367393</v>
      </c>
      <c r="G4" s="45">
        <f>'2019'!$D23/('2019'!$D5+'2019'!$D6)*1000</f>
        <v>2.1062485373274047</v>
      </c>
      <c r="H4" s="45">
        <f>'2020'!$D22/('2020'!$D5+'2020'!$D6)*1000</f>
        <v>0.93064659707048636</v>
      </c>
      <c r="I4" s="45">
        <f>'2021'!$D22/('2021'!$D5+'2021'!$D6)*1000</f>
        <v>1.3113563459559787</v>
      </c>
      <c r="J4" s="45">
        <f>'2022'!$D22/('2022'!$D5+'2022'!$D6)*1000</f>
        <v>0.85129971689334993</v>
      </c>
    </row>
    <row r="5" spans="1:10" ht="13.5" customHeight="1" x14ac:dyDescent="0.3">
      <c r="A5" s="39" t="s">
        <v>77</v>
      </c>
      <c r="B5" s="45">
        <f>'2014'!$D23/('2014'!$D5+'2014'!$D6)*1000</f>
        <v>0.67561480947662367</v>
      </c>
      <c r="C5" s="45">
        <f>'2015'!$D23/('2015'!$D5+'2015'!$D6)*1000</f>
        <v>2.3934692481942133</v>
      </c>
      <c r="D5" s="45">
        <f>'2016'!$E23/('2016'!$E5+'2016'!$E6)*1000</f>
        <v>0.90136492402781354</v>
      </c>
      <c r="E5" s="45">
        <f>'2017'!$E23/('2017'!$E5+'2017'!$E6)*1000</f>
        <v>1.2116491410273054</v>
      </c>
      <c r="F5" s="45">
        <f>'2018'!$E23/('2018'!$E5+'2018'!$E6)*1000</f>
        <v>3.1230217345431526</v>
      </c>
      <c r="G5" s="45">
        <f>'2019'!$E23/('2019'!$E5+'2019'!$E6)*1000</f>
        <v>1.9434336751571286</v>
      </c>
      <c r="H5" s="45">
        <f>'2020'!$E22/('2020'!$E5+'2020'!$E6)*1000</f>
        <v>0.84677590075786446</v>
      </c>
      <c r="I5" s="45">
        <f>'2021'!$E22/('2021'!$E5+'2021'!$E6)*1000</f>
        <v>8.462026655383964E-2</v>
      </c>
      <c r="J5" s="45">
        <f>'2022'!$E22/('2022'!$E5+'2022'!$E6)*1000</f>
        <v>0.55389859394972296</v>
      </c>
    </row>
    <row r="6" spans="1:10" ht="13.5" customHeight="1" x14ac:dyDescent="0.3">
      <c r="A6" s="39" t="s">
        <v>40</v>
      </c>
      <c r="B6" s="45">
        <f>'2014'!$E23/('2014'!$E5+'2014'!$E6)*1000</f>
        <v>0.67333399346469958</v>
      </c>
      <c r="C6" s="45">
        <f>'2015'!$E23/('2015'!$E5+'2015'!$E6)*1000</f>
        <v>0.88597501550456281</v>
      </c>
      <c r="D6" s="45">
        <f>'2016'!$F23/('2016'!$F5+'2016'!$F6)*1000</f>
        <v>1.689431490365459</v>
      </c>
      <c r="E6" s="45">
        <f>'2017'!$F23/('2017'!$F5+'2017'!$F6)*1000</f>
        <v>2.3047500735558537</v>
      </c>
      <c r="F6" s="45">
        <f>'2018'!$F23/('2018'!$F5+'2018'!$F6)*1000</f>
        <v>2.8763487851001952</v>
      </c>
      <c r="G6" s="45">
        <f>'2019'!$F23/('2019'!$F5+'2019'!$F6)*1000</f>
        <v>1.5950012332483763</v>
      </c>
      <c r="H6" s="45">
        <f>'2020'!$F22/('2020'!$F5+'2020'!$F6)*1000</f>
        <v>1.6927195785473703</v>
      </c>
      <c r="I6" s="45">
        <f>'2021'!$F22/('2021'!$F5+'2021'!$F6)*1000</f>
        <v>0.88340815259523686</v>
      </c>
      <c r="J6" s="45">
        <f>'2022'!$F22/('2022'!$F5+'2022'!$F6)*1000</f>
        <v>3.2456994482310937</v>
      </c>
    </row>
    <row r="7" spans="1:10" ht="13.5" customHeight="1" x14ac:dyDescent="0.3">
      <c r="A7" s="39" t="s">
        <v>132</v>
      </c>
      <c r="B7" s="45">
        <f>'2014'!$F23/('2014'!$F5+'2014'!$F6)*1000</f>
        <v>0.9464013665112414</v>
      </c>
      <c r="C7" s="45">
        <f>'2015'!$F23/('2015'!$F5+'2015'!$F6)*1000</f>
        <v>2.0944543297746145</v>
      </c>
      <c r="D7" s="45">
        <f>'2016'!$G23/('2016'!$G5+'2016'!$G6)*1000</f>
        <v>2.876984126984127</v>
      </c>
      <c r="E7" s="45">
        <f>'2017'!$G23/('2017'!$G5+'2017'!$G6)*1000</f>
        <v>2.3492400719071744</v>
      </c>
      <c r="F7" s="45">
        <f>'2018'!$G23/('2018'!$G5+'2018'!$G6)*1000</f>
        <v>2.1524942304278363</v>
      </c>
      <c r="G7" s="45">
        <f>'2019'!$G23/('2019'!$G5+'2019'!$G6)*1000</f>
        <v>2.4570024570024569</v>
      </c>
      <c r="H7" s="45">
        <f>'2020'!$G22/('2020'!$G5+'2020'!$G6)*1000</f>
        <v>1.5243539359294986</v>
      </c>
      <c r="I7" s="45">
        <f>'2021'!$G22/('2021'!$G5+'2021'!$G6)*1000</f>
        <v>2.0142918804853482</v>
      </c>
      <c r="J7" s="45">
        <f>'2022'!$G22/('2022'!$G5+'2022'!$G6)*1000</f>
        <v>2.0376974019358127</v>
      </c>
    </row>
    <row r="8" spans="1:10" ht="13.5" customHeight="1" x14ac:dyDescent="0.3">
      <c r="A8" s="39" t="s">
        <v>41</v>
      </c>
      <c r="B8" s="45">
        <f>'2014'!$G23/('2014'!$G5+'2014'!$G6)*1000</f>
        <v>3.8157108721624851</v>
      </c>
      <c r="C8" s="45">
        <f>'2015'!$G23/('2015'!$G5+'2015'!$G6)*1000</f>
        <v>5.725996021939606</v>
      </c>
      <c r="D8" s="45">
        <f>'2016'!$H23/('2016'!$H5+'2016'!$H6)*1000</f>
        <v>5.6910189856125175</v>
      </c>
      <c r="E8" s="45">
        <f>'2017'!$H23/('2017'!$H5+'2017'!$H6)*1000</f>
        <v>5.3251044539719823</v>
      </c>
      <c r="F8" s="45">
        <f>'2018'!$H23/('2018'!$H5+'2018'!$H6)*1000</f>
        <v>7.1076975303403209</v>
      </c>
      <c r="G8" s="45">
        <f>'2019'!$H23/('2019'!$H5+'2019'!$H6)*1000</f>
        <v>8.6453673202238299</v>
      </c>
      <c r="H8" s="45">
        <f>'2020'!$H22/('2020'!$H5+'2020'!$H6)*1000</f>
        <v>4.2180547675217248</v>
      </c>
      <c r="I8" s="45">
        <f>'2021'!$H22/('2021'!$H5+'2021'!$H6)*1000</f>
        <v>5.0425681242562028</v>
      </c>
      <c r="J8" s="45">
        <f>'2022'!$H22/('2022'!$H5+'2022'!$H6)*1000</f>
        <v>3.7178719024135445</v>
      </c>
    </row>
    <row r="9" spans="1:10" ht="13.5" customHeight="1" x14ac:dyDescent="0.3">
      <c r="A9" s="39" t="s">
        <v>42</v>
      </c>
      <c r="B9" s="45">
        <f>'2014'!$H23/('2014'!$H5+'2014'!$H6)*1000</f>
        <v>0.65080226700986998</v>
      </c>
      <c r="C9" s="45">
        <f>'2015'!$H23/('2015'!$H5+'2015'!$H6)*1000</f>
        <v>1.812403584344205</v>
      </c>
      <c r="D9" s="45">
        <f>'2016'!$I23/('2016'!$I5+'2016'!$I6)*1000</f>
        <v>1.9130352226336276</v>
      </c>
      <c r="E9" s="45">
        <f>'2017'!$I23/('2017'!$I5+'2017'!$I6)*1000</f>
        <v>2.2854660414689314</v>
      </c>
      <c r="F9" s="45">
        <f>'2018'!$I23/('2018'!$I5+'2018'!$I6)*1000</f>
        <v>2.3059807803172152</v>
      </c>
      <c r="G9" s="45">
        <f>'2019'!$I23/('2019'!$I5+'2019'!$I6)*1000</f>
        <v>2.5633106856084003</v>
      </c>
      <c r="H9" s="45">
        <f>'2020'!$I22/('2020'!$I5+'2020'!$I6)*1000</f>
        <v>1.2405431642151721</v>
      </c>
      <c r="I9" s="45">
        <f>'2021'!$I22/('2021'!$I5+'2021'!$I6)*1000</f>
        <v>1.6646430278210325</v>
      </c>
      <c r="J9" s="45">
        <f>'2022'!$I22/('2022'!$I5+'2022'!$I6)*1000</f>
        <v>2.5446320381290897</v>
      </c>
    </row>
    <row r="10" spans="1:10" ht="13.5" customHeight="1" x14ac:dyDescent="0.3">
      <c r="A10" s="39" t="s">
        <v>133</v>
      </c>
      <c r="B10" s="45">
        <f>'2014'!$I23/('2014'!$I5+'2014'!$I6)*1000</f>
        <v>1.7628164382632867</v>
      </c>
      <c r="C10" s="45">
        <f>'2015'!$I23/('2015'!$I5+'2015'!$I6)*1000</f>
        <v>2.2047002985531652</v>
      </c>
      <c r="D10" s="45">
        <f>'2016'!$J23/('2016'!$J5+'2016'!$J6)*1000</f>
        <v>2.3040291629763692</v>
      </c>
      <c r="E10" s="45">
        <f>'2017'!$J23/('2017'!$J5+'2017'!$J6)*1000</f>
        <v>1.6762009293669209</v>
      </c>
      <c r="F10" s="45">
        <f>'2018'!$J23/('2018'!$J5+'2018'!$J6)*1000</f>
        <v>3.3624316732905211</v>
      </c>
      <c r="G10" s="45">
        <f>'2019'!$J23/('2019'!$J5+'2019'!$J6)*1000</f>
        <v>4.8327595408878441</v>
      </c>
      <c r="H10" s="45">
        <f>'2020'!$J22/('2020'!$J5+'2020'!$J6)*1000</f>
        <v>2.5975207034336156</v>
      </c>
      <c r="I10" s="45">
        <f>'2021'!$J22/('2021'!$J5+'2021'!$J6)*1000</f>
        <v>3.3203383110876175</v>
      </c>
      <c r="J10" s="45">
        <f>'2022'!$J22/('2022'!$J5+'2022'!$J6)*1000</f>
        <v>3.4947685182715036</v>
      </c>
    </row>
    <row r="11" spans="1:10" ht="13.5" customHeight="1" x14ac:dyDescent="0.3">
      <c r="A11" s="46" t="s">
        <v>43</v>
      </c>
      <c r="B11" s="49">
        <f>'2014'!$J23/('2014'!$J5+'2014'!$J6)*1000</f>
        <v>1.1777576756718915</v>
      </c>
      <c r="C11" s="49">
        <f>'2015'!$J23/('2015'!$J5+'2015'!$J6)*1000</f>
        <v>1.6639188399427887</v>
      </c>
      <c r="D11" s="49">
        <f>'2016'!$K23/('2016'!$K5+'2016'!$K6)*1000</f>
        <v>1.1882218282976242</v>
      </c>
      <c r="E11" s="49">
        <f>'2017'!$K23/('2017'!$K5+'2017'!$K6)*1000</f>
        <v>1.3023682307333848</v>
      </c>
      <c r="F11" s="49">
        <f>'2018'!$K23/('2018'!$K5+'2018'!$K6)*1000</f>
        <v>1.542842536604069</v>
      </c>
      <c r="G11" s="49">
        <f>'2019'!$K23/('2019'!$K5+'2019'!$K6)*1000</f>
        <v>2.0394874658765327</v>
      </c>
      <c r="H11" s="49">
        <f>'2020'!$K22/('2020'!$K5+'2020'!$K6)*1000</f>
        <v>1.0040016999861141</v>
      </c>
      <c r="I11" s="49">
        <f>'2021'!$K22/('2021'!$K5+'2021'!$K6)*1000</f>
        <v>1.2458726354444181</v>
      </c>
      <c r="J11" s="49">
        <f>'2022'!$K22/('2022'!$K5+'2022'!$K6)*1000</f>
        <v>1.389017322477589</v>
      </c>
    </row>
    <row r="12" spans="1:10" x14ac:dyDescent="0.3">
      <c r="A12" s="48" t="s">
        <v>47</v>
      </c>
      <c r="B12" s="45">
        <f>'2014'!$L23/('2014'!$L5+'2014'!$L6)*1000</f>
        <v>1.6361600374665637</v>
      </c>
      <c r="C12" s="45">
        <f>'2015'!$L23/('2015'!$L5+'2015'!$L6)*1000</f>
        <v>2.0313538532994153</v>
      </c>
      <c r="D12" s="45">
        <f>'2016'!$M23/('2016'!$M5+'2016'!$M6)*1000</f>
        <v>2.6095933163681759</v>
      </c>
      <c r="E12" s="45">
        <f>'2017'!$M23/('2017'!$M5+'2017'!$M6)*1000</f>
        <v>2.4281990465678791</v>
      </c>
      <c r="F12" s="45">
        <f>'2018'!$M23/('2018'!$M5+'2018'!$M6)*1000</f>
        <v>3.2187417042739579</v>
      </c>
      <c r="G12" s="45">
        <f>'2019'!$M23/('2019'!$M5+'2019'!$M6)*1000</f>
        <v>3.6503860850369247</v>
      </c>
      <c r="H12" s="45">
        <f>'2020'!$M22/('2020'!$M5+'2020'!$M6)*1000</f>
        <v>2.0130827022015465</v>
      </c>
      <c r="I12" s="45">
        <f>'2021'!$M22/('2021'!$M5+'2021'!$M6)*1000</f>
        <v>2.8502864292750796</v>
      </c>
      <c r="J12" s="45">
        <f>'2022'!$M22/('2022'!$M5+'2022'!$M6)*1000</f>
        <v>3.2023728145891019</v>
      </c>
    </row>
    <row r="13" spans="1:10" x14ac:dyDescent="0.3">
      <c r="A13" s="48" t="s">
        <v>48</v>
      </c>
      <c r="B13" s="45">
        <f>'2014'!$M23/('2014'!$M5+'2014'!$M6)*1000</f>
        <v>2.0976536343386587</v>
      </c>
      <c r="C13" s="45">
        <f>'2015'!$M23/('2015'!$M5+'2015'!$M6)*1000</f>
        <v>2.7718359458288337</v>
      </c>
      <c r="D13" s="45">
        <f>'2016'!$N23/('2016'!$N5+'2016'!$N6)*1000</f>
        <v>2.9741356418290934</v>
      </c>
      <c r="E13" s="45">
        <f>'2017'!$N23/('2017'!$N5+'2017'!$N6)*1000</f>
        <v>3.2147449635662237</v>
      </c>
      <c r="F13" s="45">
        <f>'2018'!$N23/('2018'!$N5+'2018'!$N6)*1000</f>
        <v>4.851840186078066</v>
      </c>
      <c r="G13" s="45">
        <f>'2019'!$N23/('2019'!$N5+'2019'!$N6)*1000</f>
        <v>5.0513625944477454</v>
      </c>
      <c r="H13" s="45">
        <f>'2020'!$N22/('2020'!$N5+'2020'!$N6)*1000</f>
        <v>2.7526354380777227</v>
      </c>
      <c r="I13" s="45">
        <f>'2021'!$N22/('2021'!$N5+'2021'!$N6)*1000</f>
        <v>2.7732463295269167</v>
      </c>
      <c r="J13" s="45">
        <f>'2022'!$N22/('2022'!$N5+'2022'!$N6)*1000</f>
        <v>2.7829313543599259</v>
      </c>
    </row>
    <row r="14" spans="1:10" x14ac:dyDescent="0.3">
      <c r="A14" s="48" t="s">
        <v>49</v>
      </c>
      <c r="B14" s="45">
        <f>'2014'!$N23/('2014'!$N5+'2014'!$N6)*1000</f>
        <v>0.78972685023428568</v>
      </c>
      <c r="C14" s="45">
        <f>'2015'!$N23/('2015'!$N5+'2015'!$N6)*1000</f>
        <v>3.4792373087414177</v>
      </c>
      <c r="D14" s="45">
        <f>'2016'!$O23/('2016'!$O5+'2016'!$O6)*1000</f>
        <v>2.6696862823733865</v>
      </c>
      <c r="E14" s="45">
        <f>'2017'!$O23/('2017'!$O5+'2017'!$O6)*1000</f>
        <v>2.7993558725446581</v>
      </c>
      <c r="F14" s="45">
        <f>'2018'!$O23/('2018'!$O5+'2018'!$O6)*1000</f>
        <v>2.6362350307954809</v>
      </c>
      <c r="G14" s="45">
        <f>'2019'!$O23/('2019'!$O5+'2019'!$O6)*1000</f>
        <v>3.6522365944495614</v>
      </c>
      <c r="H14" s="45">
        <f>'2020'!$O22/('2020'!$O5+'2020'!$O6)*1000</f>
        <v>1.6153595782384542</v>
      </c>
      <c r="I14" s="45">
        <f>'2021'!$O22/('2021'!$O5+'2021'!$O6)*1000</f>
        <v>1.7228193052368876</v>
      </c>
      <c r="J14" s="45">
        <f>'2022'!$O22/('2022'!$O5+'2022'!$O6)*1000</f>
        <v>2.6574229873155577</v>
      </c>
    </row>
    <row r="15" spans="1:10" x14ac:dyDescent="0.3">
      <c r="A15" s="50" t="s">
        <v>108</v>
      </c>
      <c r="B15" s="49">
        <f>'2014'!$O23/('2014'!$O5+'2014'!$O6)*1000</f>
        <v>1.4773730940870213</v>
      </c>
      <c r="C15" s="49">
        <f>'2015'!$O23/('2015'!$O5+'2015'!$O6)*1000</f>
        <v>2.6145209771420377</v>
      </c>
      <c r="D15" s="49">
        <f>'2016'!$P23/('2016'!$P5+'2016'!$P6)*1000</f>
        <v>2.7012940031273129</v>
      </c>
      <c r="E15" s="49">
        <f>'2017'!$P23/('2017'!$P5+'2017'!$P6)*1000</f>
        <v>2.6952333883388988</v>
      </c>
      <c r="F15" s="49">
        <f>'2018'!$P23/('2018'!$P5+'2018'!$P6)*1000</f>
        <v>3.3635953837388959</v>
      </c>
      <c r="G15" s="49">
        <f>'2019'!$P23/('2019'!$P5+'2019'!$P6)*1000</f>
        <v>3.9252376395382798</v>
      </c>
      <c r="H15" s="49">
        <f>'2020'!$P22/('2020'!$P5+'2020'!$P6)*1000</f>
        <v>2.0416244786269657</v>
      </c>
      <c r="I15" s="49">
        <f>'2021'!$P22/('2021'!$P5+'2021'!$P6)*1000</f>
        <v>2.5045730557441348</v>
      </c>
      <c r="J15" s="49">
        <f>'2022'!$P22/('2022'!$P5+'2022'!$P6)*1000</f>
        <v>2.962530101293622</v>
      </c>
    </row>
    <row r="17" spans="1:1" x14ac:dyDescent="0.3">
      <c r="A17" s="188" t="s">
        <v>178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19" sqref="J19"/>
    </sheetView>
  </sheetViews>
  <sheetFormatPr defaultRowHeight="14.4" x14ac:dyDescent="0.3"/>
  <cols>
    <col min="1" max="1" width="10.6640625" bestFit="1" customWidth="1"/>
    <col min="3" max="3" width="9.109375" style="174"/>
    <col min="7" max="8" width="9.109375" style="174"/>
    <col min="9" max="9" width="8.88671875" style="174"/>
  </cols>
  <sheetData>
    <row r="1" spans="1:10" s="174" customFormat="1" x14ac:dyDescent="0.3">
      <c r="A1" s="188" t="s">
        <v>168</v>
      </c>
      <c r="B1" s="187"/>
      <c r="C1" s="187"/>
      <c r="D1" s="187"/>
      <c r="E1" s="187"/>
      <c r="G1" s="174" t="s">
        <v>175</v>
      </c>
    </row>
    <row r="2" spans="1:10" x14ac:dyDescent="0.3">
      <c r="A2" s="41" t="s">
        <v>80</v>
      </c>
      <c r="B2" s="38">
        <v>2014</v>
      </c>
      <c r="C2" s="38">
        <v>2015</v>
      </c>
      <c r="D2" s="38">
        <v>2016</v>
      </c>
      <c r="E2" s="38">
        <v>2017</v>
      </c>
      <c r="F2" s="38">
        <v>2018</v>
      </c>
      <c r="G2" s="38">
        <v>2019</v>
      </c>
      <c r="H2" s="38">
        <v>2020</v>
      </c>
      <c r="I2" s="38">
        <v>2021</v>
      </c>
      <c r="J2" s="38">
        <v>2022</v>
      </c>
    </row>
    <row r="3" spans="1:10" ht="13.5" customHeight="1" x14ac:dyDescent="0.3">
      <c r="A3" s="39" t="s">
        <v>38</v>
      </c>
      <c r="B3" s="45">
        <f>'2014'!$B24/('2014'!$B5+'2014'!$B6)*1000</f>
        <v>0.52665296887985968</v>
      </c>
      <c r="C3" s="45">
        <f>'2015'!$B24/('2015'!$B5+'2015'!$B6)*1000</f>
        <v>0.58376096371510722</v>
      </c>
      <c r="D3" s="45">
        <f>'2016'!$B24/('2016'!$B5+'2016'!$B6)*1000</f>
        <v>0.56306963391721421</v>
      </c>
      <c r="E3" s="45">
        <f>'2017'!$B24/('2017'!$B5+'2017'!$B6)*1000</f>
        <v>1.0632539096181279</v>
      </c>
      <c r="F3" s="45">
        <f>'2018'!$B24/('2018'!$B5+'2018'!$B6)*1000</f>
        <v>1.1625289934730973</v>
      </c>
      <c r="G3" s="45">
        <f>'2019'!$B24/('2019'!$B5+'2019'!$B6)*1000</f>
        <v>1.3225525263759057</v>
      </c>
      <c r="H3" s="45">
        <f>'2020'!$B23/('2020'!$B5+'2020'!$B6)*1000</f>
        <v>0.45700599235910111</v>
      </c>
      <c r="I3" s="45">
        <f>'2021'!$B23/('2021'!$B5+'2021'!$B6)*1000</f>
        <v>0.38465982691828182</v>
      </c>
      <c r="J3" s="45">
        <f>'2022'!$B23/('2022'!$B5+'2022'!$B6)*1000</f>
        <v>0.31012046524091547</v>
      </c>
    </row>
    <row r="4" spans="1:10" ht="13.5" customHeight="1" x14ac:dyDescent="0.3">
      <c r="A4" s="39" t="s">
        <v>82</v>
      </c>
      <c r="B4" s="43" t="s">
        <v>22</v>
      </c>
      <c r="C4" s="43" t="s">
        <v>22</v>
      </c>
      <c r="D4" s="45">
        <f>'2016'!$C24/('2016'!$C5+'2016'!$C6)*1000</f>
        <v>2.7828729896767514E-2</v>
      </c>
      <c r="E4" s="45">
        <f>'2017'!$C24/('2017'!$C5+'2017'!$C6)*1000</f>
        <v>4.4365916771758433E-3</v>
      </c>
      <c r="F4" s="45">
        <f>'2018'!$C24/('2018'!$C5+'2018'!$C6)*1000</f>
        <v>0.30310020035113872</v>
      </c>
      <c r="G4" s="45">
        <f>'2019'!$C24/('2019'!$C5+'2019'!$C6)*1000</f>
        <v>6.6828738733788459E-2</v>
      </c>
      <c r="H4" s="45">
        <f>'2020'!$C23/('2020'!$C5+'2020'!$C6)*1000</f>
        <v>0.11041599225080491</v>
      </c>
      <c r="I4" s="45">
        <f>'2021'!$C23/('2021'!$C5+'2021'!$C6)*1000</f>
        <v>9.0343033672139264E-2</v>
      </c>
      <c r="J4" s="45">
        <f>'2022'!$C23/('2022'!$C5+'2022'!$C6)*1000</f>
        <v>4.3514809869950058E-2</v>
      </c>
    </row>
    <row r="5" spans="1:10" ht="13.5" customHeight="1" x14ac:dyDescent="0.3">
      <c r="A5" s="39" t="s">
        <v>37</v>
      </c>
      <c r="B5" s="45">
        <f>'2014'!$C24/('2014'!$C5+'2014'!$C6)*1000</f>
        <v>0.67461209804362487</v>
      </c>
      <c r="C5" s="45">
        <f>'2015'!$C24/('2015'!$C5+'2015'!$C6)*1000</f>
        <v>0.6991463055637327</v>
      </c>
      <c r="D5" s="45">
        <f>'2016'!$D24/('2016'!$D5+'2016'!$D6)*1000</f>
        <v>0.79580996798252912</v>
      </c>
      <c r="E5" s="45">
        <f>'2017'!$D24/('2017'!$D5+'2017'!$D6)*1000</f>
        <v>0.8145386091300727</v>
      </c>
      <c r="F5" s="45">
        <f>'2018'!$D24/('2018'!$D5+'2018'!$D6)*1000</f>
        <v>1.7687669982312331</v>
      </c>
      <c r="G5" s="45">
        <f>'2019'!$D24/('2019'!$D5+'2019'!$D6)*1000</f>
        <v>1.7552071144395038</v>
      </c>
      <c r="H5" s="45">
        <f>'2020'!$D23/('2020'!$D5+'2020'!$D6)*1000</f>
        <v>0.4450918507728413</v>
      </c>
      <c r="I5" s="45">
        <f>'2021'!$D23/('2021'!$D5+'2021'!$D6)*1000</f>
        <v>0.34297012125002524</v>
      </c>
      <c r="J5" s="45">
        <f>'2022'!$D23/('2022'!$D5+'2022'!$D6)*1000</f>
        <v>0.41575102452931045</v>
      </c>
    </row>
    <row r="6" spans="1:10" ht="13.5" customHeight="1" x14ac:dyDescent="0.3">
      <c r="A6" s="39" t="s">
        <v>77</v>
      </c>
      <c r="B6" s="45">
        <f>'2014'!$D24/('2014'!$D5+'2014'!$D6)*1000</f>
        <v>0.63057382217818214</v>
      </c>
      <c r="C6" s="45">
        <f>'2015'!$D24/('2015'!$D5+'2015'!$D6)*1000</f>
        <v>2.051545069880754</v>
      </c>
      <c r="D6" s="45">
        <f>'2016'!$E24/('2016'!$E5+'2016'!$E6)*1000</f>
        <v>0.85844278478839386</v>
      </c>
      <c r="E6" s="45">
        <f>'2017'!$E24/('2017'!$E5+'2017'!$E6)*1000</f>
        <v>0.82219048855424293</v>
      </c>
      <c r="F6" s="45">
        <f>'2018'!$E24/('2018'!$E5+'2018'!$E6)*1000</f>
        <v>1.2238868959696139</v>
      </c>
      <c r="G6" s="45">
        <f>'2019'!$E24/('2019'!$E5+'2019'!$E6)*1000</f>
        <v>1.6126364538537876</v>
      </c>
      <c r="H6" s="45">
        <f>'2020'!$E23/('2020'!$E5+'2020'!$E6)*1000</f>
        <v>0.38104915534103895</v>
      </c>
      <c r="I6" s="45">
        <f>'2021'!$E23/('2021'!$E5+'2021'!$E6)*1000</f>
        <v>0</v>
      </c>
      <c r="J6" s="45">
        <f>'2022'!$E23/('2022'!$E5+'2022'!$E6)*1000</f>
        <v>0.17043033659991477</v>
      </c>
    </row>
    <row r="7" spans="1:10" ht="13.5" customHeight="1" x14ac:dyDescent="0.3">
      <c r="A7" s="39" t="s">
        <v>40</v>
      </c>
      <c r="B7" s="45">
        <f>'2014'!$E24/('2014'!$E5+'2014'!$E6)*1000</f>
        <v>0.67333399346469958</v>
      </c>
      <c r="C7" s="45">
        <f>'2015'!$E24/('2015'!$E5+'2015'!$E6)*1000</f>
        <v>0.74421901302383275</v>
      </c>
      <c r="D7" s="45">
        <f>'2016'!$F24/('2016'!$F5+'2016'!$F6)*1000</f>
        <v>1.625679358653555</v>
      </c>
      <c r="E7" s="45">
        <f>'2017'!$F24/('2017'!$F5+'2017'!$F6)*1000</f>
        <v>1.7653404818725686</v>
      </c>
      <c r="F7" s="45">
        <f>'2018'!$F24/('2018'!$F5+'2018'!$F6)*1000</f>
        <v>2.765108776836652</v>
      </c>
      <c r="G7" s="45">
        <f>'2019'!$F24/('2019'!$F5+'2019'!$F6)*1000</f>
        <v>2.2198470772013481</v>
      </c>
      <c r="H7" s="45">
        <f>'2020'!$F23/('2020'!$F5+'2020'!$F6)*1000</f>
        <v>1.1918127644874341</v>
      </c>
      <c r="I7" s="45">
        <f>'2021'!$F23/('2021'!$F5+'2021'!$F6)*1000</f>
        <v>0.36057475616132112</v>
      </c>
      <c r="J7" s="45">
        <f>'2022'!$F23/('2022'!$F5+'2022'!$F6)*1000</f>
        <v>1.0278048252731797</v>
      </c>
    </row>
    <row r="8" spans="1:10" ht="13.5" customHeight="1" x14ac:dyDescent="0.3">
      <c r="A8" s="39" t="s">
        <v>132</v>
      </c>
      <c r="B8" s="45">
        <f>'2014'!$F24/('2014'!$F5+'2014'!$F6)*1000</f>
        <v>0.78482064539956597</v>
      </c>
      <c r="C8" s="45">
        <f>'2015'!$F24/('2015'!$F5+'2015'!$F6)*1000</f>
        <v>1.3530545670225385</v>
      </c>
      <c r="D8" s="45">
        <f>'2016'!$G24/('2016'!$G5+'2016'!$G6)*1000</f>
        <v>2.3611111111111112</v>
      </c>
      <c r="E8" s="45">
        <f>'2017'!$G24/('2017'!$G5+'2017'!$G6)*1000</f>
        <v>1.9406765811407092</v>
      </c>
      <c r="F8" s="45">
        <f>'2018'!$G24/('2018'!$G5+'2018'!$G6)*1000</f>
        <v>1.6199183383632167</v>
      </c>
      <c r="G8" s="45">
        <f>'2019'!$G24/('2019'!$G5+'2019'!$G6)*1000</f>
        <v>2.1735021735021736</v>
      </c>
      <c r="H8" s="45">
        <f>'2020'!$G23/('2020'!$G5+'2020'!$G6)*1000</f>
        <v>1.1432654519471239</v>
      </c>
      <c r="I8" s="45">
        <f>'2021'!$G23/('2021'!$G5+'2021'!$G6)*1000</f>
        <v>1.2469425926814062</v>
      </c>
      <c r="J8" s="45">
        <f>'2022'!$G23/('2022'!$G5+'2022'!$G6)*1000</f>
        <v>0.99459039856390852</v>
      </c>
    </row>
    <row r="9" spans="1:10" ht="13.5" customHeight="1" x14ac:dyDescent="0.3">
      <c r="A9" s="39" t="s">
        <v>41</v>
      </c>
      <c r="B9" s="45">
        <f>'2014'!$G24/('2014'!$G5+'2014'!$G6)*1000</f>
        <v>3.5767622461170849</v>
      </c>
      <c r="C9" s="45">
        <f>'2015'!$G24/('2015'!$G5+'2015'!$G6)*1000</f>
        <v>5.4715073098534015</v>
      </c>
      <c r="D9" s="45">
        <f>'2016'!$H24/('2016'!$H5+'2016'!$H6)*1000</f>
        <v>5.9175935119717975</v>
      </c>
      <c r="E9" s="45">
        <f>'2017'!$H24/('2017'!$H5+'2017'!$H6)*1000</f>
        <v>5.4070291378792437</v>
      </c>
      <c r="F9" s="45">
        <f>'2018'!$H24/('2018'!$H5+'2018'!$H6)*1000</f>
        <v>6.4287532886361713</v>
      </c>
      <c r="G9" s="45">
        <f>'2019'!$H24/('2019'!$H5+'2019'!$H6)*1000</f>
        <v>7.7894615705510883</v>
      </c>
      <c r="H9" s="45">
        <f>'2020'!$H23/('2020'!$H5+'2020'!$H6)*1000</f>
        <v>3.2325977244901005</v>
      </c>
      <c r="I9" s="45">
        <f>'2021'!$H23/('2021'!$H5+'2021'!$H6)*1000</f>
        <v>3.4939428152940102</v>
      </c>
      <c r="J9" s="45">
        <f>'2022'!$H23/('2022'!$H5+'2022'!$H6)*1000</f>
        <v>2.2430136270759395</v>
      </c>
    </row>
    <row r="10" spans="1:10" ht="13.5" customHeight="1" x14ac:dyDescent="0.3">
      <c r="A10" s="39" t="s">
        <v>42</v>
      </c>
      <c r="B10" s="45">
        <f>'2014'!$H24/('2014'!$H5+'2014'!$H6)*1000</f>
        <v>0.51071926783285759</v>
      </c>
      <c r="C10" s="45">
        <f>'2015'!$H24/('2015'!$H5+'2015'!$H6)*1000</f>
        <v>1.5370306366453954</v>
      </c>
      <c r="D10" s="45">
        <f>'2016'!$I24/('2016'!$I5+'2016'!$I6)*1000</f>
        <v>1.4383366562232982</v>
      </c>
      <c r="E10" s="45">
        <f>'2017'!$I24/('2017'!$I5+'2017'!$I6)*1000</f>
        <v>1.7684029597729645</v>
      </c>
      <c r="F10" s="45">
        <f>'2018'!$I24/('2018'!$I5+'2018'!$I6)*1000</f>
        <v>2.1535192411226887</v>
      </c>
      <c r="G10" s="45">
        <f>'2019'!$I24/('2019'!$I5+'2019'!$I6)*1000</f>
        <v>2.2711075212619378</v>
      </c>
      <c r="H10" s="45">
        <f>'2020'!$I23/('2020'!$I5+'2020'!$I6)*1000</f>
        <v>0.73786954005363392</v>
      </c>
      <c r="I10" s="45">
        <f>'2021'!$I23/('2021'!$I5+'2021'!$I6)*1000</f>
        <v>0.69055246483784594</v>
      </c>
      <c r="J10" s="45">
        <f>'2022'!$I23/('2022'!$I5+'2022'!$I6)*1000</f>
        <v>1.1048122294398008</v>
      </c>
    </row>
    <row r="11" spans="1:10" ht="13.5" customHeight="1" x14ac:dyDescent="0.3">
      <c r="A11" s="39" t="s">
        <v>133</v>
      </c>
      <c r="B11" s="45">
        <f>'2014'!$I24/('2014'!$I5+'2014'!$I6)*1000</f>
        <v>1.8984177027450782</v>
      </c>
      <c r="C11" s="45">
        <f>'2015'!$I24/('2015'!$I5+'2015'!$I6)*1000</f>
        <v>2.1511138329633317</v>
      </c>
      <c r="D11" s="45">
        <f>'2016'!$J24/('2016'!$J5+'2016'!$J6)*1000</f>
        <v>2.1050739984853735</v>
      </c>
      <c r="E11" s="45">
        <f>'2017'!$J24/('2017'!$J5+'2017'!$J6)*1000</f>
        <v>1.6225147786042793</v>
      </c>
      <c r="F11" s="45">
        <f>'2018'!$J24/('2018'!$J5+'2018'!$J6)*1000</f>
        <v>3.059404902040769</v>
      </c>
      <c r="G11" s="45">
        <f>'2019'!$J24/('2019'!$J5+'2019'!$J6)*1000</f>
        <v>4.6392145592746168</v>
      </c>
      <c r="H11" s="45">
        <f>'2020'!$J23/('2020'!$J5+'2020'!$J6)*1000</f>
        <v>1.1026674320921694</v>
      </c>
      <c r="I11" s="45">
        <f>'2021'!$J23/('2021'!$J5+'2021'!$J6)*1000</f>
        <v>1.2829831284965421</v>
      </c>
      <c r="J11" s="45">
        <f>'2022'!$J23/('2022'!$J5+'2022'!$J6)*1000</f>
        <v>1.7020323012650529</v>
      </c>
    </row>
    <row r="12" spans="1:10" ht="13.5" customHeight="1" x14ac:dyDescent="0.3">
      <c r="A12" s="46" t="s">
        <v>43</v>
      </c>
      <c r="B12" s="49">
        <f>'2014'!$J24/('2014'!$J5+'2014'!$J6)*1000</f>
        <v>0.93410734066983936</v>
      </c>
      <c r="C12" s="49">
        <f>'2015'!$J24/('2015'!$J5+'2015'!$J6)*1000</f>
        <v>1.4872019225741633</v>
      </c>
      <c r="D12" s="49">
        <f>'2016'!$K24/('2016'!$K5+'2016'!$K6)*1000</f>
        <v>1.0351153093760046</v>
      </c>
      <c r="E12" s="49">
        <f>'2017'!$K24/('2017'!$K5+'2017'!$K6)*1000</f>
        <v>1.12198250592517</v>
      </c>
      <c r="F12" s="49">
        <f>'2018'!$K24/('2018'!$K5+'2018'!$K6)*1000</f>
        <v>1.4577725235839638</v>
      </c>
      <c r="G12" s="49">
        <f>'2019'!$K24/('2019'!$K5+'2019'!$K6)*1000</f>
        <v>1.8607426798572122</v>
      </c>
      <c r="H12" s="49">
        <f>'2020'!$K23/('2020'!$K5+'2020'!$K6)*1000</f>
        <v>0.62529192212043805</v>
      </c>
      <c r="I12" s="49">
        <f>'2021'!$K23/('2021'!$K5+'2021'!$K6)*1000</f>
        <v>0.58096834915704043</v>
      </c>
      <c r="J12" s="49">
        <f>'2022'!$K23/('2022'!$K5+'2022'!$K6)*1000</f>
        <v>0.56063679673259792</v>
      </c>
    </row>
    <row r="13" spans="1:10" x14ac:dyDescent="0.3">
      <c r="A13" s="48" t="s">
        <v>47</v>
      </c>
      <c r="B13" s="45">
        <f>'2014'!$L24/('2014'!$L5+'2014'!$L6)*1000</f>
        <v>1.5791195957934177</v>
      </c>
      <c r="C13" s="45">
        <f>'2015'!$L24/('2015'!$L5+'2015'!$L6)*1000</f>
        <v>1.8498399741609655</v>
      </c>
      <c r="D13" s="45">
        <f>'2016'!$M24/('2016'!$M5+'2016'!$M6)*1000</f>
        <v>2.2902962500600181</v>
      </c>
      <c r="E13" s="45">
        <f>'2017'!$M24/('2017'!$M5+'2017'!$M6)*1000</f>
        <v>2.0806425099218</v>
      </c>
      <c r="F13" s="45">
        <f>'2018'!$M24/('2018'!$M5+'2018'!$M6)*1000</f>
        <v>2.9153551518828928</v>
      </c>
      <c r="G13" s="45">
        <f>'2019'!$M24/('2019'!$M5+'2019'!$M6)*1000</f>
        <v>3.4749991815277834</v>
      </c>
      <c r="H13" s="45">
        <f>'2020'!$M23/('2020'!$M5+'2020'!$M6)*1000</f>
        <v>1.2260654508768118</v>
      </c>
      <c r="I13" s="45">
        <f>'2021'!$M23/('2021'!$M5+'2021'!$M6)*1000</f>
        <v>1.5593704625354243</v>
      </c>
      <c r="J13" s="45">
        <f>'2022'!$M23/('2022'!$M5+'2022'!$M6)*1000</f>
        <v>1.6753368632039947</v>
      </c>
    </row>
    <row r="14" spans="1:10" x14ac:dyDescent="0.3">
      <c r="A14" s="48" t="s">
        <v>48</v>
      </c>
      <c r="B14" s="45">
        <f>'2014'!$M24/('2014'!$M5+'2014'!$M6)*1000</f>
        <v>2.0361589023873621</v>
      </c>
      <c r="C14" s="45">
        <f>'2015'!$M24/('2015'!$M5+'2015'!$M6)*1000</f>
        <v>2.737445921687037</v>
      </c>
      <c r="D14" s="45">
        <f>'2016'!$N24/('2016'!$N5+'2016'!$N6)*1000</f>
        <v>3.3459025970577301</v>
      </c>
      <c r="E14" s="45">
        <f>'2017'!$N24/('2017'!$N5+'2017'!$N6)*1000</f>
        <v>2.8635043101395437</v>
      </c>
      <c r="F14" s="45">
        <f>'2018'!$N24/('2018'!$N5+'2018'!$N6)*1000</f>
        <v>4.5368642938482786</v>
      </c>
      <c r="G14" s="45">
        <f>'2019'!$N24/('2019'!$N5+'2019'!$N6)*1000</f>
        <v>4.7784798612542909</v>
      </c>
      <c r="H14" s="45">
        <f>'2020'!$N23/('2020'!$N5+'2020'!$N6)*1000</f>
        <v>2.1396030916062649</v>
      </c>
      <c r="I14" s="45">
        <f>'2021'!$N23/('2021'!$N5+'2021'!$N6)*1000</f>
        <v>1.7594966208343044</v>
      </c>
      <c r="J14" s="45">
        <f>'2022'!$N23/('2022'!$N5+'2022'!$N6)*1000</f>
        <v>1.4074595355383532</v>
      </c>
    </row>
    <row r="15" spans="1:10" x14ac:dyDescent="0.3">
      <c r="A15" s="48" t="s">
        <v>49</v>
      </c>
      <c r="B15" s="45">
        <f>'2014'!$N24/('2014'!$N5+'2014'!$N6)*1000</f>
        <v>0.58391924683989604</v>
      </c>
      <c r="C15" s="45">
        <f>'2015'!$N24/('2015'!$N5+'2015'!$N6)*1000</f>
        <v>2.9575727567319041</v>
      </c>
      <c r="D15" s="45">
        <f>'2016'!$O24/('2016'!$O5+'2016'!$O6)*1000</f>
        <v>2.0523950506611306</v>
      </c>
      <c r="E15" s="45">
        <f>'2017'!$O24/('2017'!$O5+'2017'!$O6)*1000</f>
        <v>2.555248890691256</v>
      </c>
      <c r="F15" s="45">
        <f>'2018'!$O24/('2018'!$O5+'2018'!$O6)*1000</f>
        <v>2.3879797139941128</v>
      </c>
      <c r="G15" s="45">
        <f>'2019'!$O24/('2019'!$O5+'2019'!$O6)*1000</f>
        <v>3.1356373393136039</v>
      </c>
      <c r="H15" s="45">
        <f>'2020'!$O23/('2020'!$O5+'2020'!$O6)*1000</f>
        <v>0.73535025576526658</v>
      </c>
      <c r="I15" s="45">
        <f>'2021'!$O23/('2021'!$O5+'2021'!$O6)*1000</f>
        <v>0.38240148130258017</v>
      </c>
      <c r="J15" s="45">
        <f>'2022'!$O23/('2022'!$O5+'2022'!$O6)*1000</f>
        <v>0.93434506859953415</v>
      </c>
    </row>
    <row r="17" spans="1:10" x14ac:dyDescent="0.3">
      <c r="A17" s="188" t="s">
        <v>169</v>
      </c>
      <c r="B17" s="187"/>
      <c r="C17" s="187"/>
      <c r="D17" s="187"/>
      <c r="E17" s="187"/>
      <c r="G17" s="174" t="s">
        <v>167</v>
      </c>
    </row>
    <row r="18" spans="1:10" x14ac:dyDescent="0.3">
      <c r="A18" s="41" t="s">
        <v>80</v>
      </c>
      <c r="B18" s="38">
        <v>2014</v>
      </c>
      <c r="C18" s="38">
        <v>2015</v>
      </c>
      <c r="D18" s="38">
        <v>2016</v>
      </c>
      <c r="E18" s="38">
        <v>2017</v>
      </c>
      <c r="F18" s="38">
        <v>2018</v>
      </c>
      <c r="G18" s="38">
        <v>2019</v>
      </c>
      <c r="H18" s="38">
        <v>2020</v>
      </c>
      <c r="I18" s="38">
        <v>2021</v>
      </c>
      <c r="J18" s="38">
        <v>2022</v>
      </c>
    </row>
    <row r="19" spans="1:10" x14ac:dyDescent="0.3">
      <c r="A19" s="39" t="s">
        <v>38</v>
      </c>
      <c r="B19" s="45"/>
      <c r="C19" s="45"/>
      <c r="D19" s="45"/>
      <c r="E19" s="45"/>
      <c r="F19" s="45"/>
      <c r="G19" s="45">
        <f>'2019'!$B45/('2019'!$B5+'2019'!$B6)*1000</f>
        <v>3.1974210225735669</v>
      </c>
      <c r="H19" s="45">
        <f>'2020'!$B38/('2020'!$B5+'2020'!$B6)*1000</f>
        <v>0.60783305254362296</v>
      </c>
      <c r="I19" s="45">
        <f>'2021'!$B38/('2021'!$B5+'2021'!$B6)*1000</f>
        <v>2.6089970869239982</v>
      </c>
      <c r="J19" s="45">
        <f>'2022'!$B38/('2022'!$B5+'2022'!$B6)*1000</f>
        <v>2.5938716583014432</v>
      </c>
    </row>
    <row r="20" spans="1:10" x14ac:dyDescent="0.3">
      <c r="A20" s="39" t="s">
        <v>82</v>
      </c>
      <c r="B20" s="43"/>
      <c r="C20" s="43"/>
      <c r="D20" s="45"/>
      <c r="E20" s="45"/>
      <c r="F20" s="45"/>
      <c r="G20" s="45">
        <f>'2019'!$C45/('2019'!$C5+'2019'!$C6)*1000</f>
        <v>1.2014322141252192</v>
      </c>
      <c r="H20" s="45">
        <f>'2020'!$C38/('2020'!$C5+'2020'!$C6)*1000</f>
        <v>0.59850486708674933</v>
      </c>
      <c r="I20" s="45">
        <f>'2021'!$C38/('2021'!$C5+'2021'!$C6)*1000</f>
        <v>0.71805112477076916</v>
      </c>
      <c r="J20" s="45">
        <f>'2022'!$C38/('2022'!$C5+'2022'!$C6)*1000</f>
        <v>1.0038075458636206</v>
      </c>
    </row>
    <row r="21" spans="1:10" x14ac:dyDescent="0.3">
      <c r="A21" s="39" t="s">
        <v>37</v>
      </c>
      <c r="B21" s="45"/>
      <c r="C21" s="45"/>
      <c r="D21" s="45"/>
      <c r="E21" s="45"/>
      <c r="F21" s="45"/>
      <c r="G21" s="45">
        <f>'2019'!$D45/('2019'!$D5+'2019'!$D6)*1000</f>
        <v>2.4182853576722052</v>
      </c>
      <c r="H21" s="45">
        <f>'2020'!$D38/('2020'!$D5+'2020'!$D6)*1000</f>
        <v>1.4162013433681313</v>
      </c>
      <c r="I21" s="45">
        <f>'2021'!$D38/('2021'!$D5+'2021'!$D6)*1000</f>
        <v>1.492928763088345</v>
      </c>
      <c r="J21" s="45">
        <f>'2022'!$D38/('2022'!$D5+'2022'!$D6)*1000</f>
        <v>1.3264437449268478</v>
      </c>
    </row>
    <row r="22" spans="1:10" x14ac:dyDescent="0.3">
      <c r="A22" s="39" t="s">
        <v>77</v>
      </c>
      <c r="B22" s="45"/>
      <c r="C22" s="45"/>
      <c r="D22" s="45"/>
      <c r="E22" s="45"/>
      <c r="F22" s="45"/>
      <c r="G22" s="45">
        <f>'2019'!$E45/('2019'!$E5+'2019'!$E6)*1000</f>
        <v>1.9847833278200462</v>
      </c>
      <c r="H22" s="45">
        <f>'2020'!$E38/('2020'!$E5+'2020'!$E6)*1000</f>
        <v>0.67742072060629155</v>
      </c>
      <c r="I22" s="45">
        <f>'2021'!$E38/('2021'!$E5+'2021'!$E6)*1000</f>
        <v>1.3116141315845145</v>
      </c>
      <c r="J22" s="45">
        <f>'2022'!$E38/('2022'!$E5+'2022'!$E6)*1000</f>
        <v>1.3208351086493395</v>
      </c>
    </row>
    <row r="23" spans="1:10" x14ac:dyDescent="0.3">
      <c r="A23" s="39" t="s">
        <v>40</v>
      </c>
      <c r="B23" s="45"/>
      <c r="C23" s="45"/>
      <c r="D23" s="45"/>
      <c r="E23" s="45"/>
      <c r="F23" s="45"/>
      <c r="G23" s="45">
        <f>'2019'!$F45/('2019'!$F5+'2019'!$F6)*1000</f>
        <v>2.8775795445202665</v>
      </c>
      <c r="H23" s="45">
        <f>'2020'!$F38/('2020'!$F5+'2020'!$F6)*1000</f>
        <v>1.7445375248294326</v>
      </c>
      <c r="I23" s="45">
        <f>'2021'!$F38/('2021'!$F5+'2021'!$F6)*1000</f>
        <v>3.4795463969567493</v>
      </c>
      <c r="J23" s="45">
        <f>'2022'!$F38/('2022'!$F5+'2022'!$F6)*1000</f>
        <v>3.9309026650798802</v>
      </c>
    </row>
    <row r="24" spans="1:10" x14ac:dyDescent="0.3">
      <c r="A24" s="39" t="s">
        <v>132</v>
      </c>
      <c r="B24" s="45"/>
      <c r="C24" s="45"/>
      <c r="D24" s="45"/>
      <c r="E24" s="45"/>
      <c r="F24" s="45"/>
      <c r="G24" s="45">
        <f>'2019'!$G45/('2019'!$G5+'2019'!$G6)*1000</f>
        <v>3.52012852012852</v>
      </c>
      <c r="H24" s="45">
        <f>'2020'!$G38/('2020'!$G5+'2020'!$G6)*1000</f>
        <v>3.2630701440990832</v>
      </c>
      <c r="I24" s="45">
        <f>'2021'!$G38/('2021'!$G5+'2021'!$G6)*1000</f>
        <v>4.9158313749940055</v>
      </c>
      <c r="J24" s="45">
        <f>'2022'!$G38/('2022'!$G5+'2022'!$G6)*1000</f>
        <v>2.8867379860757345</v>
      </c>
    </row>
    <row r="25" spans="1:10" x14ac:dyDescent="0.3">
      <c r="A25" s="39" t="s">
        <v>41</v>
      </c>
      <c r="B25" s="45"/>
      <c r="C25" s="45"/>
      <c r="D25" s="45"/>
      <c r="E25" s="45"/>
      <c r="F25" s="45"/>
      <c r="G25" s="45">
        <f>'2019'!$H45/('2019'!$H5+'2019'!$H6)*1000</f>
        <v>8.1275083792453646</v>
      </c>
      <c r="H25" s="45">
        <f>'2020'!$H38/('2020'!$H5+'2020'!$H6)*1000</f>
        <v>5.3453579000806286</v>
      </c>
      <c r="I25" s="45">
        <f>'2021'!$H38/('2021'!$H5+'2021'!$H6)*1000</f>
        <v>6.3699612462237951</v>
      </c>
      <c r="J25" s="45">
        <f>'2022'!$H38/('2022'!$H5+'2022'!$H6)*1000</f>
        <v>4.7164738596733811</v>
      </c>
    </row>
    <row r="26" spans="1:10" x14ac:dyDescent="0.3">
      <c r="A26" s="39" t="s">
        <v>42</v>
      </c>
      <c r="B26" s="45"/>
      <c r="C26" s="45"/>
      <c r="D26" s="45"/>
      <c r="E26" s="45"/>
      <c r="F26" s="45"/>
      <c r="G26" s="45">
        <f>'2019'!$I45/('2019'!$I5+'2019'!$I6)*1000</f>
        <v>3.3829049270679907</v>
      </c>
      <c r="H26" s="45">
        <f>'2020'!$I38/('2020'!$I5+'2020'!$I6)*1000</f>
        <v>2.4049935321123126</v>
      </c>
      <c r="I26" s="45">
        <f>'2021'!$I38/('2021'!$I5+'2021'!$I6)*1000</f>
        <v>3.1737974211752658</v>
      </c>
      <c r="J26" s="45">
        <f>'2022'!$I38/('2022'!$I5+'2022'!$I6)*1000</f>
        <v>3.9915796676534736</v>
      </c>
    </row>
    <row r="27" spans="1:10" x14ac:dyDescent="0.3">
      <c r="A27" s="39" t="s">
        <v>133</v>
      </c>
      <c r="B27" s="45"/>
      <c r="C27" s="45"/>
      <c r="D27" s="45"/>
      <c r="E27" s="45"/>
      <c r="F27" s="45"/>
      <c r="G27" s="45">
        <f>'2019'!$J45/('2019'!$J5+'2019'!$J6)*1000</f>
        <v>5.8298094461681025</v>
      </c>
      <c r="H27" s="45">
        <f>'2020'!$J38/('2020'!$J5+'2020'!$J6)*1000</f>
        <v>3.2454799161063335</v>
      </c>
      <c r="I27" s="45">
        <f>'2021'!$J38/('2021'!$J5+'2021'!$J6)*1000</f>
        <v>4.6033214395841595</v>
      </c>
      <c r="J27" s="45">
        <f>'2022'!$J38/('2022'!$J5+'2022'!$J6)*1000</f>
        <v>4.6632483739989219</v>
      </c>
    </row>
    <row r="28" spans="1:10" x14ac:dyDescent="0.3">
      <c r="A28" s="46" t="s">
        <v>43</v>
      </c>
      <c r="B28" s="49"/>
      <c r="C28" s="49"/>
      <c r="D28" s="49"/>
      <c r="E28" s="49"/>
      <c r="F28" s="49"/>
      <c r="G28" s="49">
        <f>'2019'!$K45/('2019'!$K5+'2019'!$K6)*1000</f>
        <v>3.0996615670810739</v>
      </c>
      <c r="H28" s="49">
        <f>'2020'!$K38/('2020'!$K5+'2020'!$K6)*1000</f>
        <v>1.4870670610858872</v>
      </c>
      <c r="I28" s="49">
        <f>'2021'!$K38/('2021'!$K5+'2021'!$K6)*1000</f>
        <v>2.4234444593023854</v>
      </c>
      <c r="J28" s="49">
        <f>'2022'!$K38/('2022'!$K5+'2022'!$K6)*1000</f>
        <v>2.4534147191728111</v>
      </c>
    </row>
    <row r="29" spans="1:10" x14ac:dyDescent="0.3">
      <c r="A29" s="48" t="s">
        <v>47</v>
      </c>
      <c r="B29" s="45"/>
      <c r="C29" s="45"/>
      <c r="D29" s="45"/>
      <c r="E29" s="45"/>
      <c r="F29" s="45"/>
      <c r="G29" s="45">
        <f>'2019'!$M45/('2019'!$M5+'2019'!$M6)*1000</f>
        <v>4.1578388591900399</v>
      </c>
      <c r="H29" s="45">
        <f>'2020'!$M38/('2020'!$M5+'2020'!$M6)*1000</f>
        <v>2.8958498268328512</v>
      </c>
      <c r="I29" s="45">
        <f>'2021'!$M38/('2021'!$M5+'2021'!$M6)*1000</f>
        <v>4.024483050016574</v>
      </c>
      <c r="J29" s="45">
        <f>'2022'!$M38/('2022'!$M5+'2022'!$M6)*1000</f>
        <v>4.5787906524081521</v>
      </c>
    </row>
    <row r="30" spans="1:10" x14ac:dyDescent="0.3">
      <c r="A30" s="48" t="s">
        <v>48</v>
      </c>
      <c r="B30" s="45"/>
      <c r="C30" s="45"/>
      <c r="D30" s="45"/>
      <c r="E30" s="45"/>
      <c r="F30" s="45"/>
      <c r="G30" s="45">
        <f>'2019'!$N45/('2019'!$N5+'2019'!$N6)*1000</f>
        <v>6.4339684426279211</v>
      </c>
      <c r="H30" s="45">
        <f>'2020'!$N38/('2020'!$N5+'2020'!$N6)*1000</f>
        <v>3.4618297212505862</v>
      </c>
      <c r="I30" s="45">
        <f>'2021'!$N38/('2021'!$N5+'2021'!$N6)*1000</f>
        <v>4.3870892565835469</v>
      </c>
      <c r="J30" s="45">
        <f>'2022'!$N38/('2022'!$N5+'2022'!$N6)*1000</f>
        <v>3.9920670462542382</v>
      </c>
    </row>
    <row r="31" spans="1:10" x14ac:dyDescent="0.3">
      <c r="A31" s="48" t="s">
        <v>49</v>
      </c>
      <c r="B31" s="45"/>
      <c r="C31" s="45"/>
      <c r="D31" s="45"/>
      <c r="E31" s="45"/>
      <c r="F31" s="45"/>
      <c r="G31" s="45">
        <f>'2019'!$O45/('2019'!$O5+'2019'!$O6)*1000</f>
        <v>4.136798686476312</v>
      </c>
      <c r="H31" s="45">
        <f>'2020'!$O38/('2020'!$O5+'2020'!$O6)*1000</f>
        <v>3.0217671712321339</v>
      </c>
      <c r="I31" s="45">
        <f>'2021'!$O38/('2021'!$O5+'2021'!$O6)*1000</f>
        <v>3.9447731755424065</v>
      </c>
      <c r="J31" s="45">
        <f>'2022'!$O38/('2022'!$O5+'2022'!$O6)*1000</f>
        <v>3.6605293813098627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0" sqref="J20"/>
    </sheetView>
  </sheetViews>
  <sheetFormatPr defaultRowHeight="14.4" x14ac:dyDescent="0.3"/>
  <cols>
    <col min="1" max="1" width="10.6640625" bestFit="1" customWidth="1"/>
    <col min="3" max="4" width="9.109375" style="174"/>
    <col min="8" max="8" width="9.109375" style="174"/>
    <col min="9" max="9" width="8.886718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5">
        <f>'2014'!$B26/('2014'!$B5+'2014'!$B6)*1000</f>
        <v>1.4010411857050511</v>
      </c>
      <c r="C2" s="45">
        <f>'2015'!$B26/('2015'!$B5+'2015'!$B6)*1000</f>
        <v>1.2388543145175965</v>
      </c>
      <c r="D2" s="45">
        <f>'2016'!$B26/('2016'!$B5+'2016'!$B6)*1000</f>
        <v>1.3157741186355627</v>
      </c>
      <c r="E2" s="45">
        <f>'2017'!$B26/('2017'!$B5+'2017'!$B6)*1000</f>
        <v>1.7632734819537776</v>
      </c>
      <c r="F2" s="45">
        <f>'2018'!$B26/('2018'!$B5+'2018'!$B6)*1000</f>
        <v>1.9809494048781575</v>
      </c>
      <c r="G2" s="45">
        <f>'2019'!$B26/('2019'!$B5+'2019'!$B6)*1000</f>
        <v>1.6719769154468123</v>
      </c>
      <c r="H2" s="45">
        <f>'2020'!$B24/('2020'!$B5+'2020'!$B6)*1000</f>
        <v>0.5128120046273742</v>
      </c>
      <c r="I2" s="45">
        <f>'2021'!$B24/('2021'!$B5+'2021'!$B6)*1000</f>
        <v>1.1935097396476335</v>
      </c>
      <c r="J2" s="45">
        <f>'2022'!$B24/('2022'!$B5+'2022'!$B6)*1000</f>
        <v>0.21226692038334502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5">
        <f>'2016'!$C26/('2016'!$C5+'2016'!$C6)*1000</f>
        <v>0.22746961828662138</v>
      </c>
      <c r="E3" s="45">
        <f>'2017'!$C26/('2017'!$C5+'2017'!$C6)*1000</f>
        <v>0.22293873177808612</v>
      </c>
      <c r="F3" s="45">
        <f>'2018'!$C26/('2018'!$C5+'2018'!$C6)*1000</f>
        <v>0.22875486818953866</v>
      </c>
      <c r="G3" s="45">
        <f>'2019'!$C26/('2019'!$C5+'2019'!$C6)*1000</f>
        <v>0.23315804402677306</v>
      </c>
      <c r="H3" s="45">
        <f>'2020'!$C24/('2020'!$C5+'2020'!$C6)*1000</f>
        <v>0.49310778357461743</v>
      </c>
      <c r="I3" s="45">
        <f>'2021'!$C24/('2021'!$C5+'2021'!$C6)*1000</f>
        <v>0.19711207346648565</v>
      </c>
      <c r="J3" s="45">
        <f>'2022'!$C24/('2022'!$C5+'2022'!$C6)*1000</f>
        <v>5.5382485289027346E-2</v>
      </c>
    </row>
    <row r="4" spans="1:10" ht="13.5" customHeight="1" x14ac:dyDescent="0.3">
      <c r="A4" s="39" t="s">
        <v>37</v>
      </c>
      <c r="B4" s="45">
        <f>'2014'!$C26/('2014'!$C5+'2014'!$C6)*1000</f>
        <v>1.5740948954351248</v>
      </c>
      <c r="C4" s="45">
        <f>'2015'!$C26/('2015'!$C5+'2015'!$C6)*1000</f>
        <v>0.90153076243744479</v>
      </c>
      <c r="D4" s="45">
        <f>'2016'!$D26/('2016'!$D5+'2016'!$D6)*1000</f>
        <v>1.1474469305794606</v>
      </c>
      <c r="E4" s="45">
        <f>'2017'!$D26/('2017'!$D5+'2017'!$D6)*1000</f>
        <v>2.4074141114288818</v>
      </c>
      <c r="F4" s="45">
        <f>'2018'!$D26/('2018'!$D5+'2018'!$D6)*1000</f>
        <v>1.5025009984974991</v>
      </c>
      <c r="G4" s="45">
        <f>'2019'!$D26/('2019'!$D5+'2019'!$D6)*1000</f>
        <v>1.1701380762930025</v>
      </c>
      <c r="H4" s="45">
        <f>'2020'!$D24/('2020'!$D5+'2020'!$D6)*1000</f>
        <v>0.70810067168406565</v>
      </c>
      <c r="I4" s="45">
        <f>'2021'!$D24/('2021'!$D5+'2021'!$D6)*1000</f>
        <v>0.76663909455887991</v>
      </c>
      <c r="J4" s="45">
        <f>'2022'!$D24/('2022'!$D5+'2022'!$D6)*1000</f>
        <v>0.59393003504187203</v>
      </c>
    </row>
    <row r="5" spans="1:10" ht="13.5" customHeight="1" x14ac:dyDescent="0.3">
      <c r="A5" s="39" t="s">
        <v>77</v>
      </c>
      <c r="B5" s="45">
        <f>'2014'!$D26/('2014'!$D5+'2014'!$D6)*1000</f>
        <v>0.76569678407350694</v>
      </c>
      <c r="C5" s="45">
        <f>'2015'!$D26/('2015'!$D5+'2015'!$D6)*1000</f>
        <v>0.341924178313459</v>
      </c>
      <c r="D5" s="45">
        <f>'2016'!$E26/('2016'!$E5+'2016'!$E6)*1000</f>
        <v>4.292213923941969E-2</v>
      </c>
      <c r="E5" s="45">
        <f>'2017'!$E26/('2017'!$E5+'2017'!$E6)*1000</f>
        <v>0.56255138690553463</v>
      </c>
      <c r="F5" s="45">
        <f>'2018'!$E26/('2018'!$E5+'2018'!$E6)*1000</f>
        <v>0.37982696771470775</v>
      </c>
      <c r="G5" s="45">
        <f>'2019'!$E26/('2019'!$E5+'2019'!$E6)*1000</f>
        <v>0.62024478994376442</v>
      </c>
      <c r="H5" s="45">
        <f>'2020'!$E24/('2020'!$E5+'2020'!$E6)*1000</f>
        <v>4.2338795037893222E-2</v>
      </c>
      <c r="I5" s="45">
        <f>'2021'!$E24/('2021'!$E5+'2021'!$E6)*1000</f>
        <v>0.38079119949227841</v>
      </c>
      <c r="J5" s="45">
        <f>'2022'!$E24/('2022'!$E5+'2022'!$E6)*1000</f>
        <v>0.25564550489987214</v>
      </c>
    </row>
    <row r="6" spans="1:10" ht="13.5" customHeight="1" x14ac:dyDescent="0.3">
      <c r="A6" s="39" t="s">
        <v>40</v>
      </c>
      <c r="B6" s="45">
        <f>'2014'!$E26/('2014'!$E5+'2014'!$E6)*1000</f>
        <v>4.5549064263788495</v>
      </c>
      <c r="C6" s="45">
        <f>'2015'!$E26/('2015'!$E5+'2015'!$E6)*1000</f>
        <v>2.002303535040312</v>
      </c>
      <c r="D6" s="45">
        <f>'2016'!$F26/('2016'!$F5+'2016'!$F6)*1000</f>
        <v>2.0081921489249797</v>
      </c>
      <c r="E6" s="45">
        <f>'2017'!$F26/('2017'!$F5+'2017'!$F6)*1000</f>
        <v>2.2720585831508058</v>
      </c>
      <c r="F6" s="45">
        <f>'2018'!$F26/('2018'!$F5+'2018'!$F6)*1000</f>
        <v>1.8275144214724999</v>
      </c>
      <c r="G6" s="45">
        <f>'2019'!$F26/('2019'!$F5+'2019'!$F6)*1000</f>
        <v>1.8745375318589164</v>
      </c>
      <c r="H6" s="45">
        <f>'2020'!$F24/('2020'!$F5+'2020'!$F6)*1000</f>
        <v>1.8999913636756198</v>
      </c>
      <c r="I6" s="45">
        <f>'2021'!$F24/('2021'!$F5+'2021'!$F6)*1000</f>
        <v>2.0192186345033982</v>
      </c>
      <c r="J6" s="45">
        <f>'2022'!$F24/('2022'!$F5+'2022'!$F6)*1000</f>
        <v>1.6048180605142632</v>
      </c>
    </row>
    <row r="7" spans="1:10" ht="13.5" customHeight="1" x14ac:dyDescent="0.3">
      <c r="A7" s="39" t="s">
        <v>132</v>
      </c>
      <c r="B7" s="45">
        <f>'2014'!$F26/('2014'!$F5+'2014'!$F6)*1000</f>
        <v>3.0238677808042103</v>
      </c>
      <c r="C7" s="45">
        <f>'2015'!$F26/('2015'!$F5+'2015'!$F6)*1000</f>
        <v>1.2603795966785292</v>
      </c>
      <c r="D7" s="45">
        <f>'2016'!$G26/('2016'!$G5+'2016'!$G6)*1000</f>
        <v>1.9642857142857144</v>
      </c>
      <c r="E7" s="45">
        <f>'2017'!$G26/('2017'!$G5+'2017'!$G6)*1000</f>
        <v>1.2256904722993953</v>
      </c>
      <c r="F7" s="45">
        <f>'2018'!$G26/('2018'!$G5+'2018'!$G6)*1000</f>
        <v>1.486774365347062</v>
      </c>
      <c r="G7" s="45">
        <f>'2019'!$G26/('2019'!$G5+'2019'!$G6)*1000</f>
        <v>1.3702513702513701</v>
      </c>
      <c r="H7" s="45">
        <f>'2020'!$G24/('2020'!$G5+'2020'!$G6)*1000</f>
        <v>1.3099916636894129</v>
      </c>
      <c r="I7" s="45">
        <f>'2021'!$G24/('2021'!$G5+'2021'!$G6)*1000</f>
        <v>0.71938995731619593</v>
      </c>
      <c r="J7" s="45">
        <f>'2022'!$G24/('2022'!$G5+'2022'!$G6)*1000</f>
        <v>0.84904058413992189</v>
      </c>
    </row>
    <row r="8" spans="1:10" ht="13.5" customHeight="1" x14ac:dyDescent="0.3">
      <c r="A8" s="39" t="s">
        <v>41</v>
      </c>
      <c r="B8" s="45">
        <f>'2014'!$G26/('2014'!$G5+'2014'!$G6)*1000</f>
        <v>5.577956989247312</v>
      </c>
      <c r="C8" s="45">
        <f>'2015'!$G26/('2015'!$G5+'2015'!$G6)*1000</f>
        <v>2.7457992619827349</v>
      </c>
      <c r="D8" s="45">
        <f>'2016'!$H26/('2016'!$H5+'2016'!$H6)*1000</f>
        <v>3.8317750781348918</v>
      </c>
      <c r="E8" s="45">
        <f>'2017'!$H26/('2017'!$H5+'2017'!$H6)*1000</f>
        <v>2.9288074496845899</v>
      </c>
      <c r="F8" s="45">
        <f>'2018'!$H26/('2018'!$H5+'2018'!$H6)*1000</f>
        <v>2.7228493026676852</v>
      </c>
      <c r="G8" s="45">
        <f>'2019'!$H26/('2019'!$H5+'2019'!$H6)*1000</f>
        <v>2.9633039400434424</v>
      </c>
      <c r="H8" s="45">
        <f>'2020'!$H24/('2020'!$H5+'2020'!$H6)*1000</f>
        <v>2.2770030160957986</v>
      </c>
      <c r="I8" s="45">
        <f>'2021'!$H24/('2021'!$H5+'2021'!$H6)*1000</f>
        <v>0.6942113453968447</v>
      </c>
      <c r="J8" s="45">
        <f>'2022'!$H24/('2022'!$H5+'2022'!$H6)*1000</f>
        <v>0.92946797560338612</v>
      </c>
    </row>
    <row r="9" spans="1:10" ht="13.5" customHeight="1" x14ac:dyDescent="0.3">
      <c r="A9" s="39" t="s">
        <v>42</v>
      </c>
      <c r="B9" s="45">
        <f>'2014'!$H26/('2014'!$H5+'2014'!$H6)*1000</f>
        <v>2.9650901492467621</v>
      </c>
      <c r="C9" s="45">
        <f>'2015'!$H26/('2015'!$H5+'2015'!$H6)*1000</f>
        <v>1.4639725076640788</v>
      </c>
      <c r="D9" s="45">
        <f>'2016'!$I26/('2016'!$I5+'2016'!$I6)*1000</f>
        <v>1.21048134434634</v>
      </c>
      <c r="E9" s="45">
        <f>'2017'!$I26/('2017'!$I5+'2017'!$I6)*1000</f>
        <v>0.99162782791007353</v>
      </c>
      <c r="F9" s="45">
        <f>'2018'!$I26/('2018'!$I5+'2018'!$I6)*1000</f>
        <v>1.1291682746594627</v>
      </c>
      <c r="G9" s="45">
        <f>'2019'!$I26/('2019'!$I5+'2019'!$I6)*1000</f>
        <v>0.99776690264645795</v>
      </c>
      <c r="H9" s="45">
        <f>'2020'!$I24/('2020'!$I5+'2020'!$I6)*1000</f>
        <v>0.56262552429089585</v>
      </c>
      <c r="I9" s="45">
        <f>'2021'!$I24/('2021'!$I5+'2021'!$I6)*1000</f>
        <v>0.47103909853177572</v>
      </c>
      <c r="J9" s="45">
        <f>'2022'!$I24/('2022'!$I5+'2022'!$I6)*1000</f>
        <v>0.23996996811488144</v>
      </c>
    </row>
    <row r="10" spans="1:10" ht="13.5" customHeight="1" x14ac:dyDescent="0.3">
      <c r="A10" s="39" t="s">
        <v>133</v>
      </c>
      <c r="B10" s="45">
        <f>'2014'!$I26/('2014'!$I5+'2014'!$I6)*1000</f>
        <v>1.0339596416736585</v>
      </c>
      <c r="C10" s="45">
        <f>'2015'!$I26/('2015'!$I5+'2015'!$I6)*1000</f>
        <v>1.3473168491158234</v>
      </c>
      <c r="D10" s="45">
        <f>'2016'!$J26/('2016'!$J5+'2016'!$J6)*1000</f>
        <v>1.161641444286136</v>
      </c>
      <c r="E10" s="45">
        <f>'2017'!$J26/('2017'!$J5+'2017'!$J6)*1000</f>
        <v>0.64423380915169914</v>
      </c>
      <c r="F10" s="45">
        <f>'2018'!$J26/('2018'!$J5+'2018'!$J6)*1000</f>
        <v>0.65267304576869734</v>
      </c>
      <c r="G10" s="45">
        <f>'2019'!$J26/('2019'!$J5+'2019'!$J6)*1000</f>
        <v>1.0146449036087342</v>
      </c>
      <c r="H10" s="45">
        <f>'2020'!$J24/('2020'!$J5+'2020'!$J6)*1000</f>
        <v>0.65364306541546124</v>
      </c>
      <c r="I10" s="45">
        <f>'2021'!$J24/('2021'!$J5+'2021'!$J6)*1000</f>
        <v>0.63873838156909379</v>
      </c>
      <c r="J10" s="45">
        <f>'2022'!$J24/('2022'!$J5+'2022'!$J6)*1000</f>
        <v>0.36815118742096753</v>
      </c>
    </row>
    <row r="11" spans="1:10" ht="13.5" customHeight="1" x14ac:dyDescent="0.3">
      <c r="A11" s="46" t="s">
        <v>43</v>
      </c>
      <c r="B11" s="49">
        <f>'2014'!$J26/('2014'!$J5+'2014'!$J6)*1000</f>
        <v>2.2772727085543916</v>
      </c>
      <c r="C11" s="49">
        <f>'2015'!$J26/('2015'!$J5+'2015'!$J6)*1000</f>
        <v>1.4534470057734146</v>
      </c>
      <c r="D11" s="49">
        <f>'2016'!$K26/('2016'!$K5+'2016'!$K6)*1000</f>
        <v>1.0882086990020501</v>
      </c>
      <c r="E11" s="49">
        <f>'2017'!$K26/('2017'!$K5+'2017'!$K6)*1000</f>
        <v>1.0451515490624119</v>
      </c>
      <c r="F11" s="49">
        <f>'2018'!$K26/('2018'!$K5+'2018'!$K6)*1000</f>
        <v>1.0168462589163758</v>
      </c>
      <c r="G11" s="49">
        <f>'2019'!$K26/('2019'!$K5+'2019'!$K6)*1000</f>
        <v>1.0871276800487246</v>
      </c>
      <c r="H11" s="49">
        <f>'2020'!$K24/('2020'!$K5+'2020'!$K6)*1000</f>
        <v>0.67242025003261108</v>
      </c>
      <c r="I11" s="49">
        <f>'2021'!$K24/('2021'!$K5+'2021'!$K6)*1000</f>
        <v>0.63980579528271808</v>
      </c>
      <c r="J11" s="49">
        <f>'2022'!$K24/('2022'!$K5+'2022'!$K6)*1000</f>
        <v>0.25071956127172085</v>
      </c>
    </row>
    <row r="12" spans="1:10" x14ac:dyDescent="0.3">
      <c r="A12" s="48" t="s">
        <v>47</v>
      </c>
      <c r="B12" s="45">
        <f>'2014'!$L26/('2014'!$L5+'2014'!$L6)*1000</f>
        <v>1.6811919651032583</v>
      </c>
      <c r="C12" s="45">
        <f>'2015'!$L26/('2015'!$L5+'2015'!$L6)*1000</f>
        <v>0.93960125671668093</v>
      </c>
      <c r="D12" s="45">
        <f>'2016'!$M26/('2016'!$M5+'2016'!$M6)*1000</f>
        <v>1.0131079848273874</v>
      </c>
      <c r="E12" s="45">
        <f>'2017'!$M26/('2017'!$M5+'2017'!$M6)*1000</f>
        <v>0.85949792170584505</v>
      </c>
      <c r="F12" s="45">
        <f>'2018'!$M26/('2018'!$M5+'2018'!$M6)*1000</f>
        <v>0.86275550836209192</v>
      </c>
      <c r="G12" s="45">
        <f>'2019'!$M26/('2019'!$M5+'2019'!$M6)*1000</f>
        <v>0.73896348678518142</v>
      </c>
      <c r="H12" s="45">
        <f>'2020'!$M24/('2020'!$M5+'2020'!$M6)*1000</f>
        <v>0.40168239533487937</v>
      </c>
      <c r="I12" s="45">
        <f>'2021'!$M24/('2021'!$M5+'2021'!$M6)*1000</f>
        <v>0.31747662111499658</v>
      </c>
      <c r="J12" s="45">
        <f>'2022'!$M24/('2022'!$M5+'2022'!$M6)*1000</f>
        <v>0.33599425333966698</v>
      </c>
    </row>
    <row r="13" spans="1:10" x14ac:dyDescent="0.3">
      <c r="A13" s="48" t="s">
        <v>48</v>
      </c>
      <c r="B13" s="45">
        <f>'2014'!$M26/('2014'!$M5+'2014'!$M6)*1000</f>
        <v>4.7214288642606279</v>
      </c>
      <c r="C13" s="45">
        <f>'2015'!$M26/('2015'!$M5+'2015'!$M6)*1000</f>
        <v>1.6575991636346128</v>
      </c>
      <c r="D13" s="45">
        <f>'2016'!$N26/('2016'!$N5+'2016'!$N6)*1000</f>
        <v>1.811626273891928</v>
      </c>
      <c r="E13" s="45">
        <f>'2017'!$N26/('2017'!$N5+'2017'!$N6)*1000</f>
        <v>2.0419583750059536</v>
      </c>
      <c r="F13" s="45">
        <f>'2018'!$N26/('2018'!$N5+'2018'!$N6)*1000</f>
        <v>2.2956896760594097</v>
      </c>
      <c r="G13" s="45">
        <f>'2019'!$N26/('2019'!$N5+'2019'!$N6)*1000</f>
        <v>1.9586916182552485</v>
      </c>
      <c r="H13" s="45">
        <f>'2020'!$N24/('2020'!$N5+'2020'!$N6)*1000</f>
        <v>1.2140444508552402</v>
      </c>
      <c r="I13" s="45">
        <f>'2021'!$N24/('2021'!$N5+'2021'!$N6)*1000</f>
        <v>0.66418084362619445</v>
      </c>
      <c r="J13" s="45">
        <f>'2022'!$N24/('2022'!$N5+'2022'!$N6)*1000</f>
        <v>0.37745505725801293</v>
      </c>
    </row>
    <row r="14" spans="1:10" x14ac:dyDescent="0.3">
      <c r="A14" s="48" t="s">
        <v>49</v>
      </c>
      <c r="B14" s="45">
        <f>'2014'!$N26/('2014'!$N5+'2014'!$N6)*1000</f>
        <v>4.7622922180794802</v>
      </c>
      <c r="C14" s="45">
        <f>'2015'!$N26/('2015'!$N5+'2015'!$N6)*1000</f>
        <v>3.0725157936153562</v>
      </c>
      <c r="D14" s="45">
        <f>'2016'!$O26/('2016'!$O5+'2016'!$O6)*1000</f>
        <v>2.9960249590110757</v>
      </c>
      <c r="E14" s="45">
        <f>'2017'!$O26/('2017'!$O5+'2017'!$O6)*1000</f>
        <v>1.7599325949753335</v>
      </c>
      <c r="F14" s="45">
        <f>'2018'!$O26/('2018'!$O5+'2018'!$O6)*1000</f>
        <v>1.6156298395009674</v>
      </c>
      <c r="G14" s="45">
        <f>'2019'!$O26/('2019'!$O5+'2019'!$O6)*1000</f>
        <v>2.1544992190941494</v>
      </c>
      <c r="H14" s="45">
        <f>'2020'!$O24/('2020'!$O5+'2020'!$O6)*1000</f>
        <v>1.828329870891783</v>
      </c>
      <c r="I14" s="45">
        <f>'2021'!$O24/('2021'!$O5+'2021'!$O6)*1000</f>
        <v>1.2277100189188102</v>
      </c>
      <c r="J14" s="45">
        <f>'2022'!$O24/('2022'!$O5+'2022'!$O6)*1000</f>
        <v>0.8534493916645095</v>
      </c>
    </row>
    <row r="15" spans="1:10" x14ac:dyDescent="0.3">
      <c r="A15" s="50" t="s">
        <v>108</v>
      </c>
      <c r="B15" s="49">
        <f>'2014'!$O26/('2014'!$O5+'2014'!$O6)*1000</f>
        <v>3.2627138341390851</v>
      </c>
      <c r="C15" s="49">
        <f>'2015'!$O26/('2015'!$O5+'2015'!$O6)*1000</f>
        <v>1.7260394764525602</v>
      </c>
      <c r="D15" s="49">
        <f>'2016'!$P26/('2016'!$P5+'2016'!$P6)*1000</f>
        <v>1.7742860610849442</v>
      </c>
      <c r="E15" s="49">
        <f>'2017'!$P26/('2017'!$P5+'2017'!$P6)*1000</f>
        <v>1.363540392525062</v>
      </c>
      <c r="F15" s="49">
        <f>'2018'!$P26/('2018'!$P5+'2018'!$P6)*1000</f>
        <v>1.3713668590703489</v>
      </c>
      <c r="G15" s="49">
        <f>'2019'!$P26/('2019'!$P5+'2019'!$P6)*1000</f>
        <v>1.3974605873371311</v>
      </c>
      <c r="H15" s="49">
        <f>'2020'!$P24/('2020'!$P5+'2020'!$P6)*1000</f>
        <v>0.98287264389184381</v>
      </c>
      <c r="I15" s="49">
        <f>'2021'!$P24/('2021'!$P5+'2021'!$P6)*1000</f>
        <v>0.65413555102964471</v>
      </c>
      <c r="J15" s="49">
        <f>'2022'!$P24/('2022'!$P5+'2022'!$P6)*1000</f>
        <v>0.49694825870527615</v>
      </c>
    </row>
    <row r="17" spans="1:1" x14ac:dyDescent="0.3">
      <c r="A17" s="188" t="s">
        <v>178</v>
      </c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4"/>
    </sheetView>
  </sheetViews>
  <sheetFormatPr defaultRowHeight="14.4" x14ac:dyDescent="0.3"/>
  <cols>
    <col min="1" max="1" width="48.109375" bestFit="1" customWidth="1"/>
    <col min="2" max="2" width="10.109375" customWidth="1"/>
    <col min="3" max="3" width="10.109375" style="174" customWidth="1"/>
    <col min="4" max="5" width="10.109375" customWidth="1"/>
  </cols>
  <sheetData>
    <row r="1" spans="1:5" x14ac:dyDescent="0.3">
      <c r="A1" s="190" t="s">
        <v>97</v>
      </c>
      <c r="B1" s="191">
        <v>2021</v>
      </c>
      <c r="C1" s="191">
        <v>2022</v>
      </c>
      <c r="D1" s="191" t="s">
        <v>99</v>
      </c>
      <c r="E1" s="191" t="s">
        <v>98</v>
      </c>
    </row>
    <row r="2" spans="1:5" ht="13.5" customHeight="1" x14ac:dyDescent="0.3">
      <c r="A2" s="93" t="s">
        <v>89</v>
      </c>
      <c r="B2" s="94">
        <f>'2021'!$K26</f>
        <v>151</v>
      </c>
      <c r="C2" s="94">
        <f>'2022'!$K26</f>
        <v>86</v>
      </c>
      <c r="D2" s="94">
        <f>C2-B2</f>
        <v>-65</v>
      </c>
      <c r="E2" s="94">
        <f>IF(B2&gt;0,C2/B2*100-100,"-")</f>
        <v>-43.046357615894038</v>
      </c>
    </row>
    <row r="3" spans="1:5" ht="13.5" customHeight="1" x14ac:dyDescent="0.3">
      <c r="A3" s="95" t="s">
        <v>90</v>
      </c>
      <c r="B3" s="96">
        <f>'2021'!$K27</f>
        <v>42</v>
      </c>
      <c r="C3" s="96">
        <f>'2022'!$K27</f>
        <v>24</v>
      </c>
      <c r="D3" s="96">
        <f t="shared" ref="D3:D14" si="0">C3-B3</f>
        <v>-18</v>
      </c>
      <c r="E3" s="96">
        <f t="shared" ref="E3:E14" si="1">IF(B3&gt;0,C3/B3*100-100,"-")</f>
        <v>-42.857142857142861</v>
      </c>
    </row>
    <row r="4" spans="1:5" ht="13.5" customHeight="1" x14ac:dyDescent="0.3">
      <c r="A4" s="93" t="s">
        <v>91</v>
      </c>
      <c r="B4" s="94">
        <f>'2021'!$K28</f>
        <v>33</v>
      </c>
      <c r="C4" s="94">
        <f>'2022'!$K28</f>
        <v>36</v>
      </c>
      <c r="D4" s="94">
        <f t="shared" si="0"/>
        <v>3</v>
      </c>
      <c r="E4" s="94">
        <f t="shared" si="1"/>
        <v>9.0909090909090793</v>
      </c>
    </row>
    <row r="5" spans="1:5" ht="13.5" customHeight="1" x14ac:dyDescent="0.3">
      <c r="A5" s="95" t="s">
        <v>92</v>
      </c>
      <c r="B5" s="96">
        <f>'2021'!$K29</f>
        <v>160</v>
      </c>
      <c r="C5" s="96">
        <f>'2022'!$K29</f>
        <v>105</v>
      </c>
      <c r="D5" s="96">
        <f t="shared" si="0"/>
        <v>-55</v>
      </c>
      <c r="E5" s="96">
        <f t="shared" si="1"/>
        <v>-34.375</v>
      </c>
    </row>
    <row r="6" spans="1:5" x14ac:dyDescent="0.3">
      <c r="A6" s="93" t="s">
        <v>93</v>
      </c>
      <c r="B6" s="94">
        <f>'2021'!$K30</f>
        <v>3</v>
      </c>
      <c r="C6" s="94">
        <f>'2022'!$K30</f>
        <v>10</v>
      </c>
      <c r="D6" s="94">
        <f t="shared" si="0"/>
        <v>7</v>
      </c>
      <c r="E6" s="94">
        <f t="shared" si="1"/>
        <v>233.33333333333337</v>
      </c>
    </row>
    <row r="7" spans="1:5" x14ac:dyDescent="0.3">
      <c r="A7" s="95" t="s">
        <v>94</v>
      </c>
      <c r="B7" s="96">
        <f>'2021'!$K31</f>
        <v>36</v>
      </c>
      <c r="C7" s="96">
        <f>'2022'!$K31</f>
        <v>7</v>
      </c>
      <c r="D7" s="96">
        <f t="shared" si="0"/>
        <v>-29</v>
      </c>
      <c r="E7" s="96">
        <f t="shared" si="1"/>
        <v>-80.555555555555557</v>
      </c>
    </row>
    <row r="8" spans="1:5" x14ac:dyDescent="0.3">
      <c r="A8" s="93" t="s">
        <v>95</v>
      </c>
      <c r="B8" s="94">
        <f>'2021'!$K32</f>
        <v>16</v>
      </c>
      <c r="C8" s="94">
        <f>'2022'!$K32</f>
        <v>6</v>
      </c>
      <c r="D8" s="94">
        <f t="shared" si="0"/>
        <v>-10</v>
      </c>
      <c r="E8" s="94">
        <f t="shared" si="1"/>
        <v>-62.5</v>
      </c>
    </row>
    <row r="9" spans="1:5" x14ac:dyDescent="0.3">
      <c r="A9" s="95" t="s">
        <v>96</v>
      </c>
      <c r="B9" s="96">
        <f>'2021'!$K33</f>
        <v>3</v>
      </c>
      <c r="C9" s="96">
        <f>'2022'!$K33</f>
        <v>2</v>
      </c>
      <c r="D9" s="96">
        <f t="shared" si="0"/>
        <v>-1</v>
      </c>
      <c r="E9" s="122">
        <f t="shared" si="1"/>
        <v>-33.333333333333343</v>
      </c>
    </row>
    <row r="10" spans="1:5" s="174" customFormat="1" x14ac:dyDescent="0.3">
      <c r="A10" s="93" t="s">
        <v>162</v>
      </c>
      <c r="B10" s="94">
        <f>'2021'!$K34</f>
        <v>0</v>
      </c>
      <c r="C10" s="94">
        <f>'2022'!$K34</f>
        <v>4</v>
      </c>
      <c r="D10" s="179">
        <f t="shared" si="0"/>
        <v>4</v>
      </c>
      <c r="E10" s="179" t="str">
        <f t="shared" si="1"/>
        <v>-</v>
      </c>
    </row>
    <row r="11" spans="1:5" s="174" customFormat="1" x14ac:dyDescent="0.3">
      <c r="A11" s="95" t="s">
        <v>163</v>
      </c>
      <c r="B11" s="96">
        <f>'2021'!$K35</f>
        <v>38</v>
      </c>
      <c r="C11" s="96">
        <f>'2022'!$K35</f>
        <v>27</v>
      </c>
      <c r="D11" s="178">
        <f t="shared" si="0"/>
        <v>-11</v>
      </c>
      <c r="E11" s="178">
        <f t="shared" si="1"/>
        <v>-28.94736842105263</v>
      </c>
    </row>
    <row r="12" spans="1:5" s="174" customFormat="1" x14ac:dyDescent="0.3">
      <c r="A12" s="93" t="s">
        <v>164</v>
      </c>
      <c r="B12" s="94">
        <f>'2021'!$K36</f>
        <v>20</v>
      </c>
      <c r="C12" s="94">
        <f>'2022'!$K36</f>
        <v>11</v>
      </c>
      <c r="D12" s="179">
        <f t="shared" si="0"/>
        <v>-9</v>
      </c>
      <c r="E12" s="179">
        <f t="shared" si="1"/>
        <v>-44.999999999999993</v>
      </c>
    </row>
    <row r="13" spans="1:5" x14ac:dyDescent="0.3">
      <c r="A13" s="95" t="s">
        <v>88</v>
      </c>
      <c r="B13" s="96">
        <f>'2021'!$K37</f>
        <v>362</v>
      </c>
      <c r="C13" s="96">
        <f>'2022'!$K37</f>
        <v>229</v>
      </c>
      <c r="D13" s="96">
        <f t="shared" si="0"/>
        <v>-133</v>
      </c>
      <c r="E13" s="96">
        <f t="shared" si="1"/>
        <v>-36.740331491712709</v>
      </c>
    </row>
    <row r="14" spans="1:5" x14ac:dyDescent="0.3">
      <c r="A14" s="180" t="s">
        <v>43</v>
      </c>
      <c r="B14" s="181">
        <f>SUM(B2:B13)</f>
        <v>864</v>
      </c>
      <c r="C14" s="181">
        <f>SUM(C2:C13)</f>
        <v>547</v>
      </c>
      <c r="D14" s="181">
        <f t="shared" si="0"/>
        <v>-317</v>
      </c>
      <c r="E14" s="181">
        <f t="shared" si="1"/>
        <v>-36.689814814814817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:J14"/>
    </sheetView>
  </sheetViews>
  <sheetFormatPr defaultRowHeight="14.4" x14ac:dyDescent="0.3"/>
  <cols>
    <col min="1" max="1" width="10.6640625" bestFit="1" customWidth="1"/>
    <col min="3" max="4" width="9.109375" style="174"/>
    <col min="9" max="9" width="8.88671875" style="174"/>
    <col min="10" max="10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>
        <f>'2014'!$B42/'2014'!$B2*100</f>
        <v>5.2631578947368416</v>
      </c>
      <c r="C2" s="40">
        <f>'2015'!$B42/'2015'!$B2*100</f>
        <v>0</v>
      </c>
      <c r="D2" s="40">
        <f>'2016'!$B42/'2016'!$B2*100</f>
        <v>0</v>
      </c>
      <c r="E2" s="40">
        <f>'2017'!$B42/'2017'!$B2*100</f>
        <v>0</v>
      </c>
      <c r="F2" s="40">
        <f>'2018'!$B42/'2018'!$B2*100</f>
        <v>4</v>
      </c>
      <c r="G2" s="40">
        <f>'2019'!$B46/'2019'!$B2*100</f>
        <v>4</v>
      </c>
      <c r="H2" s="40">
        <f>'2020'!$B39/'2020'!$B2*100</f>
        <v>0</v>
      </c>
      <c r="I2" s="40">
        <f>'2021'!$B39/'2021'!$B2*100</f>
        <v>0</v>
      </c>
      <c r="J2" s="40">
        <f>'2022'!$B39/'2022'!$B2*100</f>
        <v>3.5714285714285712</v>
      </c>
    </row>
    <row r="3" spans="1:10" ht="13.5" customHeight="1" x14ac:dyDescent="0.3">
      <c r="A3" s="39" t="s">
        <v>82</v>
      </c>
      <c r="B3" s="43" t="s">
        <v>22</v>
      </c>
      <c r="C3" s="43" t="s">
        <v>22</v>
      </c>
      <c r="D3" s="40">
        <f>'2016'!$C42/'2016'!$C2*100</f>
        <v>0</v>
      </c>
      <c r="E3" s="40">
        <f>'2017'!$C42/'2017'!$C2*100</f>
        <v>0</v>
      </c>
      <c r="F3" s="40">
        <f>'2018'!$C42/'2018'!$C2*100</f>
        <v>0</v>
      </c>
      <c r="G3" s="40">
        <f>'2019'!$C46/'2019'!$C2*100</f>
        <v>0</v>
      </c>
      <c r="H3" s="40">
        <f>'2020'!$C39/'2020'!$C2*100</f>
        <v>81.25</v>
      </c>
      <c r="I3" s="40">
        <f>'2021'!$C39/'2021'!$C2*100</f>
        <v>0</v>
      </c>
      <c r="J3" s="40">
        <f>'2022'!$C39/'2022'!$C2*100</f>
        <v>0</v>
      </c>
    </row>
    <row r="4" spans="1:10" ht="13.5" customHeight="1" x14ac:dyDescent="0.3">
      <c r="A4" s="39" t="s">
        <v>37</v>
      </c>
      <c r="B4" s="40">
        <f>'2014'!$C42/'2014'!$C2*100</f>
        <v>15.254237288135593</v>
      </c>
      <c r="C4" s="40">
        <f>'2015'!$C42/'2015'!$C2*100</f>
        <v>1.5625</v>
      </c>
      <c r="D4" s="40">
        <f>'2016'!$D42/'2016'!$D2*100</f>
        <v>0</v>
      </c>
      <c r="E4" s="40">
        <f>'2017'!$D42/'2017'!$D2*100</f>
        <v>0</v>
      </c>
      <c r="F4" s="40">
        <f>'2018'!$D42/'2018'!$D2*100</f>
        <v>1.5151515151515151</v>
      </c>
      <c r="G4" s="40">
        <f>'2019'!$D46/'2019'!$D2*100</f>
        <v>1.5384615384615385</v>
      </c>
      <c r="H4" s="40">
        <f>'2020'!$D39/'2020'!$D2*100</f>
        <v>0</v>
      </c>
      <c r="I4" s="40">
        <f>'2021'!$D39/'2021'!$D2*100</f>
        <v>0</v>
      </c>
      <c r="J4" s="40">
        <f>'2022'!$D39/'2022'!$D2*100</f>
        <v>0</v>
      </c>
    </row>
    <row r="5" spans="1:10" ht="13.5" customHeight="1" x14ac:dyDescent="0.3">
      <c r="A5" s="39" t="s">
        <v>77</v>
      </c>
      <c r="B5" s="40">
        <f>'2014'!$D42/'2014'!$D2*100</f>
        <v>5</v>
      </c>
      <c r="C5" s="40">
        <f>'2015'!$D42/'2015'!$D2*100</f>
        <v>0</v>
      </c>
      <c r="D5" s="40">
        <f>'2016'!$E42/'2016'!$E2*100</f>
        <v>0</v>
      </c>
      <c r="E5" s="40">
        <f>'2017'!$E42/'2017'!$E2*100</f>
        <v>0</v>
      </c>
      <c r="F5" s="40">
        <f>'2018'!$E42/'2018'!$E2*100</f>
        <v>0</v>
      </c>
      <c r="G5" s="40">
        <f>'2019'!$E46/'2019'!$E2*100</f>
        <v>0</v>
      </c>
      <c r="H5" s="40">
        <f>'2020'!$E39/'2020'!$E2*100</f>
        <v>0</v>
      </c>
      <c r="I5" s="40">
        <f>'2021'!$E39/'2021'!$E2*100</f>
        <v>0</v>
      </c>
      <c r="J5" s="40">
        <f>'2022'!$E39/'2022'!$E2*100</f>
        <v>0</v>
      </c>
    </row>
    <row r="6" spans="1:10" ht="13.5" customHeight="1" x14ac:dyDescent="0.3">
      <c r="A6" s="39" t="s">
        <v>40</v>
      </c>
      <c r="B6" s="40">
        <f>'2014'!$E42/'2014'!$E2*100</f>
        <v>6.25</v>
      </c>
      <c r="C6" s="40">
        <f>'2015'!$E42/'2015'!$E2*100</f>
        <v>0</v>
      </c>
      <c r="D6" s="40">
        <f>'2016'!$F42/'2016'!$F2*100</f>
        <v>0</v>
      </c>
      <c r="E6" s="40">
        <f>'2017'!$F42/'2017'!$F2*100</f>
        <v>0</v>
      </c>
      <c r="F6" s="40">
        <f>'2018'!$F42/'2018'!$F2*100</f>
        <v>0</v>
      </c>
      <c r="G6" s="40">
        <f>'2019'!$F46/'2019'!$F2*100</f>
        <v>0</v>
      </c>
      <c r="H6" s="40">
        <f>'2020'!$F39/'2020'!$F2*100</f>
        <v>0</v>
      </c>
      <c r="I6" s="40">
        <f>'2021'!$F39/'2021'!$F2*100</f>
        <v>0</v>
      </c>
      <c r="J6" s="40">
        <f>'2022'!$F39/'2022'!$F2*100</f>
        <v>0</v>
      </c>
    </row>
    <row r="7" spans="1:10" ht="13.5" customHeight="1" x14ac:dyDescent="0.3">
      <c r="A7" s="39" t="s">
        <v>132</v>
      </c>
      <c r="B7" s="40">
        <f>'2014'!$F42/'2014'!$F2*100</f>
        <v>18.390804597701148</v>
      </c>
      <c r="C7" s="40">
        <f>'2015'!$F42/'2015'!$F2*100</f>
        <v>0</v>
      </c>
      <c r="D7" s="40">
        <f>'2016'!$G42/'2016'!$G2*100</f>
        <v>0.98039215686274506</v>
      </c>
      <c r="E7" s="40">
        <f>'2017'!$G42/'2017'!$G2*100</f>
        <v>0</v>
      </c>
      <c r="F7" s="40">
        <f>'2018'!$G42/'2018'!$G2*100</f>
        <v>0</v>
      </c>
      <c r="G7" s="40">
        <f>'2019'!$G46/'2019'!$G2*100</f>
        <v>0</v>
      </c>
      <c r="H7" s="40">
        <f>'2020'!$G39/'2020'!$G2*100</f>
        <v>2.9411764705882351</v>
      </c>
      <c r="I7" s="40">
        <f>'2021'!$G39/'2021'!$G2*100</f>
        <v>0</v>
      </c>
      <c r="J7" s="40">
        <f>'2022'!$G39/'2022'!$G2*100</f>
        <v>0</v>
      </c>
    </row>
    <row r="8" spans="1:10" ht="13.5" customHeight="1" x14ac:dyDescent="0.3">
      <c r="A8" s="39" t="s">
        <v>41</v>
      </c>
      <c r="B8" s="40">
        <f>'2014'!$G42/'2014'!$G2*100</f>
        <v>19.791666666666664</v>
      </c>
      <c r="C8" s="40">
        <f>'2015'!$G42/'2015'!$G2*100</f>
        <v>0</v>
      </c>
      <c r="D8" s="40">
        <f>'2016'!$H42/'2016'!$H2*100</f>
        <v>0</v>
      </c>
      <c r="E8" s="40">
        <f>'2017'!$H42/'2017'!$H2*100</f>
        <v>0.92592592592592582</v>
      </c>
      <c r="F8" s="40">
        <f>'2018'!$H42/'2018'!$H2*100</f>
        <v>0.94339622641509435</v>
      </c>
      <c r="G8" s="40">
        <f>'2019'!$H46/'2019'!$H2*100</f>
        <v>0.93457943925233633</v>
      </c>
      <c r="H8" s="40">
        <f>'2020'!$H39/'2020'!$H2*100</f>
        <v>0</v>
      </c>
      <c r="I8" s="40">
        <f>'2021'!$H39/'2021'!$H2*100</f>
        <v>0</v>
      </c>
      <c r="J8" s="40">
        <f>'2022'!$H39/'2022'!$H2*100</f>
        <v>0.93457943925233633</v>
      </c>
    </row>
    <row r="9" spans="1:10" ht="13.5" customHeight="1" x14ac:dyDescent="0.3">
      <c r="A9" s="39" t="s">
        <v>42</v>
      </c>
      <c r="B9" s="40">
        <f>'2014'!$H42/'2014'!$H2*100</f>
        <v>8.1818181818181817</v>
      </c>
      <c r="C9" s="40">
        <f>'2015'!$H42/'2015'!$H2*100</f>
        <v>3.5087719298245612</v>
      </c>
      <c r="D9" s="40">
        <f>'2016'!$I42/'2016'!$I2*100</f>
        <v>0</v>
      </c>
      <c r="E9" s="40">
        <f>'2017'!$I42/'2017'!$I2*100</f>
        <v>1.0101010101010102</v>
      </c>
      <c r="F9" s="40">
        <f>'2018'!$I42/'2018'!$I2*100</f>
        <v>0.99009900990099009</v>
      </c>
      <c r="G9" s="40">
        <f>'2019'!$I46/'2019'!$I2*100</f>
        <v>0</v>
      </c>
      <c r="H9" s="40">
        <f>'2020'!$I39/'2020'!$I2*100</f>
        <v>1.0204081632653061</v>
      </c>
      <c r="I9" s="40">
        <f>'2021'!$I39/'2021'!$I2*100</f>
        <v>0</v>
      </c>
      <c r="J9" s="40">
        <f>'2022'!$I39/'2022'!$I2*100</f>
        <v>1.0309278350515463</v>
      </c>
    </row>
    <row r="10" spans="1:10" ht="13.5" customHeight="1" x14ac:dyDescent="0.3">
      <c r="A10" s="39" t="s">
        <v>133</v>
      </c>
      <c r="B10" s="40">
        <f>'2014'!$I42/'2014'!$I2*100</f>
        <v>9.6153846153846168</v>
      </c>
      <c r="C10" s="40">
        <f>'2015'!$I42/'2015'!$I2*100</f>
        <v>1.6666666666666667</v>
      </c>
      <c r="D10" s="40">
        <f>'2016'!$J42/'2016'!$J2*100</f>
        <v>0</v>
      </c>
      <c r="E10" s="40">
        <f>'2017'!$J42/'2017'!$J2*100</f>
        <v>0</v>
      </c>
      <c r="F10" s="40">
        <f>'2018'!$J42/'2018'!$J2*100</f>
        <v>0</v>
      </c>
      <c r="G10" s="40">
        <f>'2019'!$J46/'2019'!$J2*100</f>
        <v>1.3513513513513513</v>
      </c>
      <c r="H10" s="40">
        <f>'2020'!$J39/'2020'!$J2*100</f>
        <v>1.3513513513513513</v>
      </c>
      <c r="I10" s="40">
        <f>'2021'!$J39/'2021'!$J2*100</f>
        <v>1.3157894736842104</v>
      </c>
      <c r="J10" s="40">
        <f>'2022'!$J39/'2022'!$J2*100</f>
        <v>0</v>
      </c>
    </row>
    <row r="11" spans="1:10" ht="13.5" customHeight="1" x14ac:dyDescent="0.3">
      <c r="A11" s="46" t="s">
        <v>43</v>
      </c>
      <c r="B11" s="47">
        <f>'2014'!$J42/'2014'!$J2*100</f>
        <v>13.289760348583879</v>
      </c>
      <c r="C11" s="47">
        <f>'2015'!$J42/'2015'!$J2*100</f>
        <v>1.2219959266802443</v>
      </c>
      <c r="D11" s="47">
        <f>'2016'!$K42/'2016'!$K2*100</f>
        <v>0.1851851851851852</v>
      </c>
      <c r="E11" s="47">
        <f>'2017'!$K42/'2017'!$K2*100</f>
        <v>0.3780718336483932</v>
      </c>
      <c r="F11" s="47">
        <f>'2018'!$K42/'2018'!$K2*100</f>
        <v>0.75471698113207553</v>
      </c>
      <c r="G11" s="47">
        <f>'2019'!$K46/'2019'!$K2*100</f>
        <v>0.76481835564053535</v>
      </c>
      <c r="H11" s="47">
        <f>'2020'!$K39/'2020'!$K2*100</f>
        <v>3.4026465028355388</v>
      </c>
      <c r="I11" s="47">
        <f>'2021'!$K39/'2021'!$K2*100</f>
        <v>0.18832391713747645</v>
      </c>
      <c r="J11" s="47">
        <f>'2022'!$K39/'2022'!$K2*100</f>
        <v>0.56390977443609014</v>
      </c>
    </row>
    <row r="12" spans="1:10" x14ac:dyDescent="0.3">
      <c r="A12" s="48" t="s">
        <v>47</v>
      </c>
      <c r="B12" s="40">
        <f>'2014'!$L42/'2014'!$L2*100</f>
        <v>11.797752808988763</v>
      </c>
      <c r="C12" s="40">
        <f>'2015'!$L42/'2015'!$L2*100</f>
        <v>2.1164021164021163</v>
      </c>
      <c r="D12" s="40">
        <f>'2016'!$M42/'2016'!$M2*100</f>
        <v>0</v>
      </c>
      <c r="E12" s="40">
        <f>'2017'!$M42/'2017'!$M2*100</f>
        <v>0</v>
      </c>
      <c r="F12" s="40">
        <f>'2018'!$M42/'2018'!$M2*100</f>
        <v>0</v>
      </c>
      <c r="G12" s="40">
        <f>'2019'!$M46/'2019'!$M2*100</f>
        <v>1.0526315789473684</v>
      </c>
      <c r="H12" s="40">
        <f>'2020'!$M39/'2020'!$M2*100</f>
        <v>0</v>
      </c>
      <c r="I12" s="40">
        <f>'2021'!$M39/'2021'!$M2*100</f>
        <v>0</v>
      </c>
      <c r="J12" s="40">
        <f>'2022'!$M39/'2022'!$M2*100</f>
        <v>0</v>
      </c>
    </row>
    <row r="13" spans="1:10" x14ac:dyDescent="0.3">
      <c r="A13" s="48" t="s">
        <v>48</v>
      </c>
      <c r="B13" s="40">
        <f>'2014'!$M42/'2014'!$M2*100</f>
        <v>18.181818181818183</v>
      </c>
      <c r="C13" s="40">
        <f>'2015'!$M42/'2015'!$M2*100</f>
        <v>0</v>
      </c>
      <c r="D13" s="40">
        <f>'2016'!$N42/'2016'!$N2*100</f>
        <v>0</v>
      </c>
      <c r="E13" s="40">
        <f>'2017'!$N42/'2017'!$N2*100</f>
        <v>0</v>
      </c>
      <c r="F13" s="40">
        <f>'2018'!$N42/'2018'!$N2*100</f>
        <v>0</v>
      </c>
      <c r="G13" s="40">
        <f>'2019'!$N46/'2019'!$N2*100</f>
        <v>0</v>
      </c>
      <c r="H13" s="40">
        <f>'2020'!$N39/'2020'!$N2*100</f>
        <v>0</v>
      </c>
      <c r="I13" s="40">
        <f>'2021'!$N39/'2021'!$N2*100</f>
        <v>0</v>
      </c>
      <c r="J13" s="40">
        <f>'2022'!$N39/'2022'!$N2*100</f>
        <v>0</v>
      </c>
    </row>
    <row r="14" spans="1:10" x14ac:dyDescent="0.3">
      <c r="A14" s="48" t="s">
        <v>49</v>
      </c>
      <c r="B14" s="40">
        <f>'2014'!$N42/'2014'!$N2*100</f>
        <v>14.529914529914532</v>
      </c>
      <c r="C14" s="40">
        <f>'2015'!$N42/'2015'!$N2*100</f>
        <v>1.5625</v>
      </c>
      <c r="D14" s="40">
        <f>'2016'!$O42/'2016'!$O2*100</f>
        <v>0.69444444444444442</v>
      </c>
      <c r="E14" s="40">
        <f>'2017'!$O42/'2017'!$O2*100</f>
        <v>1.4598540145985401</v>
      </c>
      <c r="F14" s="40">
        <f>'2018'!$O42/'2018'!$O2*100</f>
        <v>1.4388489208633095</v>
      </c>
      <c r="G14" s="40">
        <f>'2019'!$O46/'2019'!$O2*100</f>
        <v>0</v>
      </c>
      <c r="H14" s="40">
        <f>'2020'!$O39/'2020'!$O2*100</f>
        <v>3.5211267605633805</v>
      </c>
      <c r="I14" s="40">
        <f>'2021'!$O39/'2021'!$O2*100</f>
        <v>0.70921985815602839</v>
      </c>
      <c r="J14" s="40">
        <f>'2022'!$O39/'2022'!$O2*100</f>
        <v>1.4388489208633095</v>
      </c>
    </row>
    <row r="16" spans="1:10" s="174" customFormat="1" x14ac:dyDescent="0.3">
      <c r="A16" s="188" t="s">
        <v>179</v>
      </c>
    </row>
    <row r="17" spans="1:1" x14ac:dyDescent="0.3">
      <c r="A17" s="188" t="s">
        <v>178</v>
      </c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2" sqref="I2"/>
    </sheetView>
  </sheetViews>
  <sheetFormatPr defaultRowHeight="14.4" x14ac:dyDescent="0.3"/>
  <cols>
    <col min="1" max="1" width="10.6640625" bestFit="1" customWidth="1"/>
    <col min="2" max="2" width="3.88671875" bestFit="1" customWidth="1"/>
    <col min="3" max="3" width="3.88671875" style="174" bestFit="1" customWidth="1"/>
    <col min="4" max="7" width="3.88671875" bestFit="1" customWidth="1"/>
    <col min="8" max="10" width="3.88671875" style="174" bestFit="1" customWidth="1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/>
      <c r="C2" s="40"/>
      <c r="D2" s="40"/>
      <c r="E2" s="40"/>
      <c r="F2" s="40">
        <f>'2018'!$B43/'2018'!$B2*100</f>
        <v>8</v>
      </c>
      <c r="G2" s="40">
        <f>'2019'!$B47/'2019'!$B2*100</f>
        <v>0</v>
      </c>
      <c r="H2" s="40">
        <f>'2020'!$B40/'2020'!$B2*100</f>
        <v>3.7037037037037033</v>
      </c>
      <c r="I2" s="40">
        <f>'2021'!$B40/'2021'!$B2*100</f>
        <v>0</v>
      </c>
      <c r="J2" s="40">
        <f>'2021'!$B40/'2021'!$B2*100</f>
        <v>0</v>
      </c>
    </row>
    <row r="3" spans="1:10" ht="13.5" customHeight="1" x14ac:dyDescent="0.3">
      <c r="A3" s="39" t="s">
        <v>82</v>
      </c>
      <c r="B3" s="43"/>
      <c r="C3" s="43"/>
      <c r="D3" s="40"/>
      <c r="E3" s="40"/>
      <c r="F3" s="40">
        <f>'2018'!$C43/'2018'!$C2*100</f>
        <v>0</v>
      </c>
      <c r="G3" s="40">
        <f>'2019'!$C47/'2019'!$C2*100</f>
        <v>0</v>
      </c>
      <c r="H3" s="40">
        <f>'2020'!$C40/'2020'!$C2*100</f>
        <v>256.25</v>
      </c>
      <c r="I3" s="40">
        <f>'2021'!$C40/'2021'!$C2*100</f>
        <v>37.5</v>
      </c>
      <c r="J3" s="40">
        <f>'2021'!$C40/'2021'!$C2*100</f>
        <v>37.5</v>
      </c>
    </row>
    <row r="4" spans="1:10" ht="13.5" customHeight="1" x14ac:dyDescent="0.3">
      <c r="A4" s="39" t="s">
        <v>37</v>
      </c>
      <c r="B4" s="40"/>
      <c r="C4" s="40"/>
      <c r="D4" s="40"/>
      <c r="E4" s="40"/>
      <c r="F4" s="40">
        <f>'2018'!$D43/'2018'!$D2*100</f>
        <v>0</v>
      </c>
      <c r="G4" s="40">
        <f>'2019'!$D47/'2019'!$D2*100</f>
        <v>0</v>
      </c>
      <c r="H4" s="40">
        <f>'2020'!$D40/'2020'!$D2*100</f>
        <v>0</v>
      </c>
      <c r="I4" s="40">
        <f>'2021'!$D40/'2021'!$D2*100</f>
        <v>4.5454545454545459</v>
      </c>
      <c r="J4" s="40">
        <f>'2021'!$D40/'2021'!$D2*100</f>
        <v>4.5454545454545459</v>
      </c>
    </row>
    <row r="5" spans="1:10" ht="13.5" customHeight="1" x14ac:dyDescent="0.3">
      <c r="A5" s="39" t="s">
        <v>77</v>
      </c>
      <c r="B5" s="40"/>
      <c r="C5" s="40"/>
      <c r="D5" s="40"/>
      <c r="E5" s="40"/>
      <c r="F5" s="40">
        <f>'2018'!$E43/'2018'!$E2*100</f>
        <v>0</v>
      </c>
      <c r="G5" s="40">
        <f>'2019'!$E47/'2019'!$E2*100</f>
        <v>0</v>
      </c>
      <c r="H5" s="40">
        <f>'2020'!$E40/'2020'!$E2*100</f>
        <v>10</v>
      </c>
      <c r="I5" s="40">
        <f>'2021'!$E40/'2021'!$E2*100</f>
        <v>0</v>
      </c>
      <c r="J5" s="40">
        <f>'2021'!$E40/'2021'!$E2*100</f>
        <v>0</v>
      </c>
    </row>
    <row r="6" spans="1:10" ht="13.5" customHeight="1" x14ac:dyDescent="0.3">
      <c r="A6" s="39" t="s">
        <v>40</v>
      </c>
      <c r="B6" s="40"/>
      <c r="C6" s="40"/>
      <c r="D6" s="40"/>
      <c r="E6" s="40"/>
      <c r="F6" s="40">
        <f>'2018'!$F43/'2018'!$F2*100</f>
        <v>0</v>
      </c>
      <c r="G6" s="40">
        <f>'2019'!$F47/'2019'!$F2*100</f>
        <v>10.526315789473683</v>
      </c>
      <c r="H6" s="40">
        <f>'2020'!$F40/'2020'!$F2*100</f>
        <v>0</v>
      </c>
      <c r="I6" s="40">
        <f>'2021'!$F40/'2021'!$F2*100</f>
        <v>0</v>
      </c>
      <c r="J6" s="40">
        <f>'2021'!$F40/'2021'!$F2*100</f>
        <v>0</v>
      </c>
    </row>
    <row r="7" spans="1:10" ht="13.5" customHeight="1" x14ac:dyDescent="0.3">
      <c r="A7" s="39" t="s">
        <v>132</v>
      </c>
      <c r="B7" s="40"/>
      <c r="C7" s="40"/>
      <c r="D7" s="40"/>
      <c r="E7" s="40"/>
      <c r="F7" s="40">
        <f>'2018'!$G43/'2018'!$G2*100</f>
        <v>2.9411764705882351</v>
      </c>
      <c r="G7" s="40">
        <f>'2019'!$G47/'2019'!$G2*100</f>
        <v>0.99009900990099009</v>
      </c>
      <c r="H7" s="40">
        <f>'2020'!$G40/'2020'!$G2*100</f>
        <v>0</v>
      </c>
      <c r="I7" s="40">
        <f>'2021'!$G40/'2021'!$G2*100</f>
        <v>1.9801980198019802</v>
      </c>
      <c r="J7" s="40">
        <f>'2021'!$G40/'2021'!$G2*100</f>
        <v>1.9801980198019802</v>
      </c>
    </row>
    <row r="8" spans="1:10" ht="13.5" customHeight="1" x14ac:dyDescent="0.3">
      <c r="A8" s="39" t="s">
        <v>41</v>
      </c>
      <c r="B8" s="40"/>
      <c r="C8" s="40"/>
      <c r="D8" s="40"/>
      <c r="E8" s="40"/>
      <c r="F8" s="40">
        <f>'2018'!$H43/'2018'!$H2*100</f>
        <v>0.94339622641509435</v>
      </c>
      <c r="G8" s="40">
        <f>'2019'!$H47/'2019'!$H2*100</f>
        <v>2.8037383177570092</v>
      </c>
      <c r="H8" s="40">
        <f>'2020'!$H40/'2020'!$H2*100</f>
        <v>0</v>
      </c>
      <c r="I8" s="40">
        <f>'2021'!$H40/'2021'!$H2*100</f>
        <v>0</v>
      </c>
      <c r="J8" s="40">
        <f>'2021'!$H40/'2021'!$H2*100</f>
        <v>0</v>
      </c>
    </row>
    <row r="9" spans="1:10" ht="13.5" customHeight="1" x14ac:dyDescent="0.3">
      <c r="A9" s="39" t="s">
        <v>42</v>
      </c>
      <c r="B9" s="40"/>
      <c r="C9" s="40"/>
      <c r="D9" s="40"/>
      <c r="E9" s="40"/>
      <c r="F9" s="40">
        <f>'2018'!$I43/'2018'!$I2*100</f>
        <v>2.9702970297029703</v>
      </c>
      <c r="G9" s="40">
        <f>'2019'!$I47/'2019'!$I2*100</f>
        <v>1</v>
      </c>
      <c r="H9" s="40">
        <f>'2020'!$I40/'2020'!$I2*100</f>
        <v>0</v>
      </c>
      <c r="I9" s="40">
        <f>'2021'!$I40/'2021'!$I2*100</f>
        <v>0</v>
      </c>
      <c r="J9" s="40">
        <f>'2021'!$I40/'2021'!$I2*100</f>
        <v>0</v>
      </c>
    </row>
    <row r="10" spans="1:10" ht="13.5" customHeight="1" x14ac:dyDescent="0.3">
      <c r="A10" s="39" t="s">
        <v>133</v>
      </c>
      <c r="B10" s="40"/>
      <c r="C10" s="40"/>
      <c r="D10" s="40"/>
      <c r="E10" s="40"/>
      <c r="F10" s="40">
        <f>'2018'!$J43/'2018'!$J2*100</f>
        <v>2.7027027027027026</v>
      </c>
      <c r="G10" s="40">
        <f>'2019'!$J47/'2019'!$J2*100</f>
        <v>0</v>
      </c>
      <c r="H10" s="40">
        <f>'2020'!$J40/'2020'!$J2*100</f>
        <v>0</v>
      </c>
      <c r="I10" s="40">
        <f>'2021'!$J40/'2021'!$J2*100</f>
        <v>0</v>
      </c>
      <c r="J10" s="40">
        <f>'2021'!$J40/'2021'!$J2*100</f>
        <v>0</v>
      </c>
    </row>
    <row r="11" spans="1:10" ht="13.5" customHeight="1" x14ac:dyDescent="0.3">
      <c r="A11" s="46" t="s">
        <v>43</v>
      </c>
      <c r="B11" s="47"/>
      <c r="C11" s="47"/>
      <c r="D11" s="47"/>
      <c r="E11" s="47"/>
      <c r="F11" s="47">
        <f>'2018'!$K43/'2018'!$K2*100</f>
        <v>2.0754716981132075</v>
      </c>
      <c r="G11" s="47">
        <f>'2019'!$K47/'2019'!$K2*100</f>
        <v>1.338432122370937</v>
      </c>
      <c r="H11" s="47">
        <f>'2020'!$K40/'2020'!$K2*100</f>
        <v>8.3175803402646498</v>
      </c>
      <c r="I11" s="47">
        <f>'2021'!$K40/'2021'!$K2*100</f>
        <v>2.0715630885122414</v>
      </c>
      <c r="J11" s="47">
        <f>'2021'!$K40/'2021'!$K2*100</f>
        <v>2.0715630885122414</v>
      </c>
    </row>
    <row r="12" spans="1:10" x14ac:dyDescent="0.3">
      <c r="A12" s="48" t="s">
        <v>47</v>
      </c>
      <c r="B12" s="40"/>
      <c r="C12" s="40"/>
      <c r="D12" s="40"/>
      <c r="E12" s="40"/>
      <c r="F12" s="40">
        <f>'2018'!$M43/'2018'!$M2*100</f>
        <v>0</v>
      </c>
      <c r="G12" s="40">
        <f>'2019'!$M47/'2019'!$M2*100</f>
        <v>1.5789473684210527</v>
      </c>
      <c r="H12" s="40">
        <f>'2020'!$M40/'2020'!$M2*100</f>
        <v>0</v>
      </c>
      <c r="I12" s="40">
        <f>'2021'!$M40/'2021'!$M2*100</f>
        <v>0</v>
      </c>
      <c r="J12" s="40">
        <f>'2021'!$M40/'2021'!$M2*100</f>
        <v>0</v>
      </c>
    </row>
    <row r="13" spans="1:10" x14ac:dyDescent="0.3">
      <c r="A13" s="48" t="s">
        <v>48</v>
      </c>
      <c r="B13" s="40"/>
      <c r="C13" s="40"/>
      <c r="D13" s="40"/>
      <c r="E13" s="40"/>
      <c r="F13" s="40">
        <f>'2018'!$N43/'2018'!$N2*100</f>
        <v>0</v>
      </c>
      <c r="G13" s="40">
        <f>'2019'!$N47/'2019'!$N2*100</f>
        <v>0</v>
      </c>
      <c r="H13" s="40">
        <f>'2020'!$N40/'2020'!$N2*100</f>
        <v>0</v>
      </c>
      <c r="I13" s="40">
        <f>'2021'!$N40/'2021'!$N2*100</f>
        <v>0</v>
      </c>
      <c r="J13" s="40">
        <f>'2021'!$N40/'2021'!$N2*100</f>
        <v>0</v>
      </c>
    </row>
    <row r="14" spans="1:10" x14ac:dyDescent="0.3">
      <c r="A14" s="48" t="s">
        <v>49</v>
      </c>
      <c r="B14" s="40"/>
      <c r="C14" s="40"/>
      <c r="D14" s="40"/>
      <c r="E14" s="40"/>
      <c r="F14" s="40">
        <f>'2018'!$O43/'2018'!$O2*100</f>
        <v>0</v>
      </c>
      <c r="G14" s="40">
        <f>'2019'!$O47/'2019'!$O2*100</f>
        <v>2.8571428571428572</v>
      </c>
      <c r="H14" s="40">
        <f>'2020'!$O40/'2020'!$O2*100</f>
        <v>1.4084507042253522</v>
      </c>
      <c r="I14" s="40">
        <f>'2021'!$O40/'2021'!$O2*100</f>
        <v>2.1276595744680851</v>
      </c>
      <c r="J14" s="40">
        <f>'2021'!$O40/'2021'!$O2*100</f>
        <v>2.1276595744680851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activeCell="H5" sqref="H5:I6"/>
    </sheetView>
  </sheetViews>
  <sheetFormatPr defaultRowHeight="14.4" x14ac:dyDescent="0.3"/>
  <cols>
    <col min="1" max="1" width="107.109375" customWidth="1"/>
    <col min="2" max="10" width="12.6640625" customWidth="1"/>
    <col min="11" max="11" width="3.6640625" customWidth="1"/>
  </cols>
  <sheetData>
    <row r="1" spans="1:15" ht="31.2" x14ac:dyDescent="0.3">
      <c r="A1" s="1" t="s">
        <v>0</v>
      </c>
      <c r="B1" s="14" t="s">
        <v>38</v>
      </c>
      <c r="C1" s="14" t="s">
        <v>37</v>
      </c>
      <c r="D1" s="14" t="s">
        <v>39</v>
      </c>
      <c r="E1" s="14" t="s">
        <v>40</v>
      </c>
      <c r="F1" s="14" t="s">
        <v>117</v>
      </c>
      <c r="G1" s="14" t="s">
        <v>41</v>
      </c>
      <c r="H1" s="14" t="s">
        <v>42</v>
      </c>
      <c r="I1" s="14" t="s">
        <v>131</v>
      </c>
      <c r="J1" s="14" t="s">
        <v>43</v>
      </c>
      <c r="K1" s="131"/>
      <c r="L1" s="130" t="s">
        <v>47</v>
      </c>
      <c r="M1" s="130" t="s">
        <v>48</v>
      </c>
      <c r="N1" s="130" t="s">
        <v>49</v>
      </c>
      <c r="O1" s="130" t="s">
        <v>101</v>
      </c>
    </row>
    <row r="2" spans="1:15" ht="15.6" x14ac:dyDescent="0.3">
      <c r="A2" s="2" t="s">
        <v>1</v>
      </c>
      <c r="B2" s="3">
        <v>19</v>
      </c>
      <c r="C2" s="3">
        <v>59</v>
      </c>
      <c r="D2" s="3">
        <v>20</v>
      </c>
      <c r="E2" s="3">
        <v>16</v>
      </c>
      <c r="F2" s="3">
        <v>87</v>
      </c>
      <c r="G2" s="6">
        <v>96</v>
      </c>
      <c r="H2" s="6">
        <v>110</v>
      </c>
      <c r="I2" s="6">
        <v>52</v>
      </c>
      <c r="J2" s="15">
        <f>SUM(B2:I2)</f>
        <v>459</v>
      </c>
      <c r="K2" s="131"/>
      <c r="L2" s="23">
        <f>Nord!G2</f>
        <v>178</v>
      </c>
      <c r="M2" s="23">
        <f>Centro!G2</f>
        <v>66</v>
      </c>
      <c r="N2" s="23">
        <f>Sud!G2</f>
        <v>117</v>
      </c>
      <c r="O2" s="23">
        <f>SUM(L2:N2)</f>
        <v>361</v>
      </c>
    </row>
    <row r="3" spans="1:15" ht="15.6" x14ac:dyDescent="0.3">
      <c r="A3" s="2" t="s">
        <v>148</v>
      </c>
      <c r="B3" s="3"/>
      <c r="C3" s="3"/>
      <c r="D3" s="3"/>
      <c r="E3" s="3"/>
      <c r="F3" s="3"/>
      <c r="G3" s="6"/>
      <c r="H3" s="6"/>
      <c r="I3" s="6"/>
      <c r="J3" s="15"/>
      <c r="K3" s="131"/>
      <c r="L3" s="23"/>
      <c r="M3" s="23"/>
      <c r="N3" s="23"/>
      <c r="O3" s="23"/>
    </row>
    <row r="4" spans="1:15" ht="15.6" x14ac:dyDescent="0.3">
      <c r="A4" s="4" t="s">
        <v>2</v>
      </c>
      <c r="B4" s="5">
        <v>20</v>
      </c>
      <c r="C4" s="5">
        <v>66</v>
      </c>
      <c r="D4" s="5">
        <v>20</v>
      </c>
      <c r="E4" s="5">
        <v>20</v>
      </c>
      <c r="F4" s="5">
        <v>107</v>
      </c>
      <c r="G4" s="17">
        <v>108</v>
      </c>
      <c r="H4" s="17">
        <v>135</v>
      </c>
      <c r="I4" s="17">
        <v>69</v>
      </c>
      <c r="J4" s="16">
        <f t="shared" ref="J4:J42" si="0">SUM(B4:I4)</f>
        <v>545</v>
      </c>
      <c r="K4" s="131"/>
      <c r="L4" s="24">
        <f>Nord!G4</f>
        <v>207</v>
      </c>
      <c r="M4" s="24">
        <f>Centro!G4</f>
        <v>82</v>
      </c>
      <c r="N4" s="24">
        <f>Sud!G4</f>
        <v>150</v>
      </c>
      <c r="O4" s="24">
        <f>SUM(L4:N4)</f>
        <v>439</v>
      </c>
    </row>
    <row r="5" spans="1:15" ht="15.6" x14ac:dyDescent="0.3">
      <c r="A5" s="2" t="s">
        <v>3</v>
      </c>
      <c r="B5" s="6">
        <v>10425</v>
      </c>
      <c r="C5" s="6">
        <v>369</v>
      </c>
      <c r="D5" s="6">
        <v>573</v>
      </c>
      <c r="E5" s="6">
        <v>3597</v>
      </c>
      <c r="F5" s="6">
        <v>905</v>
      </c>
      <c r="G5" s="6">
        <v>2061</v>
      </c>
      <c r="H5" s="6">
        <v>72792</v>
      </c>
      <c r="I5" s="6">
        <v>23476</v>
      </c>
      <c r="J5" s="15">
        <f t="shared" si="0"/>
        <v>114198</v>
      </c>
      <c r="K5" s="131"/>
      <c r="L5" s="23">
        <f>Nord!G5</f>
        <v>45477</v>
      </c>
      <c r="M5" s="23">
        <f>Centro!G5</f>
        <v>20361</v>
      </c>
      <c r="N5" s="23">
        <f>Sud!G5</f>
        <v>36993</v>
      </c>
      <c r="O5" s="23">
        <f t="shared" ref="O5:O27" si="1">SUM(L5:N5)</f>
        <v>102831</v>
      </c>
    </row>
    <row r="6" spans="1:15" ht="15.6" x14ac:dyDescent="0.3">
      <c r="A6" s="2" t="s">
        <v>4</v>
      </c>
      <c r="B6" s="6">
        <v>682631</v>
      </c>
      <c r="C6" s="6">
        <v>52995</v>
      </c>
      <c r="D6" s="6">
        <v>21629</v>
      </c>
      <c r="E6" s="6">
        <v>46898</v>
      </c>
      <c r="F6" s="6">
        <v>42417</v>
      </c>
      <c r="G6" s="6">
        <v>131859</v>
      </c>
      <c r="H6" s="6">
        <v>269862</v>
      </c>
      <c r="I6" s="6">
        <v>94517</v>
      </c>
      <c r="J6" s="15">
        <f t="shared" si="0"/>
        <v>1342808</v>
      </c>
      <c r="K6" s="131"/>
      <c r="L6" s="23">
        <f>Nord!G6</f>
        <v>287620</v>
      </c>
      <c r="M6" s="23">
        <f>Centro!G6</f>
        <v>125993</v>
      </c>
      <c r="N6" s="23">
        <f>Sud!G6</f>
        <v>171940</v>
      </c>
      <c r="O6" s="23">
        <f t="shared" si="1"/>
        <v>585553</v>
      </c>
    </row>
    <row r="7" spans="1:15" ht="15.6" x14ac:dyDescent="0.3">
      <c r="A7" s="7" t="s">
        <v>5</v>
      </c>
      <c r="B7" s="3">
        <v>12</v>
      </c>
      <c r="C7" s="3">
        <v>39</v>
      </c>
      <c r="D7" s="3">
        <v>5</v>
      </c>
      <c r="E7" s="3">
        <v>7</v>
      </c>
      <c r="F7" s="3">
        <v>69</v>
      </c>
      <c r="G7" s="6">
        <v>75</v>
      </c>
      <c r="H7" s="6">
        <v>77</v>
      </c>
      <c r="I7" s="6">
        <v>40</v>
      </c>
      <c r="J7" s="15">
        <f t="shared" si="0"/>
        <v>324</v>
      </c>
      <c r="K7" s="131"/>
      <c r="L7" s="23">
        <f>Nord!G7</f>
        <v>133</v>
      </c>
      <c r="M7" s="23">
        <f>Centro!G7</f>
        <v>49</v>
      </c>
      <c r="N7" s="23">
        <f>Sud!G7</f>
        <v>86</v>
      </c>
      <c r="O7" s="23">
        <f t="shared" si="1"/>
        <v>268</v>
      </c>
    </row>
    <row r="8" spans="1:15" ht="15.6" x14ac:dyDescent="0.3">
      <c r="A8" s="2" t="s">
        <v>6</v>
      </c>
      <c r="B8" s="3">
        <v>15</v>
      </c>
      <c r="C8" s="3">
        <v>31</v>
      </c>
      <c r="D8" s="3">
        <v>5</v>
      </c>
      <c r="E8" s="3">
        <v>10</v>
      </c>
      <c r="F8" s="3">
        <v>45</v>
      </c>
      <c r="G8" s="6">
        <v>64</v>
      </c>
      <c r="H8" s="6">
        <v>59</v>
      </c>
      <c r="I8" s="6">
        <v>28</v>
      </c>
      <c r="J8" s="15">
        <f t="shared" si="0"/>
        <v>257</v>
      </c>
      <c r="K8" s="131"/>
      <c r="L8" s="23">
        <f>Nord!G8</f>
        <v>110</v>
      </c>
      <c r="M8" s="23">
        <f>Centro!G8</f>
        <v>39</v>
      </c>
      <c r="N8" s="23">
        <f>Sud!G8</f>
        <v>57</v>
      </c>
      <c r="O8" s="23">
        <f t="shared" si="1"/>
        <v>206</v>
      </c>
    </row>
    <row r="9" spans="1:15" ht="15.6" x14ac:dyDescent="0.3">
      <c r="A9" s="2" t="s">
        <v>7</v>
      </c>
      <c r="B9" s="3">
        <v>11</v>
      </c>
      <c r="C9" s="3">
        <v>36</v>
      </c>
      <c r="D9" s="3">
        <v>11</v>
      </c>
      <c r="E9" s="3">
        <v>12</v>
      </c>
      <c r="F9" s="3">
        <v>64</v>
      </c>
      <c r="G9" s="6">
        <v>59</v>
      </c>
      <c r="H9" s="6">
        <v>70</v>
      </c>
      <c r="I9" s="6">
        <v>33</v>
      </c>
      <c r="J9" s="15">
        <f t="shared" si="0"/>
        <v>296</v>
      </c>
      <c r="K9" s="131"/>
      <c r="L9" s="23">
        <f>Nord!G9</f>
        <v>122</v>
      </c>
      <c r="M9" s="23">
        <f>Centro!G9</f>
        <v>45</v>
      </c>
      <c r="N9" s="23">
        <f>Sud!G9</f>
        <v>71</v>
      </c>
      <c r="O9" s="23">
        <f t="shared" si="1"/>
        <v>238</v>
      </c>
    </row>
    <row r="10" spans="1:15" ht="15.6" x14ac:dyDescent="0.3">
      <c r="A10" s="2" t="s">
        <v>127</v>
      </c>
      <c r="B10" s="3"/>
      <c r="C10" s="3"/>
      <c r="D10" s="3"/>
      <c r="E10" s="3"/>
      <c r="F10" s="3"/>
      <c r="G10" s="6"/>
      <c r="H10" s="6"/>
      <c r="I10" s="6"/>
      <c r="J10" s="15"/>
      <c r="K10" s="131"/>
      <c r="L10" s="23"/>
      <c r="M10" s="23"/>
      <c r="N10" s="23"/>
      <c r="O10" s="23"/>
    </row>
    <row r="11" spans="1:15" ht="15.6" x14ac:dyDescent="0.3">
      <c r="A11" s="2" t="s">
        <v>128</v>
      </c>
      <c r="B11" s="3">
        <v>139</v>
      </c>
      <c r="C11" s="3">
        <v>18</v>
      </c>
      <c r="D11" s="3">
        <v>12</v>
      </c>
      <c r="E11" s="3">
        <v>125</v>
      </c>
      <c r="F11" s="3">
        <v>32</v>
      </c>
      <c r="G11" s="6">
        <v>146</v>
      </c>
      <c r="H11" s="6">
        <v>122</v>
      </c>
      <c r="I11" s="6">
        <v>18</v>
      </c>
      <c r="J11" s="15">
        <f t="shared" si="0"/>
        <v>612</v>
      </c>
      <c r="K11" s="131"/>
      <c r="L11" s="23">
        <f>Nord!G11</f>
        <v>132</v>
      </c>
      <c r="M11" s="23">
        <f>Centro!G11</f>
        <v>124</v>
      </c>
      <c r="N11" s="23">
        <f>Sud!G11</f>
        <v>187</v>
      </c>
      <c r="O11" s="23">
        <f t="shared" si="1"/>
        <v>443</v>
      </c>
    </row>
    <row r="12" spans="1:15" ht="15.6" x14ac:dyDescent="0.3">
      <c r="A12" s="2" t="s">
        <v>129</v>
      </c>
      <c r="B12" s="3"/>
      <c r="C12" s="3"/>
      <c r="D12" s="3"/>
      <c r="E12" s="3"/>
      <c r="F12" s="3"/>
      <c r="G12" s="6"/>
      <c r="H12" s="6"/>
      <c r="I12" s="6"/>
      <c r="J12" s="15"/>
      <c r="K12" s="131"/>
      <c r="L12" s="23"/>
      <c r="M12" s="23"/>
      <c r="N12" s="23"/>
      <c r="O12" s="23"/>
    </row>
    <row r="13" spans="1:15" ht="15.6" x14ac:dyDescent="0.3">
      <c r="A13" s="2" t="s">
        <v>130</v>
      </c>
      <c r="B13" s="3"/>
      <c r="C13" s="3"/>
      <c r="D13" s="3"/>
      <c r="E13" s="3"/>
      <c r="F13" s="3"/>
      <c r="G13" s="6"/>
      <c r="H13" s="6"/>
      <c r="I13" s="6"/>
      <c r="J13" s="15"/>
      <c r="K13" s="131"/>
      <c r="L13" s="23"/>
      <c r="M13" s="23"/>
      <c r="N13" s="23"/>
      <c r="O13" s="23"/>
    </row>
    <row r="14" spans="1:15" ht="15.6" x14ac:dyDescent="0.3">
      <c r="A14" s="2" t="s">
        <v>8</v>
      </c>
      <c r="B14" s="3">
        <v>19</v>
      </c>
      <c r="C14" s="3">
        <v>58</v>
      </c>
      <c r="D14" s="3">
        <v>15</v>
      </c>
      <c r="E14" s="3">
        <v>15</v>
      </c>
      <c r="F14" s="3">
        <v>77</v>
      </c>
      <c r="G14" s="6">
        <v>86</v>
      </c>
      <c r="H14" s="6">
        <v>101</v>
      </c>
      <c r="I14" s="6">
        <v>46</v>
      </c>
      <c r="J14" s="15">
        <f t="shared" si="0"/>
        <v>417</v>
      </c>
      <c r="K14" s="131"/>
      <c r="L14" s="23">
        <f>Nord!G14</f>
        <v>166</v>
      </c>
      <c r="M14" s="23">
        <f>Centro!G14</f>
        <v>65</v>
      </c>
      <c r="N14" s="23">
        <f>Sud!G14</f>
        <v>94</v>
      </c>
      <c r="O14" s="23">
        <f t="shared" si="1"/>
        <v>325</v>
      </c>
    </row>
    <row r="15" spans="1:15" ht="15.6" x14ac:dyDescent="0.3">
      <c r="A15" s="2" t="s">
        <v>9</v>
      </c>
      <c r="B15" s="6">
        <v>2088</v>
      </c>
      <c r="C15" s="6">
        <v>285</v>
      </c>
      <c r="D15" s="6">
        <v>11</v>
      </c>
      <c r="E15" s="6">
        <v>960</v>
      </c>
      <c r="F15" s="6">
        <v>450</v>
      </c>
      <c r="G15" s="6">
        <v>710</v>
      </c>
      <c r="H15" s="6">
        <v>479</v>
      </c>
      <c r="I15" s="6">
        <v>236</v>
      </c>
      <c r="J15" s="15">
        <f t="shared" si="0"/>
        <v>5219</v>
      </c>
      <c r="K15" s="131"/>
      <c r="L15" s="23">
        <f>Nord!G15</f>
        <v>986</v>
      </c>
      <c r="M15" s="23">
        <f>Centro!G15</f>
        <v>789</v>
      </c>
      <c r="N15" s="23">
        <f>Sud!G15</f>
        <v>1060</v>
      </c>
      <c r="O15" s="23">
        <f t="shared" si="1"/>
        <v>2835</v>
      </c>
    </row>
    <row r="16" spans="1:15" ht="15.75" customHeight="1" x14ac:dyDescent="0.3">
      <c r="A16" s="2" t="s">
        <v>100</v>
      </c>
      <c r="B16" s="3">
        <v>8</v>
      </c>
      <c r="C16" s="3">
        <v>8</v>
      </c>
      <c r="D16" s="3">
        <v>5</v>
      </c>
      <c r="E16" s="3">
        <v>5</v>
      </c>
      <c r="F16" s="3">
        <v>79</v>
      </c>
      <c r="G16" s="6">
        <v>25</v>
      </c>
      <c r="H16" s="6">
        <v>43</v>
      </c>
      <c r="I16" s="6">
        <v>52</v>
      </c>
      <c r="J16" s="15">
        <f t="shared" si="0"/>
        <v>225</v>
      </c>
      <c r="K16" s="131"/>
      <c r="L16" s="23">
        <f>Nord!G16</f>
        <v>102</v>
      </c>
      <c r="M16" s="23">
        <f>Centro!G16</f>
        <v>33</v>
      </c>
      <c r="N16" s="23">
        <f>Sud!G16</f>
        <v>69</v>
      </c>
      <c r="O16" s="23">
        <f t="shared" si="1"/>
        <v>204</v>
      </c>
    </row>
    <row r="17" spans="1:15" ht="15.6" x14ac:dyDescent="0.3">
      <c r="A17" s="2" t="s">
        <v>147</v>
      </c>
      <c r="B17" s="3">
        <v>9</v>
      </c>
      <c r="C17" s="3">
        <v>13</v>
      </c>
      <c r="D17" s="3">
        <v>5</v>
      </c>
      <c r="E17" s="3">
        <v>4</v>
      </c>
      <c r="F17" s="3">
        <v>2</v>
      </c>
      <c r="G17" s="6">
        <v>25</v>
      </c>
      <c r="H17" s="6">
        <v>42</v>
      </c>
      <c r="I17" s="6">
        <v>7</v>
      </c>
      <c r="J17" s="15">
        <f t="shared" si="0"/>
        <v>107</v>
      </c>
      <c r="K17" s="131"/>
      <c r="L17" s="23">
        <f>Nord!G17</f>
        <v>36</v>
      </c>
      <c r="M17" s="23">
        <f>Centro!G17</f>
        <v>12</v>
      </c>
      <c r="N17" s="23">
        <f>Sud!G17</f>
        <v>32</v>
      </c>
      <c r="O17" s="23">
        <f t="shared" si="1"/>
        <v>80</v>
      </c>
    </row>
    <row r="18" spans="1:15" ht="15.6" x14ac:dyDescent="0.3">
      <c r="A18" s="2" t="s">
        <v>11</v>
      </c>
      <c r="B18" s="3">
        <v>17</v>
      </c>
      <c r="C18" s="3">
        <v>58</v>
      </c>
      <c r="D18" s="3">
        <v>16</v>
      </c>
      <c r="E18" s="3">
        <v>15</v>
      </c>
      <c r="F18" s="3">
        <v>85</v>
      </c>
      <c r="G18" s="6">
        <v>89</v>
      </c>
      <c r="H18" s="6">
        <v>98</v>
      </c>
      <c r="I18" s="6">
        <v>48</v>
      </c>
      <c r="J18" s="15">
        <f t="shared" si="0"/>
        <v>426</v>
      </c>
      <c r="K18" s="131"/>
      <c r="L18" s="23">
        <f>Nord!G18</f>
        <v>170</v>
      </c>
      <c r="M18" s="23">
        <f>Centro!G18</f>
        <v>62</v>
      </c>
      <c r="N18" s="23">
        <f>Sud!G18</f>
        <v>103</v>
      </c>
      <c r="O18" s="23">
        <f t="shared" si="1"/>
        <v>335</v>
      </c>
    </row>
    <row r="19" spans="1:15" ht="15.6" x14ac:dyDescent="0.3">
      <c r="A19" s="2" t="s">
        <v>12</v>
      </c>
      <c r="B19" s="3">
        <v>9</v>
      </c>
      <c r="C19" s="3">
        <v>37</v>
      </c>
      <c r="D19" s="3">
        <v>5</v>
      </c>
      <c r="E19" s="3">
        <v>9</v>
      </c>
      <c r="F19" s="3">
        <v>63</v>
      </c>
      <c r="G19" s="6">
        <v>64</v>
      </c>
      <c r="H19" s="6">
        <v>65</v>
      </c>
      <c r="I19" s="6">
        <v>43</v>
      </c>
      <c r="J19" s="15">
        <f t="shared" si="0"/>
        <v>295</v>
      </c>
      <c r="K19" s="131"/>
      <c r="L19" s="23">
        <f>Nord!G67</f>
        <v>122</v>
      </c>
      <c r="M19" s="23">
        <f>Centro!G67</f>
        <v>44</v>
      </c>
      <c r="N19" s="23">
        <f>Sud!G67</f>
        <v>78</v>
      </c>
      <c r="O19" s="23">
        <f t="shared" si="1"/>
        <v>244</v>
      </c>
    </row>
    <row r="20" spans="1:15" ht="15.6" x14ac:dyDescent="0.3">
      <c r="A20" s="8" t="s">
        <v>13</v>
      </c>
      <c r="B20" s="3">
        <v>2</v>
      </c>
      <c r="C20" s="3">
        <v>7</v>
      </c>
      <c r="D20" s="3">
        <v>2</v>
      </c>
      <c r="E20" s="3">
        <v>1</v>
      </c>
      <c r="F20" s="3">
        <v>14</v>
      </c>
      <c r="G20" s="6">
        <v>6</v>
      </c>
      <c r="H20" s="6">
        <v>12</v>
      </c>
      <c r="I20" s="6">
        <v>9</v>
      </c>
      <c r="J20" s="15">
        <f t="shared" si="0"/>
        <v>53</v>
      </c>
      <c r="K20" s="131"/>
      <c r="L20" s="23">
        <f>Nord!G19</f>
        <v>21</v>
      </c>
      <c r="M20" s="23">
        <f>Centro!G19</f>
        <v>12</v>
      </c>
      <c r="N20" s="23">
        <f>Sud!G19</f>
        <v>9</v>
      </c>
      <c r="O20" s="23">
        <f t="shared" si="1"/>
        <v>42</v>
      </c>
    </row>
    <row r="21" spans="1:15" ht="15.6" x14ac:dyDescent="0.3">
      <c r="A21" s="2" t="s">
        <v>14</v>
      </c>
      <c r="B21" s="3">
        <v>76</v>
      </c>
      <c r="C21" s="3">
        <v>16</v>
      </c>
      <c r="D21" s="3">
        <v>15</v>
      </c>
      <c r="E21" s="3">
        <v>7</v>
      </c>
      <c r="F21" s="3">
        <v>14</v>
      </c>
      <c r="G21" s="6">
        <v>28</v>
      </c>
      <c r="H21" s="6">
        <v>42</v>
      </c>
      <c r="I21" s="6">
        <v>13</v>
      </c>
      <c r="J21" s="15">
        <f t="shared" si="0"/>
        <v>211</v>
      </c>
      <c r="K21" s="131"/>
      <c r="L21" s="23">
        <f>Nord!G20</f>
        <v>49</v>
      </c>
      <c r="M21" s="23">
        <f>Centro!G20</f>
        <v>20</v>
      </c>
      <c r="N21" s="23">
        <f>Sud!G20</f>
        <v>35</v>
      </c>
      <c r="O21" s="23">
        <f t="shared" si="1"/>
        <v>104</v>
      </c>
    </row>
    <row r="22" spans="1:15" ht="15.6" x14ac:dyDescent="0.3">
      <c r="A22" s="2" t="s">
        <v>15</v>
      </c>
      <c r="B22" s="3">
        <v>12</v>
      </c>
      <c r="C22" s="3">
        <v>54</v>
      </c>
      <c r="D22" s="3">
        <v>11</v>
      </c>
      <c r="E22" s="3">
        <v>14</v>
      </c>
      <c r="F22" s="3">
        <v>85</v>
      </c>
      <c r="G22" s="6">
        <v>94</v>
      </c>
      <c r="H22" s="6">
        <v>108</v>
      </c>
      <c r="I22" s="6">
        <v>50</v>
      </c>
      <c r="J22" s="15">
        <f t="shared" si="0"/>
        <v>428</v>
      </c>
      <c r="K22" s="131"/>
      <c r="L22" s="23">
        <f>Nord!G21</f>
        <v>176</v>
      </c>
      <c r="M22" s="23">
        <f>Centro!G21</f>
        <v>66</v>
      </c>
      <c r="N22" s="23">
        <f>Sud!G21</f>
        <v>109</v>
      </c>
      <c r="O22" s="23">
        <f t="shared" si="1"/>
        <v>351</v>
      </c>
    </row>
    <row r="23" spans="1:15" ht="15.6" x14ac:dyDescent="0.3">
      <c r="A23" s="2" t="s">
        <v>16</v>
      </c>
      <c r="B23" s="3">
        <v>548</v>
      </c>
      <c r="C23" s="3">
        <v>136</v>
      </c>
      <c r="D23" s="3">
        <v>15</v>
      </c>
      <c r="E23" s="3">
        <v>34</v>
      </c>
      <c r="F23" s="3">
        <v>41</v>
      </c>
      <c r="G23" s="6">
        <v>511</v>
      </c>
      <c r="H23" s="6">
        <v>223</v>
      </c>
      <c r="I23" s="6">
        <v>208</v>
      </c>
      <c r="J23" s="15">
        <f t="shared" si="0"/>
        <v>1716</v>
      </c>
      <c r="K23" s="131"/>
      <c r="L23" s="23">
        <f>Nord!G22</f>
        <v>545</v>
      </c>
      <c r="M23" s="23">
        <f>Centro!G22</f>
        <v>307</v>
      </c>
      <c r="N23" s="23">
        <f>Sud!G22</f>
        <v>165</v>
      </c>
      <c r="O23" s="23">
        <f t="shared" si="1"/>
        <v>1017</v>
      </c>
    </row>
    <row r="24" spans="1:15" ht="15.6" x14ac:dyDescent="0.3">
      <c r="A24" s="8" t="s">
        <v>17</v>
      </c>
      <c r="B24" s="3">
        <v>365</v>
      </c>
      <c r="C24" s="3">
        <v>36</v>
      </c>
      <c r="D24" s="3">
        <v>14</v>
      </c>
      <c r="E24" s="3">
        <v>34</v>
      </c>
      <c r="F24" s="3">
        <v>34</v>
      </c>
      <c r="G24" s="6">
        <v>479</v>
      </c>
      <c r="H24" s="6">
        <v>175</v>
      </c>
      <c r="I24" s="6">
        <v>224</v>
      </c>
      <c r="J24" s="15">
        <f t="shared" si="0"/>
        <v>1361</v>
      </c>
      <c r="K24" s="131"/>
      <c r="L24" s="23">
        <f>Nord!G23</f>
        <v>526</v>
      </c>
      <c r="M24" s="23">
        <f>Centro!G23</f>
        <v>298</v>
      </c>
      <c r="N24" s="23">
        <f>Sud!G23</f>
        <v>122</v>
      </c>
      <c r="O24" s="23">
        <f t="shared" si="1"/>
        <v>946</v>
      </c>
    </row>
    <row r="25" spans="1:15" s="10" customFormat="1" ht="15.6" x14ac:dyDescent="0.3">
      <c r="A25" s="7" t="s">
        <v>18</v>
      </c>
      <c r="B25" s="9">
        <v>504</v>
      </c>
      <c r="C25" s="9">
        <v>107</v>
      </c>
      <c r="D25" s="9">
        <v>10</v>
      </c>
      <c r="E25" s="9">
        <v>65</v>
      </c>
      <c r="F25" s="9">
        <v>63</v>
      </c>
      <c r="G25" s="6">
        <v>129</v>
      </c>
      <c r="H25" s="6">
        <v>301</v>
      </c>
      <c r="I25" s="6">
        <v>82</v>
      </c>
      <c r="J25" s="15">
        <f t="shared" si="0"/>
        <v>1261</v>
      </c>
      <c r="K25" s="132"/>
      <c r="L25" s="23">
        <f>Nord!G24</f>
        <v>263</v>
      </c>
      <c r="M25" s="23">
        <f>Centro!G24</f>
        <v>78</v>
      </c>
      <c r="N25" s="23">
        <f>Sud!G24</f>
        <v>299</v>
      </c>
      <c r="O25" s="23">
        <f t="shared" si="1"/>
        <v>640</v>
      </c>
    </row>
    <row r="26" spans="1:15" ht="15.6" x14ac:dyDescent="0.3">
      <c r="A26" s="2" t="s">
        <v>19</v>
      </c>
      <c r="B26" s="3">
        <v>971</v>
      </c>
      <c r="C26" s="3">
        <v>84</v>
      </c>
      <c r="D26" s="3">
        <v>17</v>
      </c>
      <c r="E26" s="3">
        <v>230</v>
      </c>
      <c r="F26" s="3">
        <v>131</v>
      </c>
      <c r="G26" s="6">
        <v>747</v>
      </c>
      <c r="H26" s="6">
        <v>1016</v>
      </c>
      <c r="I26" s="6">
        <v>122</v>
      </c>
      <c r="J26" s="15">
        <f t="shared" si="0"/>
        <v>3318</v>
      </c>
      <c r="K26" s="131"/>
      <c r="L26" s="23">
        <f>Nord!G68</f>
        <v>560</v>
      </c>
      <c r="M26" s="23">
        <f>Centro!G68</f>
        <v>691</v>
      </c>
      <c r="N26" s="23">
        <f>Sud!G68</f>
        <v>995</v>
      </c>
      <c r="O26" s="23">
        <f t="shared" si="1"/>
        <v>2246</v>
      </c>
    </row>
    <row r="27" spans="1:15" ht="15.6" x14ac:dyDescent="0.3">
      <c r="A27" s="8" t="s">
        <v>20</v>
      </c>
      <c r="B27" s="3">
        <v>818</v>
      </c>
      <c r="C27" s="3">
        <v>41</v>
      </c>
      <c r="D27" s="3">
        <v>13</v>
      </c>
      <c r="E27" s="3">
        <v>97</v>
      </c>
      <c r="F27" s="3">
        <v>52</v>
      </c>
      <c r="G27" s="6">
        <v>169</v>
      </c>
      <c r="H27" s="6">
        <v>358</v>
      </c>
      <c r="I27" s="6">
        <v>44</v>
      </c>
      <c r="J27" s="15">
        <f t="shared" si="0"/>
        <v>1592</v>
      </c>
      <c r="K27" s="131"/>
      <c r="L27" s="23">
        <f>Nord!G69</f>
        <v>249</v>
      </c>
      <c r="M27" s="23">
        <f>Centro!G69</f>
        <v>227</v>
      </c>
      <c r="N27" s="23">
        <f>Sud!G69</f>
        <v>244</v>
      </c>
      <c r="O27" s="23">
        <f t="shared" si="1"/>
        <v>720</v>
      </c>
    </row>
    <row r="28" spans="1:15" x14ac:dyDescent="0.3">
      <c r="A28" s="11" t="s">
        <v>21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6" t="s">
        <v>22</v>
      </c>
      <c r="H28" s="6" t="s">
        <v>22</v>
      </c>
      <c r="I28" s="6" t="s">
        <v>22</v>
      </c>
      <c r="J28" s="15">
        <f t="shared" si="0"/>
        <v>0</v>
      </c>
      <c r="K28" s="131"/>
      <c r="L28" s="25" t="str">
        <f>Nord!G70</f>
        <v>-</v>
      </c>
      <c r="M28" s="25" t="str">
        <f>Centro!G70</f>
        <v>-</v>
      </c>
      <c r="N28" s="25" t="str">
        <f>Sud!G70</f>
        <v>-</v>
      </c>
      <c r="O28" s="6" t="s">
        <v>22</v>
      </c>
    </row>
    <row r="29" spans="1:15" x14ac:dyDescent="0.3">
      <c r="A29" s="11" t="s">
        <v>23</v>
      </c>
      <c r="B29" s="12" t="s">
        <v>22</v>
      </c>
      <c r="C29" s="12" t="s">
        <v>22</v>
      </c>
      <c r="D29" s="12" t="s">
        <v>22</v>
      </c>
      <c r="E29" s="12" t="s">
        <v>22</v>
      </c>
      <c r="F29" s="12" t="s">
        <v>22</v>
      </c>
      <c r="G29" s="6" t="s">
        <v>22</v>
      </c>
      <c r="H29" s="6" t="s">
        <v>22</v>
      </c>
      <c r="I29" s="6" t="s">
        <v>22</v>
      </c>
      <c r="J29" s="15">
        <f t="shared" si="0"/>
        <v>0</v>
      </c>
      <c r="K29" s="131"/>
      <c r="L29" s="25" t="str">
        <f>Nord!G71</f>
        <v>-</v>
      </c>
      <c r="M29" s="25" t="str">
        <f>Centro!G71</f>
        <v>-</v>
      </c>
      <c r="N29" s="25" t="str">
        <f>Sud!G71</f>
        <v>-</v>
      </c>
      <c r="O29" s="6" t="s">
        <v>22</v>
      </c>
    </row>
    <row r="30" spans="1:15" x14ac:dyDescent="0.3">
      <c r="A30" s="11" t="s">
        <v>24</v>
      </c>
      <c r="B30" s="12" t="s">
        <v>22</v>
      </c>
      <c r="C30" s="12" t="s">
        <v>22</v>
      </c>
      <c r="D30" s="12" t="s">
        <v>22</v>
      </c>
      <c r="E30" s="12" t="s">
        <v>22</v>
      </c>
      <c r="F30" s="12" t="s">
        <v>22</v>
      </c>
      <c r="G30" s="6" t="s">
        <v>22</v>
      </c>
      <c r="H30" s="6" t="s">
        <v>22</v>
      </c>
      <c r="I30" s="6" t="s">
        <v>22</v>
      </c>
      <c r="J30" s="15">
        <f t="shared" si="0"/>
        <v>0</v>
      </c>
      <c r="K30" s="131"/>
      <c r="L30" s="25" t="str">
        <f>Nord!G72</f>
        <v>-</v>
      </c>
      <c r="M30" s="25" t="str">
        <f>Centro!G72</f>
        <v>-</v>
      </c>
      <c r="N30" s="25" t="str">
        <f>Sud!G72</f>
        <v>-</v>
      </c>
      <c r="O30" s="6" t="s">
        <v>22</v>
      </c>
    </row>
    <row r="31" spans="1:15" x14ac:dyDescent="0.3">
      <c r="A31" s="11" t="s">
        <v>25</v>
      </c>
      <c r="B31" s="12" t="s">
        <v>22</v>
      </c>
      <c r="C31" s="12" t="s">
        <v>22</v>
      </c>
      <c r="D31" s="12" t="s">
        <v>22</v>
      </c>
      <c r="E31" s="12" t="s">
        <v>22</v>
      </c>
      <c r="F31" s="12" t="s">
        <v>22</v>
      </c>
      <c r="G31" s="6" t="s">
        <v>22</v>
      </c>
      <c r="H31" s="6" t="s">
        <v>22</v>
      </c>
      <c r="I31" s="6" t="s">
        <v>22</v>
      </c>
      <c r="J31" s="15">
        <f t="shared" si="0"/>
        <v>0</v>
      </c>
      <c r="K31" s="131"/>
      <c r="L31" s="25" t="str">
        <f>Nord!G73</f>
        <v>-</v>
      </c>
      <c r="M31" s="25" t="str">
        <f>Centro!G73</f>
        <v>-</v>
      </c>
      <c r="N31" s="25" t="str">
        <f>Sud!G73</f>
        <v>-</v>
      </c>
      <c r="O31" s="6" t="s">
        <v>22</v>
      </c>
    </row>
    <row r="32" spans="1:15" ht="15.6" x14ac:dyDescent="0.3">
      <c r="A32" s="8" t="s">
        <v>26</v>
      </c>
      <c r="B32" s="3">
        <v>592</v>
      </c>
      <c r="C32" s="3">
        <v>42</v>
      </c>
      <c r="D32" s="3">
        <v>5</v>
      </c>
      <c r="E32" s="3">
        <v>103</v>
      </c>
      <c r="F32" s="3">
        <v>76</v>
      </c>
      <c r="G32" s="6">
        <v>158</v>
      </c>
      <c r="H32" s="6">
        <v>545</v>
      </c>
      <c r="I32" s="6">
        <v>47</v>
      </c>
      <c r="J32" s="15">
        <f t="shared" si="0"/>
        <v>1568</v>
      </c>
      <c r="K32" s="131"/>
      <c r="L32" s="23">
        <f>Nord!G25</f>
        <v>210</v>
      </c>
      <c r="M32" s="23">
        <f>Centro!G25</f>
        <v>131</v>
      </c>
      <c r="N32" s="23">
        <f>Sud!G25</f>
        <v>588</v>
      </c>
      <c r="O32" s="23">
        <f>SUM(L32:N32)</f>
        <v>929</v>
      </c>
    </row>
    <row r="33" spans="1:15" x14ac:dyDescent="0.3">
      <c r="A33" s="11" t="s">
        <v>27</v>
      </c>
      <c r="B33" s="12" t="s">
        <v>22</v>
      </c>
      <c r="C33" s="12" t="s">
        <v>22</v>
      </c>
      <c r="D33" s="12" t="s">
        <v>22</v>
      </c>
      <c r="E33" s="12" t="s">
        <v>22</v>
      </c>
      <c r="F33" s="12" t="s">
        <v>22</v>
      </c>
      <c r="G33" s="6" t="s">
        <v>22</v>
      </c>
      <c r="H33" s="6" t="s">
        <v>22</v>
      </c>
      <c r="I33" s="6" t="s">
        <v>22</v>
      </c>
      <c r="J33" s="15">
        <f t="shared" si="0"/>
        <v>0</v>
      </c>
      <c r="K33" s="131"/>
      <c r="L33" s="25" t="str">
        <f>Nord!G26</f>
        <v>-</v>
      </c>
      <c r="M33" s="25" t="str">
        <f>Centro!G26</f>
        <v>-</v>
      </c>
      <c r="N33" s="25" t="str">
        <f>Sud!G26</f>
        <v>-</v>
      </c>
      <c r="O33" s="6" t="s">
        <v>22</v>
      </c>
    </row>
    <row r="34" spans="1:15" x14ac:dyDescent="0.3">
      <c r="A34" s="11" t="s">
        <v>28</v>
      </c>
      <c r="B34" s="12" t="s">
        <v>22</v>
      </c>
      <c r="C34" s="12" t="s">
        <v>22</v>
      </c>
      <c r="D34" s="12" t="s">
        <v>22</v>
      </c>
      <c r="E34" s="12" t="s">
        <v>22</v>
      </c>
      <c r="F34" s="12" t="s">
        <v>22</v>
      </c>
      <c r="G34" s="6" t="s">
        <v>22</v>
      </c>
      <c r="H34" s="6" t="s">
        <v>22</v>
      </c>
      <c r="I34" s="6" t="s">
        <v>22</v>
      </c>
      <c r="J34" s="15">
        <f t="shared" si="0"/>
        <v>0</v>
      </c>
      <c r="K34" s="131"/>
      <c r="L34" s="25" t="str">
        <f>Nord!G27</f>
        <v>-</v>
      </c>
      <c r="M34" s="25" t="str">
        <f>Centro!G27</f>
        <v>-</v>
      </c>
      <c r="N34" s="25" t="str">
        <f>Sud!G27</f>
        <v>-</v>
      </c>
      <c r="O34" s="6" t="s">
        <v>22</v>
      </c>
    </row>
    <row r="35" spans="1:15" x14ac:dyDescent="0.3">
      <c r="A35" s="11" t="s">
        <v>29</v>
      </c>
      <c r="B35" s="12" t="s">
        <v>22</v>
      </c>
      <c r="C35" s="12" t="s">
        <v>22</v>
      </c>
      <c r="D35" s="12" t="s">
        <v>22</v>
      </c>
      <c r="E35" s="12" t="s">
        <v>22</v>
      </c>
      <c r="F35" s="12" t="s">
        <v>22</v>
      </c>
      <c r="G35" s="6" t="s">
        <v>22</v>
      </c>
      <c r="H35" s="6" t="s">
        <v>22</v>
      </c>
      <c r="I35" s="6" t="s">
        <v>22</v>
      </c>
      <c r="J35" s="15">
        <f t="shared" si="0"/>
        <v>0</v>
      </c>
      <c r="K35" s="131"/>
      <c r="L35" s="25" t="str">
        <f>Nord!G28</f>
        <v>-</v>
      </c>
      <c r="M35" s="25" t="str">
        <f>Centro!G28</f>
        <v>-</v>
      </c>
      <c r="N35" s="25" t="str">
        <f>Sud!G28</f>
        <v>-</v>
      </c>
      <c r="O35" s="6" t="s">
        <v>22</v>
      </c>
    </row>
    <row r="36" spans="1:15" x14ac:dyDescent="0.3">
      <c r="A36" s="11" t="s">
        <v>30</v>
      </c>
      <c r="B36" s="12" t="s">
        <v>22</v>
      </c>
      <c r="C36" s="12" t="s">
        <v>22</v>
      </c>
      <c r="D36" s="12" t="s">
        <v>22</v>
      </c>
      <c r="E36" s="12" t="s">
        <v>22</v>
      </c>
      <c r="F36" s="12" t="s">
        <v>22</v>
      </c>
      <c r="G36" s="6" t="s">
        <v>22</v>
      </c>
      <c r="H36" s="6" t="s">
        <v>22</v>
      </c>
      <c r="I36" s="6" t="s">
        <v>22</v>
      </c>
      <c r="J36" s="15">
        <f t="shared" si="0"/>
        <v>0</v>
      </c>
      <c r="K36" s="131"/>
      <c r="L36" s="25" t="str">
        <f>Nord!G29</f>
        <v>-</v>
      </c>
      <c r="M36" s="25" t="str">
        <f>Centro!G29</f>
        <v>-</v>
      </c>
      <c r="N36" s="25" t="str">
        <f>Sud!G29</f>
        <v>-</v>
      </c>
      <c r="O36" s="6" t="s">
        <v>22</v>
      </c>
    </row>
    <row r="37" spans="1:15" x14ac:dyDescent="0.3">
      <c r="A37" s="11" t="s">
        <v>31</v>
      </c>
      <c r="B37" s="12" t="s">
        <v>22</v>
      </c>
      <c r="C37" s="12" t="s">
        <v>22</v>
      </c>
      <c r="D37" s="12" t="s">
        <v>22</v>
      </c>
      <c r="E37" s="12" t="s">
        <v>22</v>
      </c>
      <c r="F37" s="12" t="s">
        <v>22</v>
      </c>
      <c r="G37" s="6" t="s">
        <v>22</v>
      </c>
      <c r="H37" s="6" t="s">
        <v>22</v>
      </c>
      <c r="I37" s="6" t="s">
        <v>22</v>
      </c>
      <c r="J37" s="15">
        <f t="shared" si="0"/>
        <v>0</v>
      </c>
      <c r="K37" s="131"/>
      <c r="L37" s="25" t="str">
        <f>Nord!G30</f>
        <v>-</v>
      </c>
      <c r="M37" s="25" t="str">
        <f>Centro!G30</f>
        <v>-</v>
      </c>
      <c r="N37" s="25" t="str">
        <f>Sud!G30</f>
        <v>-</v>
      </c>
      <c r="O37" s="6" t="s">
        <v>22</v>
      </c>
    </row>
    <row r="38" spans="1:15" x14ac:dyDescent="0.3">
      <c r="A38" s="11" t="s">
        <v>32</v>
      </c>
      <c r="B38" s="12" t="s">
        <v>22</v>
      </c>
      <c r="C38" s="12" t="s">
        <v>22</v>
      </c>
      <c r="D38" s="12" t="s">
        <v>22</v>
      </c>
      <c r="E38" s="12" t="s">
        <v>22</v>
      </c>
      <c r="F38" s="12" t="s">
        <v>22</v>
      </c>
      <c r="G38" s="6" t="s">
        <v>22</v>
      </c>
      <c r="H38" s="6" t="s">
        <v>22</v>
      </c>
      <c r="I38" s="6" t="s">
        <v>22</v>
      </c>
      <c r="J38" s="15">
        <f t="shared" si="0"/>
        <v>0</v>
      </c>
      <c r="K38" s="131"/>
      <c r="L38" s="25" t="str">
        <f>Nord!G31</f>
        <v>-</v>
      </c>
      <c r="M38" s="25" t="str">
        <f>Centro!G31</f>
        <v>-</v>
      </c>
      <c r="N38" s="25" t="str">
        <f>Sud!G31</f>
        <v>-</v>
      </c>
      <c r="O38" s="6" t="s">
        <v>22</v>
      </c>
    </row>
    <row r="39" spans="1:15" x14ac:dyDescent="0.3">
      <c r="A39" s="11" t="s">
        <v>33</v>
      </c>
      <c r="B39" s="12" t="s">
        <v>22</v>
      </c>
      <c r="C39" s="12" t="s">
        <v>22</v>
      </c>
      <c r="D39" s="12" t="s">
        <v>22</v>
      </c>
      <c r="E39" s="12" t="s">
        <v>22</v>
      </c>
      <c r="F39" s="12" t="s">
        <v>22</v>
      </c>
      <c r="G39" s="6" t="s">
        <v>22</v>
      </c>
      <c r="H39" s="6" t="s">
        <v>22</v>
      </c>
      <c r="I39" s="6" t="s">
        <v>22</v>
      </c>
      <c r="J39" s="15">
        <f t="shared" si="0"/>
        <v>0</v>
      </c>
      <c r="K39" s="131"/>
      <c r="L39" s="25" t="str">
        <f>Nord!G32</f>
        <v>-</v>
      </c>
      <c r="M39" s="25" t="str">
        <f>Centro!G32</f>
        <v>-</v>
      </c>
      <c r="N39" s="25" t="str">
        <f>Sud!G32</f>
        <v>-</v>
      </c>
      <c r="O39" s="6" t="s">
        <v>22</v>
      </c>
    </row>
    <row r="40" spans="1:15" x14ac:dyDescent="0.3">
      <c r="A40" s="11" t="s">
        <v>34</v>
      </c>
      <c r="B40" s="12" t="s">
        <v>22</v>
      </c>
      <c r="C40" s="12" t="s">
        <v>22</v>
      </c>
      <c r="D40" s="12" t="s">
        <v>22</v>
      </c>
      <c r="E40" s="12" t="s">
        <v>22</v>
      </c>
      <c r="F40" s="12" t="s">
        <v>22</v>
      </c>
      <c r="G40" s="6" t="s">
        <v>22</v>
      </c>
      <c r="H40" s="6" t="s">
        <v>22</v>
      </c>
      <c r="I40" s="6" t="s">
        <v>22</v>
      </c>
      <c r="J40" s="15">
        <f t="shared" si="0"/>
        <v>0</v>
      </c>
      <c r="K40" s="131"/>
      <c r="L40" s="25" t="str">
        <f>Nord!G33</f>
        <v>-</v>
      </c>
      <c r="M40" s="25" t="str">
        <f>Centro!G33</f>
        <v>-</v>
      </c>
      <c r="N40" s="25" t="str">
        <f>Sud!G33</f>
        <v>-</v>
      </c>
      <c r="O40" s="6" t="s">
        <v>22</v>
      </c>
    </row>
    <row r="41" spans="1:15" x14ac:dyDescent="0.3">
      <c r="A41" s="11" t="s">
        <v>35</v>
      </c>
      <c r="B41" s="12" t="s">
        <v>22</v>
      </c>
      <c r="C41" s="12" t="s">
        <v>22</v>
      </c>
      <c r="D41" s="12" t="s">
        <v>22</v>
      </c>
      <c r="E41" s="12" t="s">
        <v>22</v>
      </c>
      <c r="F41" s="12" t="s">
        <v>22</v>
      </c>
      <c r="G41" s="6" t="s">
        <v>22</v>
      </c>
      <c r="H41" s="6" t="s">
        <v>22</v>
      </c>
      <c r="I41" s="6" t="s">
        <v>22</v>
      </c>
      <c r="J41" s="15">
        <f t="shared" si="0"/>
        <v>0</v>
      </c>
      <c r="K41" s="131"/>
      <c r="L41" s="25" t="str">
        <f>Nord!G37</f>
        <v>-</v>
      </c>
      <c r="M41" s="25" t="str">
        <f>Centro!G37</f>
        <v>-</v>
      </c>
      <c r="N41" s="25" t="str">
        <f>Sud!G37</f>
        <v>-</v>
      </c>
      <c r="O41" s="6" t="s">
        <v>22</v>
      </c>
    </row>
    <row r="42" spans="1:15" ht="31.2" x14ac:dyDescent="0.3">
      <c r="A42" s="4" t="s">
        <v>36</v>
      </c>
      <c r="B42" s="5">
        <v>1</v>
      </c>
      <c r="C42" s="5">
        <v>9</v>
      </c>
      <c r="D42" s="5">
        <v>1</v>
      </c>
      <c r="E42" s="5">
        <v>1</v>
      </c>
      <c r="F42" s="5">
        <v>16</v>
      </c>
      <c r="G42" s="17">
        <v>19</v>
      </c>
      <c r="H42" s="17">
        <v>9</v>
      </c>
      <c r="I42" s="17">
        <v>5</v>
      </c>
      <c r="J42" s="16">
        <f t="shared" si="0"/>
        <v>61</v>
      </c>
      <c r="K42" s="142"/>
      <c r="L42" s="24">
        <f>Nord!G39</f>
        <v>21</v>
      </c>
      <c r="M42" s="24">
        <f>Centro!G39</f>
        <v>12</v>
      </c>
      <c r="N42" s="24">
        <f>Sud!G39</f>
        <v>17</v>
      </c>
      <c r="O42" s="24">
        <f>SUM(L42:N42)</f>
        <v>50</v>
      </c>
    </row>
  </sheetData>
  <pageMargins left="0.7" right="0.7" top="0.75" bottom="0.75" header="0.3" footer="0.3"/>
  <pageSetup paperSize="9" orientation="portrait" r:id="rId1"/>
  <webPublishItems count="1">
    <webPublishItem id="15568" divId="trasparenza_pa2017_15568" sourceType="range" sourceRef="A1:O42" destinationFile="G:\corruzione_trasparenza\relazione_tavola2014.htm"/>
  </webPublishItem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1" sqref="J11"/>
    </sheetView>
  </sheetViews>
  <sheetFormatPr defaultColWidth="9.109375" defaultRowHeight="14.4" x14ac:dyDescent="0.3"/>
  <cols>
    <col min="1" max="1" width="10.6640625" style="174" bestFit="1" customWidth="1"/>
    <col min="2" max="10" width="3.88671875" style="174" bestFit="1" customWidth="1"/>
    <col min="11" max="16384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/>
      <c r="C2" s="40"/>
      <c r="D2" s="40"/>
      <c r="E2" s="40"/>
      <c r="F2" s="40"/>
      <c r="G2" s="40">
        <f>'2019'!$B48/'2019'!$B2*100</f>
        <v>28.000000000000004</v>
      </c>
      <c r="H2" s="40">
        <f>'2020'!$B41/'2020'!$B2*100</f>
        <v>51.851851851851848</v>
      </c>
      <c r="I2" s="40">
        <f>'2021'!$B41/'2021'!$B2*100</f>
        <v>14.814814814814813</v>
      </c>
      <c r="J2" s="40">
        <f>'2022'!$B41/'2022'!$B2*100</f>
        <v>10.714285714285714</v>
      </c>
    </row>
    <row r="3" spans="1:10" ht="13.5" customHeight="1" x14ac:dyDescent="0.3">
      <c r="A3" s="39" t="s">
        <v>82</v>
      </c>
      <c r="B3" s="43"/>
      <c r="C3" s="43"/>
      <c r="D3" s="40"/>
      <c r="E3" s="40"/>
      <c r="F3" s="40"/>
      <c r="G3" s="40">
        <f>'2019'!$C48/'2019'!$C2*100</f>
        <v>0</v>
      </c>
      <c r="H3" s="40">
        <f>'2020'!$C41/'2020'!$C2*100</f>
        <v>0</v>
      </c>
      <c r="I3" s="40">
        <f>'2021'!$C41/'2021'!$C2*100</f>
        <v>0</v>
      </c>
      <c r="J3" s="40">
        <f>'2022'!$C41/'2022'!$C2*100</f>
        <v>0</v>
      </c>
    </row>
    <row r="4" spans="1:10" ht="13.5" customHeight="1" x14ac:dyDescent="0.3">
      <c r="A4" s="39" t="s">
        <v>37</v>
      </c>
      <c r="B4" s="40"/>
      <c r="C4" s="40"/>
      <c r="D4" s="40"/>
      <c r="E4" s="40"/>
      <c r="F4" s="40"/>
      <c r="G4" s="40">
        <f>'2019'!$D48/'2019'!$D2*100</f>
        <v>0</v>
      </c>
      <c r="H4" s="40">
        <f>'2020'!$D41/'2020'!$D2*100</f>
        <v>6.1538461538461542</v>
      </c>
      <c r="I4" s="40">
        <f>'2021'!$D41/'2021'!$D2*100</f>
        <v>0</v>
      </c>
      <c r="J4" s="40">
        <f>'2022'!$D41/'2022'!$D2*100</f>
        <v>1.5151515151515151</v>
      </c>
    </row>
    <row r="5" spans="1:10" ht="13.5" customHeight="1" x14ac:dyDescent="0.3">
      <c r="A5" s="39" t="s">
        <v>77</v>
      </c>
      <c r="B5" s="40"/>
      <c r="C5" s="40"/>
      <c r="D5" s="40"/>
      <c r="E5" s="40"/>
      <c r="F5" s="40"/>
      <c r="G5" s="40">
        <f>'2019'!$E48/'2019'!$E2*100</f>
        <v>5.5555555555555554</v>
      </c>
      <c r="H5" s="40">
        <f>'2020'!$E41/'2020'!$E2*100</f>
        <v>15</v>
      </c>
      <c r="I5" s="40">
        <f>'2021'!$E41/'2021'!$E2*100</f>
        <v>10</v>
      </c>
      <c r="J5" s="40">
        <f>'2022'!$E41/'2022'!$E2*100</f>
        <v>5.2631578947368416</v>
      </c>
    </row>
    <row r="6" spans="1:10" ht="13.5" customHeight="1" x14ac:dyDescent="0.3">
      <c r="A6" s="39" t="s">
        <v>40</v>
      </c>
      <c r="B6" s="40"/>
      <c r="C6" s="40"/>
      <c r="D6" s="40"/>
      <c r="E6" s="40"/>
      <c r="F6" s="40"/>
      <c r="G6" s="40">
        <f>'2019'!$F48/'2019'!$F2*100</f>
        <v>63.157894736842103</v>
      </c>
      <c r="H6" s="40">
        <f>'2020'!$F41/'2020'!$F2*100</f>
        <v>5</v>
      </c>
      <c r="I6" s="40">
        <f>'2021'!$F41/'2021'!$F2*100</f>
        <v>21.052631578947366</v>
      </c>
      <c r="J6" s="40">
        <f>'2022'!$F41/'2022'!$F2*100</f>
        <v>20</v>
      </c>
    </row>
    <row r="7" spans="1:10" ht="13.5" customHeight="1" x14ac:dyDescent="0.3">
      <c r="A7" s="39" t="s">
        <v>132</v>
      </c>
      <c r="B7" s="40"/>
      <c r="C7" s="40"/>
      <c r="D7" s="40"/>
      <c r="E7" s="40"/>
      <c r="F7" s="40"/>
      <c r="G7" s="40">
        <f>'2019'!$G48/'2019'!$G2*100</f>
        <v>8.9108910891089099</v>
      </c>
      <c r="H7" s="40">
        <f>'2020'!$G41/'2020'!$G2*100</f>
        <v>8.8235294117647065</v>
      </c>
      <c r="I7" s="40">
        <f>'2021'!$G41/'2021'!$G2*100</f>
        <v>5.9405940594059405</v>
      </c>
      <c r="J7" s="40">
        <f>'2022'!$G41/'2022'!$G2*100</f>
        <v>8.9108910891089099</v>
      </c>
    </row>
    <row r="8" spans="1:10" ht="13.5" customHeight="1" x14ac:dyDescent="0.3">
      <c r="A8" s="39" t="s">
        <v>41</v>
      </c>
      <c r="B8" s="40"/>
      <c r="C8" s="40"/>
      <c r="D8" s="40"/>
      <c r="E8" s="40"/>
      <c r="F8" s="40"/>
      <c r="G8" s="40">
        <f>'2019'!$H48/'2019'!$H2*100</f>
        <v>66.355140186915889</v>
      </c>
      <c r="H8" s="40">
        <f>'2020'!$H41/'2020'!$H2*100</f>
        <v>38.31775700934579</v>
      </c>
      <c r="I8" s="40">
        <f>'2021'!$H41/'2021'!$H2*100</f>
        <v>16.822429906542055</v>
      </c>
      <c r="J8" s="40">
        <f>'2022'!$H41/'2022'!$H2*100</f>
        <v>23.364485981308412</v>
      </c>
    </row>
    <row r="9" spans="1:10" ht="13.5" customHeight="1" x14ac:dyDescent="0.3">
      <c r="A9" s="39" t="s">
        <v>42</v>
      </c>
      <c r="B9" s="40"/>
      <c r="C9" s="40"/>
      <c r="D9" s="40"/>
      <c r="E9" s="40"/>
      <c r="F9" s="40"/>
      <c r="G9" s="40">
        <f>'2019'!$I48/'2019'!$I2*100</f>
        <v>21</v>
      </c>
      <c r="H9" s="40">
        <f>'2020'!$I41/'2020'!$I2*100</f>
        <v>9.183673469387756</v>
      </c>
      <c r="I9" s="40">
        <f>'2021'!$I41/'2021'!$I2*100</f>
        <v>13.131313131313133</v>
      </c>
      <c r="J9" s="40">
        <f>'2022'!$I41/'2022'!$I2*100</f>
        <v>9.2783505154639183</v>
      </c>
    </row>
    <row r="10" spans="1:10" ht="13.5" customHeight="1" x14ac:dyDescent="0.3">
      <c r="A10" s="39" t="s">
        <v>133</v>
      </c>
      <c r="B10" s="40"/>
      <c r="C10" s="40"/>
      <c r="D10" s="40"/>
      <c r="E10" s="40"/>
      <c r="F10" s="40"/>
      <c r="G10" s="40">
        <f>'2019'!$J48/'2019'!$J2*100</f>
        <v>2.7027027027027026</v>
      </c>
      <c r="H10" s="40">
        <f>'2020'!$J41/'2020'!$J2*100</f>
        <v>2.7027027027027026</v>
      </c>
      <c r="I10" s="40">
        <f>'2021'!$J41/'2021'!$J2*100</f>
        <v>5.2631578947368416</v>
      </c>
      <c r="J10" s="40">
        <f>'2022'!$J41/'2022'!$J2*100</f>
        <v>5.2631578947368416</v>
      </c>
    </row>
    <row r="11" spans="1:10" ht="13.5" customHeight="1" x14ac:dyDescent="0.3">
      <c r="A11" s="46" t="s">
        <v>43</v>
      </c>
      <c r="B11" s="47"/>
      <c r="C11" s="47"/>
      <c r="D11" s="47"/>
      <c r="E11" s="47"/>
      <c r="F11" s="47"/>
      <c r="G11" s="47">
        <f>'2019'!$K48/'2019'!$K2*100</f>
        <v>23.518164435946463</v>
      </c>
      <c r="H11" s="47">
        <f>'2020'!$K41/'2020'!$K2*100</f>
        <v>15.689981096408317</v>
      </c>
      <c r="I11" s="47">
        <f>'2021'!$K41/'2021'!$K2*100</f>
        <v>9.6045197740112993</v>
      </c>
      <c r="J11" s="47">
        <f>'2022'!$K41/'2022'!$K2*100</f>
        <v>10.526315789473683</v>
      </c>
    </row>
    <row r="12" spans="1:10" x14ac:dyDescent="0.3">
      <c r="A12" s="48" t="s">
        <v>47</v>
      </c>
      <c r="B12" s="40"/>
      <c r="C12" s="40"/>
      <c r="D12" s="40"/>
      <c r="E12" s="40"/>
      <c r="F12" s="40"/>
      <c r="G12" s="40">
        <f>'2019'!$M48/'2019'!$M2*100</f>
        <v>16.315789473684212</v>
      </c>
      <c r="H12" s="40">
        <f>'2020'!$M41/'2020'!$M2*100</f>
        <v>5.8510638297872344</v>
      </c>
      <c r="I12" s="40">
        <f>'2021'!$M41/'2021'!$M2*100</f>
        <v>4.8128342245989302</v>
      </c>
      <c r="J12" s="40">
        <f>'2022'!$M41/'2022'!$M2*100</f>
        <v>9.5744680851063837</v>
      </c>
    </row>
    <row r="13" spans="1:10" x14ac:dyDescent="0.3">
      <c r="A13" s="48" t="s">
        <v>48</v>
      </c>
      <c r="B13" s="40"/>
      <c r="C13" s="40"/>
      <c r="D13" s="40"/>
      <c r="E13" s="40"/>
      <c r="F13" s="40"/>
      <c r="G13" s="40">
        <f>'2019'!$N48/'2019'!$N2*100</f>
        <v>33.802816901408448</v>
      </c>
      <c r="H13" s="40">
        <f>'2020'!$N41/'2020'!$N2*100</f>
        <v>39.436619718309856</v>
      </c>
      <c r="I13" s="40">
        <f>'2021'!$N41/'2021'!$N2*100</f>
        <v>13.513513513513514</v>
      </c>
      <c r="J13" s="40">
        <f>'2022'!$N41/'2022'!$N2*100</f>
        <v>18.918918918918919</v>
      </c>
    </row>
    <row r="14" spans="1:10" x14ac:dyDescent="0.3">
      <c r="A14" s="48" t="s">
        <v>49</v>
      </c>
      <c r="B14" s="40"/>
      <c r="C14" s="40"/>
      <c r="D14" s="40"/>
      <c r="E14" s="40"/>
      <c r="F14" s="40"/>
      <c r="G14" s="40">
        <f>'2019'!$O48/'2019'!$O2*100</f>
        <v>42.857142857142854</v>
      </c>
      <c r="H14" s="40">
        <f>'2020'!$O41/'2020'!$O2*100</f>
        <v>17.6056338028169</v>
      </c>
      <c r="I14" s="40">
        <f>'2021'!$O41/'2021'!$O2*100</f>
        <v>18.439716312056735</v>
      </c>
      <c r="J14" s="40">
        <f>'2022'!$O41/'2022'!$O2*100</f>
        <v>13.669064748201439</v>
      </c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W19" sqref="W19"/>
    </sheetView>
  </sheetViews>
  <sheetFormatPr defaultColWidth="9.109375" defaultRowHeight="14.4" x14ac:dyDescent="0.3"/>
  <cols>
    <col min="1" max="1" width="10.6640625" style="174" bestFit="1" customWidth="1"/>
    <col min="2" max="10" width="3.88671875" style="174" bestFit="1" customWidth="1"/>
    <col min="11" max="16384" width="9.109375" style="174"/>
  </cols>
  <sheetData>
    <row r="1" spans="1:10" x14ac:dyDescent="0.3">
      <c r="A1" s="41" t="s">
        <v>80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I1" s="38">
        <v>2021</v>
      </c>
      <c r="J1" s="38">
        <v>2022</v>
      </c>
    </row>
    <row r="2" spans="1:10" ht="13.5" customHeight="1" x14ac:dyDescent="0.3">
      <c r="A2" s="39" t="s">
        <v>38</v>
      </c>
      <c r="B2" s="40"/>
      <c r="C2" s="40"/>
      <c r="D2" s="40"/>
      <c r="E2" s="40"/>
      <c r="F2" s="40"/>
      <c r="G2" s="45">
        <f>'2019'!$B49/'2019'!$B2*100</f>
        <v>0</v>
      </c>
      <c r="H2" s="45">
        <f>'2020'!$B42/'2020'!$B2*100</f>
        <v>3.7037037037037033</v>
      </c>
      <c r="I2" s="45">
        <f>'2021'!$B42/'2021'!$B2*100</f>
        <v>3.7037037037037033</v>
      </c>
      <c r="J2" s="45">
        <f>'2022'!$B42/'2022'!$B2*100</f>
        <v>7.1428571428571423</v>
      </c>
    </row>
    <row r="3" spans="1:10" ht="13.5" customHeight="1" x14ac:dyDescent="0.3">
      <c r="A3" s="39" t="s">
        <v>82</v>
      </c>
      <c r="B3" s="43"/>
      <c r="C3" s="43"/>
      <c r="D3" s="40"/>
      <c r="E3" s="40"/>
      <c r="F3" s="40"/>
      <c r="G3" s="45">
        <f>'2019'!$C49/'2019'!$C2*100</f>
        <v>0</v>
      </c>
      <c r="H3" s="45">
        <f>'2020'!$C42/'2020'!$C2*100</f>
        <v>0</v>
      </c>
      <c r="I3" s="45">
        <f>'2021'!$C42/'2021'!$C2*100</f>
        <v>0</v>
      </c>
      <c r="J3" s="45">
        <f>'2022'!$C42/'2022'!$C2*100</f>
        <v>0</v>
      </c>
    </row>
    <row r="4" spans="1:10" ht="13.5" customHeight="1" x14ac:dyDescent="0.3">
      <c r="A4" s="39" t="s">
        <v>37</v>
      </c>
      <c r="B4" s="40"/>
      <c r="C4" s="40"/>
      <c r="D4" s="40"/>
      <c r="E4" s="40"/>
      <c r="F4" s="40"/>
      <c r="G4" s="45">
        <f>'2019'!$D49/'2019'!$D2*100</f>
        <v>0</v>
      </c>
      <c r="H4" s="45">
        <f>'2020'!$D42/'2020'!$D2*100</f>
        <v>0</v>
      </c>
      <c r="I4" s="45">
        <f>'2021'!$D42/'2021'!$D2*100</f>
        <v>0</v>
      </c>
      <c r="J4" s="45">
        <f>'2022'!$D42/'2022'!$D2*100</f>
        <v>0</v>
      </c>
    </row>
    <row r="5" spans="1:10" ht="13.5" customHeight="1" x14ac:dyDescent="0.3">
      <c r="A5" s="39" t="s">
        <v>77</v>
      </c>
      <c r="B5" s="40"/>
      <c r="C5" s="40"/>
      <c r="D5" s="40"/>
      <c r="E5" s="40"/>
      <c r="F5" s="40"/>
      <c r="G5" s="45">
        <f>'2019'!$E49/'2019'!$E2*100</f>
        <v>0</v>
      </c>
      <c r="H5" s="45">
        <f>'2020'!$E42/'2020'!$E2*100</f>
        <v>0</v>
      </c>
      <c r="I5" s="45">
        <f>'2021'!$E42/'2021'!$E2*100</f>
        <v>0</v>
      </c>
      <c r="J5" s="45">
        <f>'2022'!$E42/'2022'!$E2*100</f>
        <v>0</v>
      </c>
    </row>
    <row r="6" spans="1:10" ht="13.5" customHeight="1" x14ac:dyDescent="0.3">
      <c r="A6" s="39" t="s">
        <v>40</v>
      </c>
      <c r="B6" s="40"/>
      <c r="C6" s="40"/>
      <c r="D6" s="40"/>
      <c r="E6" s="40"/>
      <c r="F6" s="40"/>
      <c r="G6" s="45">
        <f>'2019'!$F49/'2019'!$F2*100</f>
        <v>0</v>
      </c>
      <c r="H6" s="45">
        <f>'2020'!$F42/'2020'!$F2*100</f>
        <v>0</v>
      </c>
      <c r="I6" s="45">
        <f>'2021'!$F42/'2021'!$F2*100</f>
        <v>0</v>
      </c>
      <c r="J6" s="45">
        <f>'2022'!$F42/'2022'!$F2*100</f>
        <v>0</v>
      </c>
    </row>
    <row r="7" spans="1:10" ht="13.5" customHeight="1" x14ac:dyDescent="0.3">
      <c r="A7" s="39" t="s">
        <v>132</v>
      </c>
      <c r="B7" s="40"/>
      <c r="C7" s="40"/>
      <c r="D7" s="40"/>
      <c r="E7" s="40"/>
      <c r="F7" s="40"/>
      <c r="G7" s="45">
        <f>'2019'!$G49/'2019'!$G2*100</f>
        <v>0</v>
      </c>
      <c r="H7" s="45">
        <f>'2020'!$G42/'2020'!$G2*100</f>
        <v>0</v>
      </c>
      <c r="I7" s="45">
        <f>'2021'!$G42/'2021'!$G2*100</f>
        <v>0</v>
      </c>
      <c r="J7" s="45">
        <f>'2022'!$G42/'2022'!$G2*100</f>
        <v>0</v>
      </c>
    </row>
    <row r="8" spans="1:10" ht="13.5" customHeight="1" x14ac:dyDescent="0.3">
      <c r="A8" s="39" t="s">
        <v>41</v>
      </c>
      <c r="B8" s="40"/>
      <c r="C8" s="40"/>
      <c r="D8" s="40"/>
      <c r="E8" s="40"/>
      <c r="F8" s="40"/>
      <c r="G8" s="45">
        <f>'2019'!$H49/'2019'!$H2*100</f>
        <v>0</v>
      </c>
      <c r="H8" s="45">
        <f>'2020'!$H42/'2020'!$H2*100</f>
        <v>0</v>
      </c>
      <c r="I8" s="45">
        <f>'2021'!$H42/'2021'!$H2*100</f>
        <v>2.8037383177570092</v>
      </c>
      <c r="J8" s="45">
        <f>'2022'!$H42/'2022'!$H2*100</f>
        <v>0.93457943925233633</v>
      </c>
    </row>
    <row r="9" spans="1:10" ht="13.5" customHeight="1" x14ac:dyDescent="0.3">
      <c r="A9" s="39" t="s">
        <v>42</v>
      </c>
      <c r="B9" s="40"/>
      <c r="C9" s="40"/>
      <c r="D9" s="40"/>
      <c r="E9" s="40"/>
      <c r="F9" s="40"/>
      <c r="G9" s="45">
        <f>'2019'!$I49/'2019'!$I2*100</f>
        <v>1</v>
      </c>
      <c r="H9" s="45">
        <f>'2020'!$I42/'2020'!$I2*100</f>
        <v>1.0204081632653061</v>
      </c>
      <c r="I9" s="45">
        <f>'2021'!$I42/'2021'!$I2*100</f>
        <v>4.0404040404040407</v>
      </c>
      <c r="J9" s="45">
        <f>'2022'!$I42/'2022'!$I2*100</f>
        <v>1.0309278350515463</v>
      </c>
    </row>
    <row r="10" spans="1:10" ht="13.5" customHeight="1" x14ac:dyDescent="0.3">
      <c r="A10" s="39" t="s">
        <v>133</v>
      </c>
      <c r="B10" s="40"/>
      <c r="C10" s="40"/>
      <c r="D10" s="40"/>
      <c r="E10" s="40"/>
      <c r="F10" s="40"/>
      <c r="G10" s="45">
        <f>'2019'!$J49/'2019'!$J2*100</f>
        <v>0</v>
      </c>
      <c r="H10" s="45">
        <f>'2020'!$J42/'2020'!$J2*100</f>
        <v>0</v>
      </c>
      <c r="I10" s="45">
        <f>'2021'!$J42/'2021'!$J2*100</f>
        <v>0</v>
      </c>
      <c r="J10" s="45">
        <f>'2022'!$J42/'2022'!$J2*100</f>
        <v>1.3157894736842104</v>
      </c>
    </row>
    <row r="11" spans="1:10" ht="13.5" customHeight="1" x14ac:dyDescent="0.3">
      <c r="A11" s="46" t="s">
        <v>43</v>
      </c>
      <c r="B11" s="47"/>
      <c r="C11" s="47"/>
      <c r="D11" s="47"/>
      <c r="E11" s="47"/>
      <c r="F11" s="47"/>
      <c r="G11" s="49">
        <f>'2019'!$K49/'2019'!$K2*100</f>
        <v>0.19120458891013384</v>
      </c>
      <c r="H11" s="49">
        <f>'2020'!$K42/'2020'!$K2*100</f>
        <v>0.3780718336483932</v>
      </c>
      <c r="I11" s="49">
        <f>'2021'!$K42/'2021'!$K2*100</f>
        <v>1.5065913370998116</v>
      </c>
      <c r="J11" s="49">
        <f>'2022'!$K42/'2022'!$K2*100</f>
        <v>0.93984962406015038</v>
      </c>
    </row>
    <row r="12" spans="1:10" x14ac:dyDescent="0.3">
      <c r="A12" s="48" t="s">
        <v>47</v>
      </c>
      <c r="B12" s="40"/>
      <c r="C12" s="40"/>
      <c r="D12" s="40"/>
      <c r="E12" s="40"/>
      <c r="F12" s="40"/>
      <c r="G12" s="45">
        <f>'2019'!$M49/'2019'!$M2*100</f>
        <v>0.52631578947368418</v>
      </c>
      <c r="H12" s="45">
        <f>'2020'!$M42/'2020'!$M2*100</f>
        <v>0</v>
      </c>
      <c r="I12" s="45">
        <f>'2021'!$M42/'2021'!$M2*100</f>
        <v>1.0695187165775399</v>
      </c>
      <c r="J12" s="45">
        <f>'2022'!$M42/'2022'!$M2*100</f>
        <v>0</v>
      </c>
    </row>
    <row r="13" spans="1:10" x14ac:dyDescent="0.3">
      <c r="A13" s="48" t="s">
        <v>48</v>
      </c>
      <c r="B13" s="40"/>
      <c r="C13" s="40"/>
      <c r="D13" s="40"/>
      <c r="E13" s="40"/>
      <c r="F13" s="40"/>
      <c r="G13" s="45">
        <f>'2019'!$N49/'2019'!$N2*100</f>
        <v>0</v>
      </c>
      <c r="H13" s="45">
        <f>'2020'!$N42/'2020'!$N2*100</f>
        <v>1.4084507042253522</v>
      </c>
      <c r="I13" s="45">
        <f>'2021'!$N42/'2021'!$N2*100</f>
        <v>6.756756756756757</v>
      </c>
      <c r="J13" s="45">
        <f>'2022'!$N42/'2022'!$N2*100</f>
        <v>2.7027027027027026</v>
      </c>
    </row>
    <row r="14" spans="1:10" x14ac:dyDescent="0.3">
      <c r="A14" s="48" t="s">
        <v>49</v>
      </c>
      <c r="B14" s="40"/>
      <c r="C14" s="40"/>
      <c r="D14" s="40"/>
      <c r="E14" s="40"/>
      <c r="F14" s="40"/>
      <c r="G14" s="45">
        <f>'2019'!$O49/'2019'!$O2*100</f>
        <v>0</v>
      </c>
      <c r="H14" s="45">
        <f>'2020'!$O42/'2020'!$O2*100</f>
        <v>0</v>
      </c>
      <c r="I14" s="45">
        <f>'2021'!$O42/'2021'!$O2*100</f>
        <v>0</v>
      </c>
      <c r="J14" s="45">
        <f>'2022'!$O42/'2022'!$O2*100</f>
        <v>0.71942446043165476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C1" workbookViewId="0">
      <selection activeCell="H5" sqref="H5:I6"/>
    </sheetView>
  </sheetViews>
  <sheetFormatPr defaultRowHeight="14.4" x14ac:dyDescent="0.3"/>
  <cols>
    <col min="1" max="1" width="107.6640625" customWidth="1"/>
    <col min="2" max="9" width="12.6640625" customWidth="1"/>
    <col min="10" max="10" width="10.88671875" customWidth="1"/>
    <col min="11" max="11" width="3.6640625" customWidth="1"/>
  </cols>
  <sheetData>
    <row r="1" spans="1:15" ht="31.2" x14ac:dyDescent="0.3">
      <c r="A1" s="1" t="s">
        <v>0</v>
      </c>
      <c r="B1" s="14" t="s">
        <v>38</v>
      </c>
      <c r="C1" s="1" t="s">
        <v>37</v>
      </c>
      <c r="D1" s="14" t="s">
        <v>39</v>
      </c>
      <c r="E1" s="14" t="s">
        <v>40</v>
      </c>
      <c r="F1" s="14" t="s">
        <v>117</v>
      </c>
      <c r="G1" s="14" t="s">
        <v>41</v>
      </c>
      <c r="H1" s="14" t="s">
        <v>42</v>
      </c>
      <c r="I1" s="14" t="s">
        <v>131</v>
      </c>
      <c r="J1" s="14" t="s">
        <v>43</v>
      </c>
      <c r="K1" s="131"/>
      <c r="L1" s="130" t="s">
        <v>47</v>
      </c>
      <c r="M1" s="130" t="s">
        <v>48</v>
      </c>
      <c r="N1" s="130" t="s">
        <v>49</v>
      </c>
      <c r="O1" s="130" t="s">
        <v>101</v>
      </c>
    </row>
    <row r="2" spans="1:15" ht="15.6" x14ac:dyDescent="0.3">
      <c r="A2" s="2" t="s">
        <v>1</v>
      </c>
      <c r="B2" s="3">
        <v>20</v>
      </c>
      <c r="C2" s="3">
        <v>64</v>
      </c>
      <c r="D2" s="3">
        <v>17</v>
      </c>
      <c r="E2" s="3">
        <v>18</v>
      </c>
      <c r="F2" s="3">
        <v>94</v>
      </c>
      <c r="G2" s="6">
        <v>104</v>
      </c>
      <c r="H2" s="6">
        <v>114</v>
      </c>
      <c r="I2" s="6">
        <v>60</v>
      </c>
      <c r="J2" s="15">
        <f>SUM(B2:I2)</f>
        <v>491</v>
      </c>
      <c r="K2" s="131"/>
      <c r="L2" s="23">
        <f>Nord!N2</f>
        <v>189</v>
      </c>
      <c r="M2" s="23">
        <f>Centro!N2</f>
        <v>73</v>
      </c>
      <c r="N2" s="23">
        <f>Sud!N2</f>
        <v>128</v>
      </c>
      <c r="O2" s="23">
        <f>SUM(L2:N2)</f>
        <v>390</v>
      </c>
    </row>
    <row r="3" spans="1:15" ht="15.6" x14ac:dyDescent="0.3">
      <c r="A3" s="2" t="s">
        <v>148</v>
      </c>
      <c r="B3" s="3"/>
      <c r="C3" s="3"/>
      <c r="D3" s="3"/>
      <c r="E3" s="3"/>
      <c r="F3" s="3"/>
      <c r="G3" s="6"/>
      <c r="H3" s="6"/>
      <c r="I3" s="6"/>
      <c r="J3" s="15"/>
      <c r="K3" s="131"/>
      <c r="L3" s="23"/>
      <c r="M3" s="23"/>
      <c r="N3" s="23"/>
      <c r="O3" s="23"/>
    </row>
    <row r="4" spans="1:15" ht="15.6" x14ac:dyDescent="0.3">
      <c r="A4" s="4" t="s">
        <v>2</v>
      </c>
      <c r="B4" s="5">
        <v>20</v>
      </c>
      <c r="C4" s="5">
        <v>66</v>
      </c>
      <c r="D4" s="5">
        <v>20</v>
      </c>
      <c r="E4" s="5">
        <v>20</v>
      </c>
      <c r="F4" s="5">
        <v>107</v>
      </c>
      <c r="G4" s="17">
        <v>108</v>
      </c>
      <c r="H4" s="17">
        <v>135</v>
      </c>
      <c r="I4" s="17">
        <v>69</v>
      </c>
      <c r="J4" s="16">
        <f t="shared" ref="J4:J42" si="0">SUM(B4:I4)</f>
        <v>545</v>
      </c>
      <c r="K4" s="131"/>
      <c r="L4" s="24">
        <f>Nord!N4</f>
        <v>207</v>
      </c>
      <c r="M4" s="24">
        <f>Centro!N4</f>
        <v>82</v>
      </c>
      <c r="N4" s="24">
        <f>Sud!N4</f>
        <v>150</v>
      </c>
      <c r="O4" s="24">
        <f>SUM(L4:N4)</f>
        <v>439</v>
      </c>
    </row>
    <row r="5" spans="1:15" ht="15.6" x14ac:dyDescent="0.3">
      <c r="A5" s="2" t="s">
        <v>3</v>
      </c>
      <c r="B5" s="6">
        <v>10941</v>
      </c>
      <c r="C5" s="6">
        <v>395</v>
      </c>
      <c r="D5" s="6">
        <v>187</v>
      </c>
      <c r="E5" s="6">
        <v>3614</v>
      </c>
      <c r="F5" s="6">
        <v>1078</v>
      </c>
      <c r="G5" s="6">
        <v>2118</v>
      </c>
      <c r="H5" s="6">
        <v>73717</v>
      </c>
      <c r="I5" s="6">
        <v>27238</v>
      </c>
      <c r="J5" s="15">
        <f t="shared" si="0"/>
        <v>119288</v>
      </c>
      <c r="K5" s="131"/>
      <c r="L5" s="23">
        <f>Nord!N5</f>
        <v>48779</v>
      </c>
      <c r="M5" s="23">
        <f>Centro!N5</f>
        <v>19674</v>
      </c>
      <c r="N5" s="23">
        <f>Sud!N5</f>
        <v>39312</v>
      </c>
      <c r="O5" s="23">
        <f t="shared" ref="O5:O31" si="1">SUM(L5:N5)</f>
        <v>107765</v>
      </c>
    </row>
    <row r="6" spans="1:15" ht="15.6" x14ac:dyDescent="0.3">
      <c r="A6" s="2" t="s">
        <v>4</v>
      </c>
      <c r="B6" s="6">
        <v>675984</v>
      </c>
      <c r="C6" s="6">
        <v>53957</v>
      </c>
      <c r="D6" s="6">
        <v>23210</v>
      </c>
      <c r="E6" s="6">
        <v>52821</v>
      </c>
      <c r="F6" s="6">
        <v>52874</v>
      </c>
      <c r="G6" s="6">
        <v>147201</v>
      </c>
      <c r="H6" s="6">
        <v>282164</v>
      </c>
      <c r="I6" s="6">
        <v>103392</v>
      </c>
      <c r="J6" s="15">
        <f t="shared" si="0"/>
        <v>1391603</v>
      </c>
      <c r="K6" s="131"/>
      <c r="L6" s="23">
        <f>Nord!N6</f>
        <v>325848</v>
      </c>
      <c r="M6" s="23">
        <f>Centro!N6</f>
        <v>125717</v>
      </c>
      <c r="N6" s="23">
        <f>Sud!N6</f>
        <v>186887</v>
      </c>
      <c r="O6" s="23">
        <f t="shared" si="1"/>
        <v>638452</v>
      </c>
    </row>
    <row r="7" spans="1:15" ht="15.6" x14ac:dyDescent="0.3">
      <c r="A7" s="7" t="s">
        <v>5</v>
      </c>
      <c r="B7" s="3">
        <v>15</v>
      </c>
      <c r="C7" s="3">
        <v>48</v>
      </c>
      <c r="D7" s="3">
        <v>10</v>
      </c>
      <c r="E7" s="3">
        <v>15</v>
      </c>
      <c r="F7" s="3">
        <v>76</v>
      </c>
      <c r="G7" s="6">
        <v>79</v>
      </c>
      <c r="H7" s="6">
        <v>92</v>
      </c>
      <c r="I7" s="6">
        <v>48</v>
      </c>
      <c r="J7" s="15">
        <f t="shared" si="0"/>
        <v>383</v>
      </c>
      <c r="K7" s="131"/>
      <c r="L7" s="23">
        <f>Nord!N7</f>
        <v>154</v>
      </c>
      <c r="M7" s="23">
        <f>Centro!N7</f>
        <v>58</v>
      </c>
      <c r="N7" s="23">
        <f>Sud!N7</f>
        <v>98</v>
      </c>
      <c r="O7" s="23">
        <f t="shared" si="1"/>
        <v>310</v>
      </c>
    </row>
    <row r="8" spans="1:15" ht="15.6" x14ac:dyDescent="0.3">
      <c r="A8" s="2" t="s">
        <v>6</v>
      </c>
      <c r="B8" s="3">
        <v>16</v>
      </c>
      <c r="C8" s="3">
        <v>44</v>
      </c>
      <c r="D8" s="3">
        <v>9</v>
      </c>
      <c r="E8" s="3">
        <v>17</v>
      </c>
      <c r="F8" s="3">
        <v>61</v>
      </c>
      <c r="G8" s="6">
        <v>74</v>
      </c>
      <c r="H8" s="6">
        <v>79</v>
      </c>
      <c r="I8" s="6">
        <v>39</v>
      </c>
      <c r="J8" s="15">
        <f t="shared" si="0"/>
        <v>339</v>
      </c>
      <c r="K8" s="131"/>
      <c r="L8" s="23">
        <f>Nord!N8</f>
        <v>137</v>
      </c>
      <c r="M8" s="23">
        <f>Centro!N8</f>
        <v>55</v>
      </c>
      <c r="N8" s="23">
        <f>Sud!N8</f>
        <v>78</v>
      </c>
      <c r="O8" s="23">
        <f t="shared" si="1"/>
        <v>270</v>
      </c>
    </row>
    <row r="9" spans="1:15" ht="15.6" x14ac:dyDescent="0.3">
      <c r="A9" s="2" t="s">
        <v>7</v>
      </c>
      <c r="B9" s="3">
        <v>12</v>
      </c>
      <c r="C9" s="3">
        <v>45</v>
      </c>
      <c r="D9" s="3">
        <v>6</v>
      </c>
      <c r="E9" s="3">
        <v>17</v>
      </c>
      <c r="F9" s="3">
        <v>64</v>
      </c>
      <c r="G9" s="6">
        <v>76</v>
      </c>
      <c r="H9" s="6">
        <v>67</v>
      </c>
      <c r="I9" s="6">
        <v>31</v>
      </c>
      <c r="J9" s="15">
        <f t="shared" si="0"/>
        <v>318</v>
      </c>
      <c r="K9" s="131"/>
      <c r="L9" s="23">
        <f>Nord!N9</f>
        <v>132</v>
      </c>
      <c r="M9" s="23">
        <f>Centro!N9</f>
        <v>54</v>
      </c>
      <c r="N9" s="23">
        <f>Sud!N9</f>
        <v>69</v>
      </c>
      <c r="O9" s="23">
        <f t="shared" si="1"/>
        <v>255</v>
      </c>
    </row>
    <row r="10" spans="1:15" ht="15.6" x14ac:dyDescent="0.3">
      <c r="A10" s="2" t="s">
        <v>127</v>
      </c>
      <c r="B10" s="3"/>
      <c r="C10" s="3"/>
      <c r="D10" s="3"/>
      <c r="E10" s="3"/>
      <c r="F10" s="3"/>
      <c r="G10" s="6"/>
      <c r="H10" s="6"/>
      <c r="I10" s="6"/>
      <c r="J10" s="15"/>
      <c r="K10" s="131"/>
      <c r="L10" s="23"/>
      <c r="M10" s="23"/>
      <c r="N10" s="23"/>
      <c r="O10" s="23"/>
    </row>
    <row r="11" spans="1:15" ht="15.6" x14ac:dyDescent="0.3">
      <c r="A11" s="2" t="s">
        <v>128</v>
      </c>
      <c r="B11" s="3">
        <v>105</v>
      </c>
      <c r="C11" s="3">
        <v>18</v>
      </c>
      <c r="D11" s="3">
        <v>25</v>
      </c>
      <c r="E11" s="3">
        <v>83</v>
      </c>
      <c r="F11" s="3">
        <v>35</v>
      </c>
      <c r="G11" s="6">
        <v>159</v>
      </c>
      <c r="H11" s="6">
        <v>144</v>
      </c>
      <c r="I11" s="6">
        <v>18</v>
      </c>
      <c r="J11" s="15">
        <f t="shared" si="0"/>
        <v>587</v>
      </c>
      <c r="K11" s="131"/>
      <c r="L11" s="23">
        <f>Nord!N11</f>
        <v>80</v>
      </c>
      <c r="M11" s="23">
        <f>Centro!N11</f>
        <v>136</v>
      </c>
      <c r="N11" s="23">
        <f>Sud!N11</f>
        <v>223</v>
      </c>
      <c r="O11" s="23">
        <f t="shared" si="1"/>
        <v>439</v>
      </c>
    </row>
    <row r="12" spans="1:15" ht="15.6" x14ac:dyDescent="0.3">
      <c r="A12" s="2" t="s">
        <v>129</v>
      </c>
      <c r="B12" s="3"/>
      <c r="C12" s="3"/>
      <c r="D12" s="3"/>
      <c r="E12" s="3"/>
      <c r="F12" s="3"/>
      <c r="G12" s="6"/>
      <c r="H12" s="6"/>
      <c r="I12" s="6"/>
      <c r="J12" s="15"/>
      <c r="K12" s="131"/>
      <c r="L12" s="23"/>
      <c r="M12" s="23"/>
      <c r="N12" s="23"/>
      <c r="O12" s="23"/>
    </row>
    <row r="13" spans="1:15" ht="15.6" x14ac:dyDescent="0.3">
      <c r="A13" s="2" t="s">
        <v>130</v>
      </c>
      <c r="B13" s="3"/>
      <c r="C13" s="3"/>
      <c r="D13" s="3"/>
      <c r="E13" s="3"/>
      <c r="F13" s="3"/>
      <c r="G13" s="6"/>
      <c r="H13" s="6"/>
      <c r="I13" s="6"/>
      <c r="J13" s="15"/>
      <c r="K13" s="131"/>
      <c r="L13" s="23"/>
      <c r="M13" s="23"/>
      <c r="N13" s="23"/>
      <c r="O13" s="23"/>
    </row>
    <row r="14" spans="1:15" ht="15.6" x14ac:dyDescent="0.3">
      <c r="A14" s="2" t="s">
        <v>8</v>
      </c>
      <c r="B14" s="3">
        <v>19</v>
      </c>
      <c r="C14" s="3">
        <v>60</v>
      </c>
      <c r="D14" s="3">
        <v>13</v>
      </c>
      <c r="E14" s="3">
        <v>17</v>
      </c>
      <c r="F14" s="3">
        <v>76</v>
      </c>
      <c r="G14" s="6">
        <v>95</v>
      </c>
      <c r="H14" s="6">
        <v>108</v>
      </c>
      <c r="I14" s="6">
        <v>52</v>
      </c>
      <c r="J14" s="15">
        <f t="shared" si="0"/>
        <v>440</v>
      </c>
      <c r="K14" s="131"/>
      <c r="L14" s="23">
        <f>Nord!N14</f>
        <v>168</v>
      </c>
      <c r="M14" s="23">
        <f>Centro!N14</f>
        <v>68</v>
      </c>
      <c r="N14" s="23">
        <f>Sud!N14</f>
        <v>112</v>
      </c>
      <c r="O14" s="23">
        <f t="shared" si="1"/>
        <v>348</v>
      </c>
    </row>
    <row r="15" spans="1:15" ht="15.6" x14ac:dyDescent="0.3">
      <c r="A15" s="2" t="s">
        <v>9</v>
      </c>
      <c r="B15" s="6">
        <v>2037</v>
      </c>
      <c r="C15" s="6">
        <v>318</v>
      </c>
      <c r="D15" s="6">
        <v>42</v>
      </c>
      <c r="E15" s="6">
        <v>418</v>
      </c>
      <c r="F15" s="6">
        <v>335</v>
      </c>
      <c r="G15" s="6">
        <v>1997</v>
      </c>
      <c r="H15" s="6">
        <v>996</v>
      </c>
      <c r="I15" s="6">
        <v>252</v>
      </c>
      <c r="J15" s="15">
        <f t="shared" si="0"/>
        <v>6395</v>
      </c>
      <c r="K15" s="131"/>
      <c r="L15" s="23">
        <f>Nord!N15</f>
        <v>1567</v>
      </c>
      <c r="M15" s="23">
        <f>Centro!N15</f>
        <v>1003</v>
      </c>
      <c r="N15" s="23">
        <f>Sud!N15</f>
        <v>1428</v>
      </c>
      <c r="O15" s="23">
        <f t="shared" si="1"/>
        <v>3998</v>
      </c>
    </row>
    <row r="16" spans="1:15" ht="15.75" customHeight="1" x14ac:dyDescent="0.3">
      <c r="A16" s="2" t="s">
        <v>100</v>
      </c>
      <c r="B16" s="3">
        <v>7</v>
      </c>
      <c r="C16" s="3">
        <v>24</v>
      </c>
      <c r="D16" s="3">
        <v>3</v>
      </c>
      <c r="E16" s="3">
        <v>12</v>
      </c>
      <c r="F16" s="3">
        <v>34</v>
      </c>
      <c r="G16" s="6">
        <v>45</v>
      </c>
      <c r="H16" s="6">
        <v>53</v>
      </c>
      <c r="I16" s="6">
        <v>26</v>
      </c>
      <c r="J16" s="15">
        <f t="shared" si="0"/>
        <v>204</v>
      </c>
      <c r="K16" s="131"/>
      <c r="L16" s="23">
        <f>Nord!N16</f>
        <v>79</v>
      </c>
      <c r="M16" s="23">
        <f>Centro!N16</f>
        <v>31</v>
      </c>
      <c r="N16" s="23">
        <f>Sud!N16</f>
        <v>60</v>
      </c>
      <c r="O16" s="23">
        <f t="shared" si="1"/>
        <v>170</v>
      </c>
    </row>
    <row r="17" spans="1:15" ht="15.6" x14ac:dyDescent="0.3">
      <c r="A17" s="2" t="s">
        <v>147</v>
      </c>
      <c r="B17" s="3">
        <v>8</v>
      </c>
      <c r="C17" s="3">
        <v>25</v>
      </c>
      <c r="D17" s="3">
        <v>8</v>
      </c>
      <c r="E17" s="3">
        <v>12</v>
      </c>
      <c r="F17" s="3">
        <v>33</v>
      </c>
      <c r="G17" s="6">
        <v>52</v>
      </c>
      <c r="H17" s="6">
        <v>70</v>
      </c>
      <c r="I17" s="6">
        <v>26</v>
      </c>
      <c r="J17" s="15">
        <f t="shared" si="0"/>
        <v>234</v>
      </c>
      <c r="K17" s="131"/>
      <c r="L17" s="23">
        <f>Nord!N17</f>
        <v>94</v>
      </c>
      <c r="M17" s="23">
        <f>Centro!N17</f>
        <v>33</v>
      </c>
      <c r="N17" s="23">
        <f>Sud!N17</f>
        <v>66</v>
      </c>
      <c r="O17" s="23">
        <f t="shared" si="1"/>
        <v>193</v>
      </c>
    </row>
    <row r="18" spans="1:15" ht="15.6" x14ac:dyDescent="0.3">
      <c r="A18" s="2" t="s">
        <v>11</v>
      </c>
      <c r="B18" s="3">
        <v>18</v>
      </c>
      <c r="C18" s="3">
        <v>62</v>
      </c>
      <c r="D18" s="3">
        <v>14</v>
      </c>
      <c r="E18" s="3">
        <v>18</v>
      </c>
      <c r="F18" s="3">
        <v>90</v>
      </c>
      <c r="G18" s="6">
        <v>98</v>
      </c>
      <c r="H18" s="6">
        <v>106</v>
      </c>
      <c r="I18" s="6">
        <v>57</v>
      </c>
      <c r="J18" s="15">
        <f t="shared" si="0"/>
        <v>463</v>
      </c>
      <c r="K18" s="131"/>
      <c r="L18" s="23">
        <f>Nord!N18</f>
        <v>181</v>
      </c>
      <c r="M18" s="23">
        <f>Centro!N18</f>
        <v>68</v>
      </c>
      <c r="N18" s="23">
        <f>Sud!N18</f>
        <v>120</v>
      </c>
      <c r="O18" s="23">
        <f t="shared" si="1"/>
        <v>369</v>
      </c>
    </row>
    <row r="19" spans="1:15" ht="15.6" x14ac:dyDescent="0.3">
      <c r="A19" s="2" t="s">
        <v>12</v>
      </c>
      <c r="B19" s="3">
        <v>16</v>
      </c>
      <c r="C19" s="3">
        <v>53</v>
      </c>
      <c r="D19" s="3">
        <v>11</v>
      </c>
      <c r="E19" s="3">
        <v>16</v>
      </c>
      <c r="F19" s="3">
        <v>78</v>
      </c>
      <c r="G19" s="6">
        <v>87</v>
      </c>
      <c r="H19" s="6">
        <v>98</v>
      </c>
      <c r="I19" s="6">
        <v>51</v>
      </c>
      <c r="J19" s="15">
        <f t="shared" si="0"/>
        <v>410</v>
      </c>
      <c r="K19" s="131"/>
      <c r="L19" s="23">
        <f>Nord!N67</f>
        <v>165</v>
      </c>
      <c r="M19" s="23">
        <f>Centro!N67</f>
        <v>64</v>
      </c>
      <c r="N19" s="23">
        <f>Sud!N67</f>
        <v>101</v>
      </c>
      <c r="O19" s="23">
        <f t="shared" si="1"/>
        <v>330</v>
      </c>
    </row>
    <row r="20" spans="1:15" ht="15.6" x14ac:dyDescent="0.3">
      <c r="A20" s="8" t="s">
        <v>13</v>
      </c>
      <c r="B20" s="3">
        <v>6</v>
      </c>
      <c r="C20" s="3">
        <v>9</v>
      </c>
      <c r="D20" s="3">
        <v>2</v>
      </c>
      <c r="E20" s="3">
        <v>6</v>
      </c>
      <c r="F20" s="3">
        <v>17</v>
      </c>
      <c r="G20" s="6">
        <v>21</v>
      </c>
      <c r="H20" s="6">
        <v>19</v>
      </c>
      <c r="I20" s="6">
        <v>14</v>
      </c>
      <c r="J20" s="15">
        <f t="shared" si="0"/>
        <v>94</v>
      </c>
      <c r="K20" s="131"/>
      <c r="L20" s="23">
        <f>Nord!N19</f>
        <v>35</v>
      </c>
      <c r="M20" s="23">
        <f>Centro!N19</f>
        <v>17</v>
      </c>
      <c r="N20" s="23">
        <f>Sud!N19</f>
        <v>25</v>
      </c>
      <c r="O20" s="23">
        <f t="shared" si="1"/>
        <v>77</v>
      </c>
    </row>
    <row r="21" spans="1:15" ht="15.6" x14ac:dyDescent="0.3">
      <c r="A21" s="2" t="s">
        <v>14</v>
      </c>
      <c r="B21" s="3">
        <v>229</v>
      </c>
      <c r="C21" s="3">
        <v>26</v>
      </c>
      <c r="D21" s="3">
        <v>18</v>
      </c>
      <c r="E21" s="3">
        <v>8</v>
      </c>
      <c r="F21" s="3">
        <v>23</v>
      </c>
      <c r="G21" s="6">
        <v>78</v>
      </c>
      <c r="H21" s="6">
        <v>114</v>
      </c>
      <c r="I21" s="6">
        <v>12</v>
      </c>
      <c r="J21" s="15">
        <f t="shared" si="0"/>
        <v>508</v>
      </c>
      <c r="K21" s="131"/>
      <c r="L21" s="23">
        <f>Nord!N20</f>
        <v>75</v>
      </c>
      <c r="M21" s="23">
        <f>Centro!N20</f>
        <v>53</v>
      </c>
      <c r="N21" s="23">
        <f>Sud!N20</f>
        <v>107</v>
      </c>
      <c r="O21" s="23">
        <f t="shared" si="1"/>
        <v>235</v>
      </c>
    </row>
    <row r="22" spans="1:15" ht="15.6" x14ac:dyDescent="0.3">
      <c r="A22" s="2" t="s">
        <v>15</v>
      </c>
      <c r="B22" s="3">
        <v>16</v>
      </c>
      <c r="C22" s="3">
        <v>58</v>
      </c>
      <c r="D22" s="3">
        <v>14</v>
      </c>
      <c r="E22" s="3">
        <v>16</v>
      </c>
      <c r="F22" s="3">
        <v>92</v>
      </c>
      <c r="G22" s="6">
        <v>102</v>
      </c>
      <c r="H22" s="6">
        <v>113</v>
      </c>
      <c r="I22" s="6">
        <v>54</v>
      </c>
      <c r="J22" s="15">
        <f t="shared" si="0"/>
        <v>465</v>
      </c>
      <c r="K22" s="131"/>
      <c r="L22" s="23">
        <f>Nord!N21</f>
        <v>186</v>
      </c>
      <c r="M22" s="23">
        <f>Centro!N21</f>
        <v>71</v>
      </c>
      <c r="N22" s="23">
        <f>Sud!N21</f>
        <v>120</v>
      </c>
      <c r="O22" s="23">
        <f t="shared" si="1"/>
        <v>377</v>
      </c>
    </row>
    <row r="23" spans="1:15" ht="15.6" x14ac:dyDescent="0.3">
      <c r="A23" s="2" t="s">
        <v>16</v>
      </c>
      <c r="B23" s="3">
        <v>450</v>
      </c>
      <c r="C23" s="3">
        <v>57</v>
      </c>
      <c r="D23" s="3">
        <v>56</v>
      </c>
      <c r="E23" s="3">
        <v>50</v>
      </c>
      <c r="F23" s="3">
        <v>113</v>
      </c>
      <c r="G23" s="6">
        <v>855</v>
      </c>
      <c r="H23" s="6">
        <v>645</v>
      </c>
      <c r="I23" s="6">
        <v>288</v>
      </c>
      <c r="J23" s="15">
        <f t="shared" si="0"/>
        <v>2514</v>
      </c>
      <c r="K23" s="131"/>
      <c r="L23" s="23">
        <f>Nord!N22</f>
        <v>761</v>
      </c>
      <c r="M23" s="23">
        <f>Centro!N22</f>
        <v>403</v>
      </c>
      <c r="N23" s="23">
        <f>Sud!N22</f>
        <v>787</v>
      </c>
      <c r="O23" s="23">
        <f t="shared" si="1"/>
        <v>1951</v>
      </c>
    </row>
    <row r="24" spans="1:15" ht="15.6" x14ac:dyDescent="0.3">
      <c r="A24" s="8" t="s">
        <v>17</v>
      </c>
      <c r="B24" s="3">
        <v>401</v>
      </c>
      <c r="C24" s="3">
        <v>38</v>
      </c>
      <c r="D24" s="3">
        <v>48</v>
      </c>
      <c r="E24" s="3">
        <v>42</v>
      </c>
      <c r="F24" s="3">
        <v>73</v>
      </c>
      <c r="G24" s="6">
        <v>817</v>
      </c>
      <c r="H24" s="6">
        <v>547</v>
      </c>
      <c r="I24" s="6">
        <v>281</v>
      </c>
      <c r="J24" s="15">
        <f t="shared" si="0"/>
        <v>2247</v>
      </c>
      <c r="K24" s="131"/>
      <c r="L24" s="23">
        <f>Nord!N23</f>
        <v>693</v>
      </c>
      <c r="M24" s="23">
        <f>Centro!N23</f>
        <v>398</v>
      </c>
      <c r="N24" s="23">
        <f>Sud!N23</f>
        <v>669</v>
      </c>
      <c r="O24" s="23">
        <f t="shared" si="1"/>
        <v>1760</v>
      </c>
    </row>
    <row r="25" spans="1:15" ht="15.6" x14ac:dyDescent="0.3">
      <c r="A25" s="7" t="s">
        <v>18</v>
      </c>
      <c r="B25" s="9">
        <v>836</v>
      </c>
      <c r="C25" s="9">
        <v>45</v>
      </c>
      <c r="D25" s="9">
        <v>6</v>
      </c>
      <c r="E25" s="9">
        <v>52</v>
      </c>
      <c r="F25" s="9">
        <v>31</v>
      </c>
      <c r="G25" s="6">
        <v>168</v>
      </c>
      <c r="H25" s="6">
        <v>325</v>
      </c>
      <c r="I25" s="6">
        <v>42</v>
      </c>
      <c r="J25" s="15">
        <f t="shared" si="0"/>
        <v>1505</v>
      </c>
      <c r="K25" s="131"/>
      <c r="L25" s="23">
        <f>Nord!N24</f>
        <v>186</v>
      </c>
      <c r="M25" s="23">
        <f>Centro!N24</f>
        <v>70</v>
      </c>
      <c r="N25" s="23">
        <f>Sud!N24</f>
        <v>362</v>
      </c>
      <c r="O25" s="23">
        <f t="shared" si="1"/>
        <v>618</v>
      </c>
    </row>
    <row r="26" spans="1:15" ht="15.6" x14ac:dyDescent="0.3">
      <c r="A26" s="2" t="s">
        <v>19</v>
      </c>
      <c r="B26" s="3">
        <v>851</v>
      </c>
      <c r="C26" s="3">
        <v>49</v>
      </c>
      <c r="D26" s="3">
        <v>8</v>
      </c>
      <c r="E26" s="3">
        <v>113</v>
      </c>
      <c r="F26" s="3">
        <v>68</v>
      </c>
      <c r="G26" s="6">
        <v>410</v>
      </c>
      <c r="H26" s="6">
        <v>521</v>
      </c>
      <c r="I26" s="6">
        <v>176</v>
      </c>
      <c r="J26" s="15">
        <f t="shared" si="0"/>
        <v>2196</v>
      </c>
      <c r="K26" s="131"/>
      <c r="L26" s="23">
        <f>Nord!N68</f>
        <v>352</v>
      </c>
      <c r="M26" s="23">
        <f>Centro!N68</f>
        <v>241</v>
      </c>
      <c r="N26" s="23">
        <f>Sud!N68</f>
        <v>695</v>
      </c>
      <c r="O26" s="23">
        <f t="shared" si="1"/>
        <v>1288</v>
      </c>
    </row>
    <row r="27" spans="1:15" ht="15.6" x14ac:dyDescent="0.3">
      <c r="A27" s="8" t="s">
        <v>20</v>
      </c>
      <c r="B27" s="3">
        <v>393</v>
      </c>
      <c r="C27" s="3">
        <v>31</v>
      </c>
      <c r="D27" s="3">
        <v>7</v>
      </c>
      <c r="E27" s="3">
        <v>31</v>
      </c>
      <c r="F27" s="3">
        <v>76</v>
      </c>
      <c r="G27" s="6">
        <v>113</v>
      </c>
      <c r="H27" s="6">
        <v>140</v>
      </c>
      <c r="I27" s="6">
        <v>44</v>
      </c>
      <c r="J27" s="15">
        <f t="shared" si="0"/>
        <v>835</v>
      </c>
      <c r="K27" s="131"/>
      <c r="L27" s="23">
        <f>Nord!N69</f>
        <v>152</v>
      </c>
      <c r="M27" s="23">
        <f>Centro!N69</f>
        <v>42</v>
      </c>
      <c r="N27" s="23">
        <f>Sud!N69</f>
        <v>210</v>
      </c>
      <c r="O27" s="23">
        <f t="shared" si="1"/>
        <v>404</v>
      </c>
    </row>
    <row r="28" spans="1:15" x14ac:dyDescent="0.3">
      <c r="A28" s="11" t="s">
        <v>21</v>
      </c>
      <c r="B28" s="13">
        <v>28</v>
      </c>
      <c r="C28" s="13">
        <v>1</v>
      </c>
      <c r="D28" s="13">
        <v>0</v>
      </c>
      <c r="E28" s="13">
        <v>12</v>
      </c>
      <c r="F28" s="13">
        <v>1</v>
      </c>
      <c r="G28" s="6">
        <v>9</v>
      </c>
      <c r="H28" s="6">
        <v>5</v>
      </c>
      <c r="I28" s="6">
        <v>3</v>
      </c>
      <c r="J28" s="15">
        <f t="shared" si="0"/>
        <v>59</v>
      </c>
      <c r="K28" s="131"/>
      <c r="L28" s="26">
        <f>Nord!N70</f>
        <v>10</v>
      </c>
      <c r="M28" s="26">
        <f>Centro!N70</f>
        <v>2</v>
      </c>
      <c r="N28" s="26">
        <f>Sud!N70</f>
        <v>15</v>
      </c>
      <c r="O28" s="23">
        <f t="shared" si="1"/>
        <v>27</v>
      </c>
    </row>
    <row r="29" spans="1:15" x14ac:dyDescent="0.3">
      <c r="A29" s="11" t="s">
        <v>23</v>
      </c>
      <c r="B29" s="13">
        <v>190</v>
      </c>
      <c r="C29" s="13">
        <v>15</v>
      </c>
      <c r="D29" s="13">
        <v>3</v>
      </c>
      <c r="E29" s="13">
        <v>9</v>
      </c>
      <c r="F29" s="13">
        <v>10</v>
      </c>
      <c r="G29" s="6">
        <v>56</v>
      </c>
      <c r="H29" s="6">
        <v>89</v>
      </c>
      <c r="I29" s="6">
        <v>26</v>
      </c>
      <c r="J29" s="15">
        <f t="shared" si="0"/>
        <v>398</v>
      </c>
      <c r="K29" s="131"/>
      <c r="L29" s="26">
        <f>Nord!N71</f>
        <v>75</v>
      </c>
      <c r="M29" s="26">
        <f>Centro!N71</f>
        <v>15</v>
      </c>
      <c r="N29" s="26">
        <f>Sud!N71</f>
        <v>100</v>
      </c>
      <c r="O29" s="23">
        <f t="shared" si="1"/>
        <v>190</v>
      </c>
    </row>
    <row r="30" spans="1:15" x14ac:dyDescent="0.3">
      <c r="A30" s="11" t="s">
        <v>24</v>
      </c>
      <c r="B30" s="13">
        <v>118</v>
      </c>
      <c r="C30" s="13">
        <v>5</v>
      </c>
      <c r="D30" s="13">
        <v>2</v>
      </c>
      <c r="E30" s="13">
        <v>7</v>
      </c>
      <c r="F30" s="13">
        <v>3</v>
      </c>
      <c r="G30" s="6">
        <v>28</v>
      </c>
      <c r="H30" s="6">
        <v>30</v>
      </c>
      <c r="I30" s="6">
        <v>11</v>
      </c>
      <c r="J30" s="15">
        <f t="shared" si="0"/>
        <v>204</v>
      </c>
      <c r="K30" s="131"/>
      <c r="L30" s="26">
        <f>Nord!N72</f>
        <v>35</v>
      </c>
      <c r="M30" s="26">
        <f>Centro!N72</f>
        <v>19</v>
      </c>
      <c r="N30" s="26">
        <f>Sud!N72</f>
        <v>25</v>
      </c>
      <c r="O30" s="23">
        <f t="shared" si="1"/>
        <v>79</v>
      </c>
    </row>
    <row r="31" spans="1:15" x14ac:dyDescent="0.3">
      <c r="A31" s="11" t="s">
        <v>25</v>
      </c>
      <c r="B31" s="13">
        <v>57</v>
      </c>
      <c r="C31" s="13">
        <v>10</v>
      </c>
      <c r="D31" s="13">
        <v>2</v>
      </c>
      <c r="E31" s="13">
        <v>3</v>
      </c>
      <c r="F31" s="13">
        <v>62</v>
      </c>
      <c r="G31" s="6">
        <v>20</v>
      </c>
      <c r="H31" s="6">
        <v>16</v>
      </c>
      <c r="I31" s="6">
        <v>4</v>
      </c>
      <c r="J31" s="15">
        <f t="shared" si="0"/>
        <v>174</v>
      </c>
      <c r="K31" s="131"/>
      <c r="L31" s="26">
        <f>Nord!N73</f>
        <v>29</v>
      </c>
      <c r="M31" s="26">
        <f>Centro!N73</f>
        <v>6</v>
      </c>
      <c r="N31" s="26">
        <f>Sud!N73</f>
        <v>70</v>
      </c>
      <c r="O31" s="23">
        <f t="shared" si="1"/>
        <v>105</v>
      </c>
    </row>
    <row r="32" spans="1:15" ht="15.6" x14ac:dyDescent="0.3">
      <c r="A32" s="8" t="s">
        <v>26</v>
      </c>
      <c r="B32" s="3">
        <v>308</v>
      </c>
      <c r="C32" s="3">
        <v>28</v>
      </c>
      <c r="D32" s="3">
        <v>4</v>
      </c>
      <c r="E32" s="3">
        <v>33</v>
      </c>
      <c r="F32" s="3">
        <v>91</v>
      </c>
      <c r="G32" s="6">
        <v>190</v>
      </c>
      <c r="H32" s="6">
        <v>291</v>
      </c>
      <c r="I32" s="6">
        <v>54</v>
      </c>
      <c r="J32" s="15">
        <f t="shared" si="0"/>
        <v>999</v>
      </c>
      <c r="K32" s="131"/>
      <c r="L32" s="23">
        <f>Nord!N25</f>
        <v>203</v>
      </c>
      <c r="M32" s="23">
        <f>Centro!N25</f>
        <v>80</v>
      </c>
      <c r="N32" s="23">
        <f>Sud!N25</f>
        <v>376</v>
      </c>
      <c r="O32" s="23">
        <f t="shared" ref="O32:O41" si="2">SUM(L32:N32)</f>
        <v>659</v>
      </c>
    </row>
    <row r="33" spans="1:15" x14ac:dyDescent="0.3">
      <c r="A33" s="11" t="s">
        <v>27</v>
      </c>
      <c r="B33" s="13">
        <v>61</v>
      </c>
      <c r="C33" s="13">
        <v>9</v>
      </c>
      <c r="D33" s="13">
        <v>1</v>
      </c>
      <c r="E33" s="13">
        <v>10</v>
      </c>
      <c r="F33" s="13">
        <v>8</v>
      </c>
      <c r="G33" s="6">
        <v>26</v>
      </c>
      <c r="H33" s="6">
        <v>29</v>
      </c>
      <c r="I33" s="6">
        <v>17</v>
      </c>
      <c r="J33" s="15">
        <f t="shared" si="0"/>
        <v>161</v>
      </c>
      <c r="K33" s="131"/>
      <c r="L33" s="26">
        <f>Nord!N26</f>
        <v>44</v>
      </c>
      <c r="M33" s="26">
        <f>Centro!N26</f>
        <v>13</v>
      </c>
      <c r="N33" s="26">
        <f>Sud!N26</f>
        <v>33</v>
      </c>
      <c r="O33" s="23">
        <f t="shared" si="2"/>
        <v>90</v>
      </c>
    </row>
    <row r="34" spans="1:15" x14ac:dyDescent="0.3">
      <c r="A34" s="11" t="s">
        <v>28</v>
      </c>
      <c r="B34" s="13">
        <v>38</v>
      </c>
      <c r="C34" s="13">
        <v>2</v>
      </c>
      <c r="D34" s="13">
        <v>0</v>
      </c>
      <c r="E34" s="13">
        <v>4</v>
      </c>
      <c r="F34" s="13">
        <v>1</v>
      </c>
      <c r="G34" s="6">
        <v>6</v>
      </c>
      <c r="H34" s="6">
        <v>9</v>
      </c>
      <c r="I34" s="6">
        <v>2</v>
      </c>
      <c r="J34" s="15">
        <f t="shared" si="0"/>
        <v>62</v>
      </c>
      <c r="K34" s="131"/>
      <c r="L34" s="26">
        <f>Nord!N27</f>
        <v>4</v>
      </c>
      <c r="M34" s="26">
        <f>Centro!N27</f>
        <v>7</v>
      </c>
      <c r="N34" s="26">
        <f>Sud!N27</f>
        <v>11</v>
      </c>
      <c r="O34" s="23">
        <f t="shared" si="2"/>
        <v>22</v>
      </c>
    </row>
    <row r="35" spans="1:15" x14ac:dyDescent="0.3">
      <c r="A35" s="11" t="s">
        <v>29</v>
      </c>
      <c r="B35" s="13">
        <v>13</v>
      </c>
      <c r="C35" s="13">
        <v>1</v>
      </c>
      <c r="D35" s="13">
        <v>0</v>
      </c>
      <c r="E35" s="13">
        <v>3</v>
      </c>
      <c r="F35" s="13">
        <v>0</v>
      </c>
      <c r="G35" s="6">
        <v>2</v>
      </c>
      <c r="H35" s="6">
        <v>6</v>
      </c>
      <c r="I35" s="6">
        <v>4</v>
      </c>
      <c r="J35" s="15">
        <f t="shared" si="0"/>
        <v>29</v>
      </c>
      <c r="K35" s="131"/>
      <c r="L35" s="26">
        <f>Nord!N28</f>
        <v>3</v>
      </c>
      <c r="M35" s="26">
        <f>Centro!N28</f>
        <v>1</v>
      </c>
      <c r="N35" s="26">
        <f>Sud!N28</f>
        <v>11</v>
      </c>
      <c r="O35" s="23">
        <f t="shared" si="2"/>
        <v>15</v>
      </c>
    </row>
    <row r="36" spans="1:15" x14ac:dyDescent="0.3">
      <c r="A36" s="11" t="s">
        <v>30</v>
      </c>
      <c r="B36" s="13">
        <v>55</v>
      </c>
      <c r="C36" s="13">
        <v>0</v>
      </c>
      <c r="D36" s="13">
        <v>0</v>
      </c>
      <c r="E36" s="13">
        <v>5</v>
      </c>
      <c r="F36" s="13">
        <v>4</v>
      </c>
      <c r="G36" s="6">
        <v>34</v>
      </c>
      <c r="H36" s="6">
        <v>7</v>
      </c>
      <c r="I36" s="6">
        <v>5</v>
      </c>
      <c r="J36" s="15">
        <f t="shared" si="0"/>
        <v>110</v>
      </c>
      <c r="K36" s="131"/>
      <c r="L36" s="26">
        <f>Nord!N29</f>
        <v>18</v>
      </c>
      <c r="M36" s="26">
        <f>Centro!N29</f>
        <v>17</v>
      </c>
      <c r="N36" s="26">
        <f>Sud!N29</f>
        <v>20</v>
      </c>
      <c r="O36" s="23">
        <f t="shared" si="2"/>
        <v>55</v>
      </c>
    </row>
    <row r="37" spans="1:15" x14ac:dyDescent="0.3">
      <c r="A37" s="11" t="s">
        <v>31</v>
      </c>
      <c r="B37" s="13">
        <v>2</v>
      </c>
      <c r="C37" s="13">
        <v>0</v>
      </c>
      <c r="D37" s="13">
        <v>0</v>
      </c>
      <c r="E37" s="13">
        <v>0</v>
      </c>
      <c r="F37" s="13">
        <v>0</v>
      </c>
      <c r="G37" s="6">
        <v>1</v>
      </c>
      <c r="H37" s="6">
        <v>0</v>
      </c>
      <c r="I37" s="6">
        <v>1</v>
      </c>
      <c r="J37" s="15">
        <f t="shared" si="0"/>
        <v>4</v>
      </c>
      <c r="K37" s="131"/>
      <c r="L37" s="26">
        <f>Nord!N30</f>
        <v>0</v>
      </c>
      <c r="M37" s="26">
        <f>Centro!N30</f>
        <v>1</v>
      </c>
      <c r="N37" s="26">
        <f>Sud!N30</f>
        <v>1</v>
      </c>
      <c r="O37" s="23">
        <f t="shared" si="2"/>
        <v>2</v>
      </c>
    </row>
    <row r="38" spans="1:15" x14ac:dyDescent="0.3">
      <c r="A38" s="11" t="s">
        <v>32</v>
      </c>
      <c r="B38" s="13">
        <v>6</v>
      </c>
      <c r="C38" s="13">
        <v>0</v>
      </c>
      <c r="D38" s="13">
        <v>0</v>
      </c>
      <c r="E38" s="13">
        <v>2</v>
      </c>
      <c r="F38" s="13">
        <v>1</v>
      </c>
      <c r="G38" s="6">
        <v>4</v>
      </c>
      <c r="H38" s="6">
        <v>7</v>
      </c>
      <c r="I38" s="6">
        <v>1</v>
      </c>
      <c r="J38" s="15">
        <f t="shared" si="0"/>
        <v>21</v>
      </c>
      <c r="K38" s="131"/>
      <c r="L38" s="26">
        <f>Nord!N31</f>
        <v>6</v>
      </c>
      <c r="M38" s="26">
        <f>Centro!N31</f>
        <v>0</v>
      </c>
      <c r="N38" s="26">
        <f>Sud!N31</f>
        <v>9</v>
      </c>
      <c r="O38" s="23">
        <f t="shared" si="2"/>
        <v>15</v>
      </c>
    </row>
    <row r="39" spans="1:15" x14ac:dyDescent="0.3">
      <c r="A39" s="11" t="s">
        <v>33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6">
        <v>2</v>
      </c>
      <c r="H39" s="6">
        <v>4</v>
      </c>
      <c r="I39" s="6">
        <v>0</v>
      </c>
      <c r="J39" s="15">
        <f t="shared" si="0"/>
        <v>6</v>
      </c>
      <c r="K39" s="131"/>
      <c r="L39" s="26">
        <f>Nord!N32</f>
        <v>3</v>
      </c>
      <c r="M39" s="26">
        <f>Centro!N32</f>
        <v>1</v>
      </c>
      <c r="N39" s="26">
        <f>Sud!N32</f>
        <v>2</v>
      </c>
      <c r="O39" s="23">
        <f t="shared" si="2"/>
        <v>6</v>
      </c>
    </row>
    <row r="40" spans="1:15" x14ac:dyDescent="0.3">
      <c r="A40" s="11" t="s">
        <v>34</v>
      </c>
      <c r="B40" s="13">
        <v>6</v>
      </c>
      <c r="C40" s="13">
        <v>0</v>
      </c>
      <c r="D40" s="13">
        <v>0</v>
      </c>
      <c r="E40" s="13">
        <v>1</v>
      </c>
      <c r="F40" s="13">
        <v>0</v>
      </c>
      <c r="G40" s="6">
        <v>2</v>
      </c>
      <c r="H40" s="6">
        <v>1</v>
      </c>
      <c r="I40" s="6">
        <v>1</v>
      </c>
      <c r="J40" s="15">
        <f t="shared" si="0"/>
        <v>11</v>
      </c>
      <c r="K40" s="131"/>
      <c r="L40" s="26">
        <f>Nord!N33</f>
        <v>2</v>
      </c>
      <c r="M40" s="26">
        <f>Centro!N33</f>
        <v>2</v>
      </c>
      <c r="N40" s="26">
        <f>Sud!N33</f>
        <v>1</v>
      </c>
      <c r="O40" s="23">
        <f t="shared" si="2"/>
        <v>5</v>
      </c>
    </row>
    <row r="41" spans="1:15" x14ac:dyDescent="0.3">
      <c r="A41" s="11" t="s">
        <v>35</v>
      </c>
      <c r="B41" s="13">
        <v>127</v>
      </c>
      <c r="C41" s="13">
        <v>16</v>
      </c>
      <c r="D41" s="13">
        <v>3</v>
      </c>
      <c r="E41" s="13">
        <v>8</v>
      </c>
      <c r="F41" s="13">
        <v>77</v>
      </c>
      <c r="G41" s="6">
        <v>113</v>
      </c>
      <c r="H41" s="6">
        <v>228</v>
      </c>
      <c r="I41" s="6">
        <v>23</v>
      </c>
      <c r="J41" s="15">
        <f t="shared" si="0"/>
        <v>595</v>
      </c>
      <c r="K41" s="131"/>
      <c r="L41" s="26">
        <f>Nord!N37</f>
        <v>123</v>
      </c>
      <c r="M41" s="26">
        <f>Centro!N37</f>
        <v>38</v>
      </c>
      <c r="N41" s="26">
        <f>Sud!N37</f>
        <v>288</v>
      </c>
      <c r="O41" s="23">
        <f t="shared" si="2"/>
        <v>449</v>
      </c>
    </row>
    <row r="42" spans="1:15" ht="31.2" x14ac:dyDescent="0.3">
      <c r="A42" s="4" t="s">
        <v>36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17">
        <v>0</v>
      </c>
      <c r="H42" s="17">
        <v>4</v>
      </c>
      <c r="I42" s="17">
        <v>1</v>
      </c>
      <c r="J42" s="22">
        <f t="shared" si="0"/>
        <v>6</v>
      </c>
      <c r="K42" s="142"/>
      <c r="L42" s="27">
        <f>Nord!N39</f>
        <v>4</v>
      </c>
      <c r="M42" s="27">
        <f>Centro!N39</f>
        <v>0</v>
      </c>
      <c r="N42" s="27">
        <f>Sud!N39</f>
        <v>2</v>
      </c>
      <c r="O42" s="27">
        <f>SUM(L42:N42)</f>
        <v>6</v>
      </c>
    </row>
  </sheetData>
  <pageMargins left="0.7" right="0.7" top="0.75" bottom="0.75" header="0.3" footer="0.3"/>
  <webPublishItems count="1">
    <webPublishItem id="19131" divId="trasparenza_pa2017_19131" sourceType="range" sourceRef="A1:O42" destinationFile="G:\corruzione_trasparenza\relazione_tavola2015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50" sqref="B50"/>
    </sheetView>
  </sheetViews>
  <sheetFormatPr defaultRowHeight="14.4" x14ac:dyDescent="0.3"/>
  <cols>
    <col min="1" max="1" width="107" customWidth="1"/>
    <col min="2" max="11" width="12.6640625" customWidth="1"/>
    <col min="12" max="12" width="3.6640625" customWidth="1"/>
  </cols>
  <sheetData>
    <row r="1" spans="1:19" ht="31.2" x14ac:dyDescent="0.3">
      <c r="A1" s="1" t="s">
        <v>0</v>
      </c>
      <c r="B1" s="14" t="s">
        <v>38</v>
      </c>
      <c r="C1" s="14" t="s">
        <v>85</v>
      </c>
      <c r="D1" s="1" t="s">
        <v>37</v>
      </c>
      <c r="E1" s="14" t="s">
        <v>39</v>
      </c>
      <c r="F1" s="14" t="s">
        <v>40</v>
      </c>
      <c r="G1" s="14" t="s">
        <v>117</v>
      </c>
      <c r="H1" s="14" t="s">
        <v>41</v>
      </c>
      <c r="I1" s="14" t="s">
        <v>42</v>
      </c>
      <c r="J1" s="14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23</v>
      </c>
      <c r="C2" s="3">
        <v>17</v>
      </c>
      <c r="D2" s="3">
        <v>65</v>
      </c>
      <c r="E2" s="3">
        <v>17</v>
      </c>
      <c r="F2" s="3">
        <v>19</v>
      </c>
      <c r="G2" s="3">
        <v>102</v>
      </c>
      <c r="H2" s="3">
        <v>108</v>
      </c>
      <c r="I2" s="3">
        <v>119</v>
      </c>
      <c r="J2" s="3">
        <v>70</v>
      </c>
      <c r="K2" s="15">
        <f>SUM(B2:J2)</f>
        <v>540</v>
      </c>
      <c r="L2" s="131"/>
      <c r="M2" s="23">
        <f>Nord!U2</f>
        <v>201</v>
      </c>
      <c r="N2" s="23">
        <f>Centro!U2</f>
        <v>73</v>
      </c>
      <c r="O2" s="23">
        <f>Sud!U2</f>
        <v>144</v>
      </c>
      <c r="P2" s="23">
        <f>SUM(M2:O2)</f>
        <v>418</v>
      </c>
    </row>
    <row r="3" spans="1:19" ht="15.6" x14ac:dyDescent="0.3">
      <c r="A3" s="2" t="s">
        <v>148</v>
      </c>
      <c r="B3" s="3"/>
      <c r="C3" s="3"/>
      <c r="D3" s="3"/>
      <c r="E3" s="3"/>
      <c r="F3" s="3"/>
      <c r="G3" s="3"/>
      <c r="H3" s="3"/>
      <c r="I3" s="3"/>
      <c r="J3" s="3"/>
      <c r="K3" s="15"/>
      <c r="L3" s="131"/>
      <c r="M3" s="23"/>
      <c r="N3" s="23"/>
      <c r="O3" s="23"/>
      <c r="P3" s="23"/>
    </row>
    <row r="4" spans="1:19" ht="15.6" x14ac:dyDescent="0.3">
      <c r="A4" s="4" t="s">
        <v>2</v>
      </c>
      <c r="B4" s="5">
        <v>24</v>
      </c>
      <c r="C4" s="5">
        <v>20</v>
      </c>
      <c r="D4" s="5">
        <v>66</v>
      </c>
      <c r="E4" s="18">
        <v>20</v>
      </c>
      <c r="F4" s="18">
        <v>20</v>
      </c>
      <c r="G4" s="18">
        <v>106</v>
      </c>
      <c r="H4" s="18">
        <v>108</v>
      </c>
      <c r="I4" s="18">
        <v>121</v>
      </c>
      <c r="J4" s="18">
        <v>74</v>
      </c>
      <c r="K4" s="16">
        <f t="shared" ref="K4:K49" si="0">SUM(B4:J4)</f>
        <v>559</v>
      </c>
      <c r="L4" s="131"/>
      <c r="M4" s="24">
        <f>Nord!U4</f>
        <v>206</v>
      </c>
      <c r="N4" s="24">
        <f>Centro!U4</f>
        <v>74</v>
      </c>
      <c r="O4" s="24">
        <f>Sud!U4</f>
        <v>149</v>
      </c>
      <c r="P4" s="24">
        <f>SUM(M4:O4)</f>
        <v>429</v>
      </c>
    </row>
    <row r="5" spans="1:19" ht="15.6" x14ac:dyDescent="0.3">
      <c r="A5" s="2" t="s">
        <v>3</v>
      </c>
      <c r="B5" s="6">
        <v>11990</v>
      </c>
      <c r="C5" s="6">
        <v>5912</v>
      </c>
      <c r="D5" s="6">
        <v>433</v>
      </c>
      <c r="E5" s="6">
        <v>160</v>
      </c>
      <c r="F5" s="6">
        <v>3634</v>
      </c>
      <c r="G5" s="6">
        <v>1007</v>
      </c>
      <c r="H5" s="6">
        <v>2110</v>
      </c>
      <c r="I5" s="6">
        <v>87702</v>
      </c>
      <c r="J5" s="6">
        <v>32327</v>
      </c>
      <c r="K5" s="15">
        <f>SUM(B5:J5)</f>
        <v>145275</v>
      </c>
      <c r="L5" s="133"/>
      <c r="M5" s="23">
        <f>Nord!U5</f>
        <v>56346</v>
      </c>
      <c r="N5" s="23">
        <f>Centro!U5</f>
        <v>24255</v>
      </c>
      <c r="O5" s="23">
        <f>Sud!U5</f>
        <v>46179</v>
      </c>
      <c r="P5" s="23">
        <f t="shared" ref="P5:P42" si="1">SUM(M5:O5)</f>
        <v>126780</v>
      </c>
    </row>
    <row r="6" spans="1:19" ht="15.6" x14ac:dyDescent="0.3">
      <c r="A6" s="2" t="s">
        <v>4</v>
      </c>
      <c r="B6" s="6">
        <v>673538</v>
      </c>
      <c r="C6" s="6">
        <v>820572</v>
      </c>
      <c r="D6" s="6">
        <v>53600</v>
      </c>
      <c r="E6" s="6">
        <v>23138</v>
      </c>
      <c r="F6" s="6">
        <v>59109</v>
      </c>
      <c r="G6" s="6">
        <v>49393</v>
      </c>
      <c r="H6" s="6">
        <v>147951</v>
      </c>
      <c r="I6" s="6">
        <v>333618</v>
      </c>
      <c r="J6" s="6">
        <v>123487</v>
      </c>
      <c r="K6" s="15">
        <f>SUM(B6:J6)</f>
        <v>2284406</v>
      </c>
      <c r="L6" s="134"/>
      <c r="M6" s="23">
        <f>Nord!U6</f>
        <v>360194</v>
      </c>
      <c r="N6" s="23">
        <f>Centro!U6</f>
        <v>145206</v>
      </c>
      <c r="O6" s="23">
        <f>Sud!U6</f>
        <v>208158</v>
      </c>
      <c r="P6" s="23">
        <f t="shared" si="1"/>
        <v>713558</v>
      </c>
      <c r="Q6" s="44">
        <f>(M5+M6)/($P5+$P6)*100</f>
        <v>49.568149958707089</v>
      </c>
      <c r="R6" s="44">
        <f>(N5+N6)/($P5+$P6)*100</f>
        <v>20.165814231892405</v>
      </c>
      <c r="S6" s="44">
        <f>(O5+O6)/($P5+$P6)*100</f>
        <v>30.266035809400506</v>
      </c>
    </row>
    <row r="7" spans="1:19" ht="15.6" x14ac:dyDescent="0.3">
      <c r="A7" s="7" t="s">
        <v>5</v>
      </c>
      <c r="B7" s="6">
        <v>21</v>
      </c>
      <c r="C7" s="6">
        <v>14</v>
      </c>
      <c r="D7" s="6">
        <v>53</v>
      </c>
      <c r="E7" s="6">
        <v>13</v>
      </c>
      <c r="F7" s="6">
        <v>17</v>
      </c>
      <c r="G7" s="6">
        <v>89</v>
      </c>
      <c r="H7" s="6">
        <v>99</v>
      </c>
      <c r="I7" s="6">
        <v>102</v>
      </c>
      <c r="J7" s="6">
        <v>60</v>
      </c>
      <c r="K7" s="15">
        <f t="shared" si="0"/>
        <v>468</v>
      </c>
      <c r="L7" s="131"/>
      <c r="M7" s="23">
        <f>Nord!U7</f>
        <v>179</v>
      </c>
      <c r="N7" s="23">
        <f>Centro!U7</f>
        <v>65</v>
      </c>
      <c r="O7" s="23">
        <f>Sud!U7</f>
        <v>123</v>
      </c>
      <c r="P7" s="23">
        <f t="shared" si="1"/>
        <v>367</v>
      </c>
    </row>
    <row r="8" spans="1:19" ht="15.6" x14ac:dyDescent="0.3">
      <c r="A8" s="2" t="s">
        <v>6</v>
      </c>
      <c r="B8" s="6">
        <v>19</v>
      </c>
      <c r="C8" s="6">
        <v>11</v>
      </c>
      <c r="D8" s="6">
        <v>48</v>
      </c>
      <c r="E8" s="6">
        <v>10</v>
      </c>
      <c r="F8" s="6">
        <v>17</v>
      </c>
      <c r="G8" s="6">
        <v>77</v>
      </c>
      <c r="H8" s="6">
        <v>89</v>
      </c>
      <c r="I8" s="6">
        <v>83</v>
      </c>
      <c r="J8" s="6">
        <v>47</v>
      </c>
      <c r="K8" s="15">
        <f t="shared" si="0"/>
        <v>401</v>
      </c>
      <c r="L8" s="131"/>
      <c r="M8" s="23">
        <f>Nord!U8</f>
        <v>155</v>
      </c>
      <c r="N8" s="23">
        <f>Centro!U8</f>
        <v>59</v>
      </c>
      <c r="O8" s="23">
        <f>Sud!U8</f>
        <v>99</v>
      </c>
      <c r="P8" s="23">
        <f t="shared" si="1"/>
        <v>313</v>
      </c>
    </row>
    <row r="9" spans="1:19" ht="15.6" x14ac:dyDescent="0.3">
      <c r="A9" s="2" t="s">
        <v>7</v>
      </c>
      <c r="B9" s="6">
        <v>16</v>
      </c>
      <c r="C9" s="6">
        <v>3</v>
      </c>
      <c r="D9" s="6">
        <v>44</v>
      </c>
      <c r="E9" s="6">
        <v>6</v>
      </c>
      <c r="F9" s="6">
        <v>17</v>
      </c>
      <c r="G9" s="6">
        <v>75</v>
      </c>
      <c r="H9" s="6">
        <v>87</v>
      </c>
      <c r="I9" s="6">
        <v>77</v>
      </c>
      <c r="J9" s="6">
        <v>41</v>
      </c>
      <c r="K9" s="15">
        <f t="shared" si="0"/>
        <v>366</v>
      </c>
      <c r="L9" s="131"/>
      <c r="M9" s="23">
        <f>Nord!U9</f>
        <v>149</v>
      </c>
      <c r="N9" s="23">
        <f>Centro!U9</f>
        <v>58</v>
      </c>
      <c r="O9" s="23">
        <f>Sud!U9</f>
        <v>90</v>
      </c>
      <c r="P9" s="23">
        <f t="shared" si="1"/>
        <v>297</v>
      </c>
    </row>
    <row r="10" spans="1:19" ht="15.6" x14ac:dyDescent="0.3">
      <c r="A10" s="2" t="s">
        <v>127</v>
      </c>
      <c r="B10" s="6"/>
      <c r="C10" s="6"/>
      <c r="D10" s="6"/>
      <c r="E10" s="6"/>
      <c r="F10" s="6"/>
      <c r="G10" s="6"/>
      <c r="H10" s="6"/>
      <c r="I10" s="6"/>
      <c r="J10" s="6"/>
      <c r="K10" s="15"/>
      <c r="L10" s="131"/>
      <c r="M10" s="23"/>
      <c r="N10" s="23"/>
      <c r="O10" s="23"/>
      <c r="P10" s="23"/>
    </row>
    <row r="11" spans="1:19" ht="15.6" x14ac:dyDescent="0.3">
      <c r="A11" s="2" t="s">
        <v>128</v>
      </c>
      <c r="B11" s="6">
        <v>230</v>
      </c>
      <c r="C11" s="6">
        <v>31</v>
      </c>
      <c r="D11" s="6">
        <v>19</v>
      </c>
      <c r="E11" s="6">
        <v>51</v>
      </c>
      <c r="F11" s="6">
        <v>91</v>
      </c>
      <c r="G11" s="6">
        <v>48</v>
      </c>
      <c r="H11" s="6">
        <v>243</v>
      </c>
      <c r="I11" s="6">
        <v>121</v>
      </c>
      <c r="J11" s="6">
        <v>71</v>
      </c>
      <c r="K11" s="15">
        <f t="shared" si="0"/>
        <v>905</v>
      </c>
      <c r="L11" s="131"/>
      <c r="M11" s="23">
        <f>Nord!U11</f>
        <v>183</v>
      </c>
      <c r="N11" s="23">
        <f>Centro!U11</f>
        <v>154</v>
      </c>
      <c r="O11" s="23">
        <f>Sud!U11</f>
        <v>237</v>
      </c>
      <c r="P11" s="23">
        <f t="shared" si="1"/>
        <v>574</v>
      </c>
    </row>
    <row r="12" spans="1:19" ht="15.6" x14ac:dyDescent="0.3">
      <c r="A12" s="2" t="s">
        <v>129</v>
      </c>
      <c r="B12" s="6"/>
      <c r="C12" s="6"/>
      <c r="D12" s="6"/>
      <c r="E12" s="6"/>
      <c r="F12" s="6"/>
      <c r="G12" s="6"/>
      <c r="H12" s="6"/>
      <c r="I12" s="6"/>
      <c r="J12" s="6"/>
      <c r="K12" s="15"/>
      <c r="L12" s="131"/>
      <c r="M12" s="23"/>
      <c r="N12" s="23"/>
      <c r="O12" s="23"/>
      <c r="P12" s="23"/>
    </row>
    <row r="13" spans="1:19" ht="15.6" x14ac:dyDescent="0.3">
      <c r="A13" s="2" t="s">
        <v>130</v>
      </c>
      <c r="B13" s="6"/>
      <c r="C13" s="6"/>
      <c r="D13" s="6"/>
      <c r="E13" s="6"/>
      <c r="F13" s="6"/>
      <c r="G13" s="6"/>
      <c r="H13" s="6"/>
      <c r="I13" s="6"/>
      <c r="J13" s="6"/>
      <c r="K13" s="15"/>
      <c r="L13" s="131"/>
      <c r="M13" s="23"/>
      <c r="N13" s="23"/>
      <c r="O13" s="23"/>
      <c r="P13" s="23"/>
    </row>
    <row r="14" spans="1:19" ht="15.6" x14ac:dyDescent="0.3">
      <c r="A14" s="2" t="s">
        <v>8</v>
      </c>
      <c r="B14" s="6">
        <v>21</v>
      </c>
      <c r="C14" s="6">
        <v>10</v>
      </c>
      <c r="D14" s="6">
        <v>60</v>
      </c>
      <c r="E14" s="6">
        <v>14</v>
      </c>
      <c r="F14" s="6">
        <v>19</v>
      </c>
      <c r="G14" s="6">
        <v>87</v>
      </c>
      <c r="H14" s="6">
        <v>99</v>
      </c>
      <c r="I14" s="6">
        <v>112</v>
      </c>
      <c r="J14" s="6">
        <v>64</v>
      </c>
      <c r="K14" s="15">
        <f t="shared" si="0"/>
        <v>486</v>
      </c>
      <c r="L14" s="131"/>
      <c r="M14" s="23">
        <f>Nord!U14</f>
        <v>193</v>
      </c>
      <c r="N14" s="23">
        <f>Centro!U14</f>
        <v>70</v>
      </c>
      <c r="O14" s="23">
        <f>Sud!U14</f>
        <v>118</v>
      </c>
      <c r="P14" s="23">
        <f t="shared" si="1"/>
        <v>381</v>
      </c>
    </row>
    <row r="15" spans="1:19" ht="15.6" x14ac:dyDescent="0.3">
      <c r="A15" s="2" t="s">
        <v>9</v>
      </c>
      <c r="B15" s="6">
        <v>3978</v>
      </c>
      <c r="C15" s="6">
        <v>196</v>
      </c>
      <c r="D15" s="6">
        <v>239</v>
      </c>
      <c r="E15" s="6">
        <v>67</v>
      </c>
      <c r="F15" s="6">
        <v>449</v>
      </c>
      <c r="G15" s="6">
        <v>388</v>
      </c>
      <c r="H15" s="6">
        <v>2258</v>
      </c>
      <c r="I15" s="6">
        <v>1076</v>
      </c>
      <c r="J15" s="6">
        <v>270</v>
      </c>
      <c r="K15" s="15">
        <f>SUM(B15:J15)</f>
        <v>8921</v>
      </c>
      <c r="L15" s="131"/>
      <c r="M15" s="23">
        <f>Nord!U15</f>
        <v>1516</v>
      </c>
      <c r="N15" s="23">
        <f>Centro!U15</f>
        <v>1665</v>
      </c>
      <c r="O15" s="23">
        <f>Sud!U15</f>
        <v>1260</v>
      </c>
      <c r="P15" s="23">
        <f t="shared" si="1"/>
        <v>4441</v>
      </c>
    </row>
    <row r="16" spans="1:19" ht="15.75" customHeight="1" x14ac:dyDescent="0.3">
      <c r="A16" s="2" t="s">
        <v>100</v>
      </c>
      <c r="B16" s="6">
        <v>15</v>
      </c>
      <c r="C16" s="6">
        <v>1</v>
      </c>
      <c r="D16" s="6">
        <v>24</v>
      </c>
      <c r="E16" s="6">
        <v>2</v>
      </c>
      <c r="F16" s="6">
        <v>12</v>
      </c>
      <c r="G16" s="6">
        <v>43</v>
      </c>
      <c r="H16" s="6">
        <v>63</v>
      </c>
      <c r="I16" s="6">
        <v>59</v>
      </c>
      <c r="J16" s="6">
        <v>33</v>
      </c>
      <c r="K16" s="15">
        <f>SUM(B16:J16)</f>
        <v>252</v>
      </c>
      <c r="L16" s="131"/>
      <c r="M16" s="23">
        <f>Nord!U16</f>
        <v>104</v>
      </c>
      <c r="N16" s="23">
        <f>Centro!U16</f>
        <v>33</v>
      </c>
      <c r="O16" s="23">
        <f>Sud!U16</f>
        <v>73</v>
      </c>
      <c r="P16" s="23">
        <f t="shared" si="1"/>
        <v>210</v>
      </c>
    </row>
    <row r="17" spans="1:19" ht="15.6" x14ac:dyDescent="0.3">
      <c r="A17" s="2" t="s">
        <v>147</v>
      </c>
      <c r="B17" s="6">
        <v>17</v>
      </c>
      <c r="C17" s="6">
        <v>2</v>
      </c>
      <c r="D17" s="6">
        <v>27</v>
      </c>
      <c r="E17" s="6">
        <v>3</v>
      </c>
      <c r="F17" s="6">
        <v>11</v>
      </c>
      <c r="G17" s="6">
        <v>41</v>
      </c>
      <c r="H17" s="6">
        <v>66</v>
      </c>
      <c r="I17" s="6">
        <v>74</v>
      </c>
      <c r="J17" s="6">
        <v>34</v>
      </c>
      <c r="K17" s="15">
        <f t="shared" si="0"/>
        <v>275</v>
      </c>
      <c r="L17" s="131"/>
      <c r="M17" s="23">
        <f>Nord!U17</f>
        <v>118</v>
      </c>
      <c r="N17" s="23">
        <f>Centro!U17</f>
        <v>36</v>
      </c>
      <c r="O17" s="23">
        <f>Sud!U17</f>
        <v>72</v>
      </c>
      <c r="P17" s="23">
        <f t="shared" si="1"/>
        <v>226</v>
      </c>
    </row>
    <row r="18" spans="1:19" ht="15.6" x14ac:dyDescent="0.3">
      <c r="A18" s="2" t="s">
        <v>11</v>
      </c>
      <c r="B18" s="6">
        <v>22</v>
      </c>
      <c r="C18" s="6">
        <v>15</v>
      </c>
      <c r="D18" s="6">
        <v>63</v>
      </c>
      <c r="E18" s="6">
        <v>14</v>
      </c>
      <c r="F18" s="6">
        <v>17</v>
      </c>
      <c r="G18" s="6">
        <v>98</v>
      </c>
      <c r="H18" s="6">
        <v>106</v>
      </c>
      <c r="I18" s="6">
        <v>112</v>
      </c>
      <c r="J18" s="6">
        <v>62</v>
      </c>
      <c r="K18" s="15">
        <f t="shared" si="0"/>
        <v>509</v>
      </c>
      <c r="L18" s="131"/>
      <c r="M18" s="23">
        <f>Nord!U18</f>
        <v>193</v>
      </c>
      <c r="N18" s="23">
        <f>Centro!U18</f>
        <v>70</v>
      </c>
      <c r="O18" s="23">
        <f>Sud!U18</f>
        <v>132</v>
      </c>
      <c r="P18" s="23">
        <f t="shared" si="1"/>
        <v>395</v>
      </c>
    </row>
    <row r="19" spans="1:19" ht="15.6" x14ac:dyDescent="0.3">
      <c r="A19" s="2" t="s">
        <v>12</v>
      </c>
      <c r="B19" s="6">
        <v>20</v>
      </c>
      <c r="C19" s="6">
        <v>17</v>
      </c>
      <c r="D19" s="6">
        <v>56</v>
      </c>
      <c r="E19" s="6">
        <v>11</v>
      </c>
      <c r="F19" s="6">
        <v>18</v>
      </c>
      <c r="G19" s="6">
        <v>85</v>
      </c>
      <c r="H19" s="6">
        <v>94</v>
      </c>
      <c r="I19" s="6">
        <v>108</v>
      </c>
      <c r="J19" s="6">
        <v>68</v>
      </c>
      <c r="K19" s="15">
        <f t="shared" si="0"/>
        <v>477</v>
      </c>
      <c r="L19" s="131"/>
      <c r="M19" s="23">
        <f>Nord!U67</f>
        <v>185</v>
      </c>
      <c r="N19" s="23">
        <f>Centro!U67</f>
        <v>65</v>
      </c>
      <c r="O19" s="23">
        <f>Sud!U67</f>
        <v>123</v>
      </c>
      <c r="P19" s="23">
        <f t="shared" si="1"/>
        <v>373</v>
      </c>
    </row>
    <row r="20" spans="1:19" ht="15.6" x14ac:dyDescent="0.3">
      <c r="A20" s="8" t="s">
        <v>13</v>
      </c>
      <c r="B20" s="6">
        <v>8</v>
      </c>
      <c r="C20" s="6">
        <v>0</v>
      </c>
      <c r="D20" s="6">
        <v>14</v>
      </c>
      <c r="E20" s="6">
        <v>4</v>
      </c>
      <c r="F20" s="6">
        <v>8</v>
      </c>
      <c r="G20" s="6">
        <v>18</v>
      </c>
      <c r="H20" s="6">
        <v>30</v>
      </c>
      <c r="I20" s="6">
        <v>24</v>
      </c>
      <c r="J20" s="6">
        <v>16</v>
      </c>
      <c r="K20" s="15">
        <f t="shared" si="0"/>
        <v>122</v>
      </c>
      <c r="L20" s="131"/>
      <c r="M20" s="23">
        <f>Nord!U19</f>
        <v>40</v>
      </c>
      <c r="N20" s="23">
        <f>Centro!U19</f>
        <v>23</v>
      </c>
      <c r="O20" s="23">
        <f>Sud!U19</f>
        <v>33</v>
      </c>
      <c r="P20" s="23">
        <f t="shared" si="1"/>
        <v>96</v>
      </c>
    </row>
    <row r="21" spans="1:19" ht="15.6" x14ac:dyDescent="0.3">
      <c r="A21" s="2" t="s">
        <v>14</v>
      </c>
      <c r="B21" s="6">
        <v>118</v>
      </c>
      <c r="C21" s="6">
        <v>13</v>
      </c>
      <c r="D21" s="6">
        <v>22</v>
      </c>
      <c r="E21" s="6">
        <v>11</v>
      </c>
      <c r="F21" s="6">
        <v>31</v>
      </c>
      <c r="G21" s="6">
        <v>14</v>
      </c>
      <c r="H21" s="6">
        <v>126</v>
      </c>
      <c r="I21" s="6">
        <v>141</v>
      </c>
      <c r="J21" s="6">
        <v>25</v>
      </c>
      <c r="K21" s="15">
        <f t="shared" si="0"/>
        <v>501</v>
      </c>
      <c r="L21" s="131"/>
      <c r="M21" s="23">
        <f>Nord!U20</f>
        <v>119</v>
      </c>
      <c r="N21" s="23">
        <f>Centro!U20</f>
        <v>89</v>
      </c>
      <c r="O21" s="23">
        <f>Sud!U20</f>
        <v>129</v>
      </c>
      <c r="P21" s="23">
        <f t="shared" si="1"/>
        <v>337</v>
      </c>
    </row>
    <row r="22" spans="1:19" ht="15.6" x14ac:dyDescent="0.3">
      <c r="A22" s="2" t="s">
        <v>15</v>
      </c>
      <c r="B22" s="6">
        <v>21</v>
      </c>
      <c r="C22" s="6">
        <v>3</v>
      </c>
      <c r="D22" s="6">
        <v>62</v>
      </c>
      <c r="E22" s="6">
        <v>17</v>
      </c>
      <c r="F22" s="6">
        <v>17</v>
      </c>
      <c r="G22" s="6">
        <v>101</v>
      </c>
      <c r="H22" s="6">
        <v>108</v>
      </c>
      <c r="I22" s="6">
        <v>117</v>
      </c>
      <c r="J22" s="6">
        <v>68</v>
      </c>
      <c r="K22" s="15">
        <f t="shared" si="0"/>
        <v>514</v>
      </c>
      <c r="L22" s="131"/>
      <c r="M22" s="23">
        <f>Nord!U21</f>
        <v>200</v>
      </c>
      <c r="N22" s="23">
        <f>Centro!U21</f>
        <v>72</v>
      </c>
      <c r="O22" s="23">
        <f>Sud!U21</f>
        <v>139</v>
      </c>
      <c r="P22" s="23">
        <f t="shared" si="1"/>
        <v>411</v>
      </c>
    </row>
    <row r="23" spans="1:19" ht="15.6" x14ac:dyDescent="0.3">
      <c r="A23" s="2" t="s">
        <v>16</v>
      </c>
      <c r="B23" s="6">
        <v>516</v>
      </c>
      <c r="C23" s="6">
        <v>23</v>
      </c>
      <c r="D23" s="6">
        <v>57</v>
      </c>
      <c r="E23" s="6">
        <v>21</v>
      </c>
      <c r="F23" s="6">
        <v>106</v>
      </c>
      <c r="G23" s="6">
        <v>145</v>
      </c>
      <c r="H23" s="6">
        <v>854</v>
      </c>
      <c r="I23" s="6">
        <v>806</v>
      </c>
      <c r="J23" s="6">
        <v>359</v>
      </c>
      <c r="K23" s="15">
        <f t="shared" si="0"/>
        <v>2887</v>
      </c>
      <c r="L23" s="131"/>
      <c r="M23" s="23">
        <f>Nord!U22</f>
        <v>1087</v>
      </c>
      <c r="N23" s="23">
        <f>Centro!U22</f>
        <v>504</v>
      </c>
      <c r="O23" s="23">
        <f>Sud!U22</f>
        <v>679</v>
      </c>
      <c r="P23" s="23">
        <f t="shared" si="1"/>
        <v>2270</v>
      </c>
    </row>
    <row r="24" spans="1:19" ht="15.6" x14ac:dyDescent="0.3">
      <c r="A24" s="8" t="s">
        <v>17</v>
      </c>
      <c r="B24" s="6">
        <v>386</v>
      </c>
      <c r="C24" s="6">
        <v>23</v>
      </c>
      <c r="D24" s="6">
        <v>43</v>
      </c>
      <c r="E24" s="6">
        <v>20</v>
      </c>
      <c r="F24" s="6">
        <v>102</v>
      </c>
      <c r="G24" s="6">
        <v>119</v>
      </c>
      <c r="H24" s="6">
        <v>888</v>
      </c>
      <c r="I24" s="6">
        <v>606</v>
      </c>
      <c r="J24" s="6">
        <v>328</v>
      </c>
      <c r="K24" s="15">
        <f t="shared" si="0"/>
        <v>2515</v>
      </c>
      <c r="L24" s="131"/>
      <c r="M24" s="23">
        <f>Nord!U23</f>
        <v>954</v>
      </c>
      <c r="N24" s="23">
        <f>Centro!U23</f>
        <v>567</v>
      </c>
      <c r="O24" s="23">
        <f>Sud!U23</f>
        <v>522</v>
      </c>
      <c r="P24" s="23">
        <f t="shared" si="1"/>
        <v>2043</v>
      </c>
    </row>
    <row r="25" spans="1:19" ht="15.6" x14ac:dyDescent="0.3">
      <c r="A25" s="7" t="s">
        <v>18</v>
      </c>
      <c r="B25" s="6">
        <v>639</v>
      </c>
      <c r="C25" s="6">
        <v>5</v>
      </c>
      <c r="D25" s="6">
        <v>38</v>
      </c>
      <c r="E25" s="6">
        <v>3</v>
      </c>
      <c r="F25" s="6">
        <v>82</v>
      </c>
      <c r="G25" s="6">
        <v>53</v>
      </c>
      <c r="H25" s="6">
        <v>243</v>
      </c>
      <c r="I25" s="6">
        <v>231</v>
      </c>
      <c r="J25" s="6">
        <v>119</v>
      </c>
      <c r="K25" s="15">
        <f t="shared" si="0"/>
        <v>1413</v>
      </c>
      <c r="L25" s="131"/>
      <c r="M25" s="23">
        <f>Nord!U24</f>
        <v>178</v>
      </c>
      <c r="N25" s="23">
        <f>Centro!U24</f>
        <v>262</v>
      </c>
      <c r="O25" s="23">
        <f>Sud!U24</f>
        <v>288</v>
      </c>
      <c r="P25" s="23">
        <f t="shared" si="1"/>
        <v>728</v>
      </c>
    </row>
    <row r="26" spans="1:19" ht="15.6" x14ac:dyDescent="0.3">
      <c r="A26" s="2" t="s">
        <v>19</v>
      </c>
      <c r="B26" s="6">
        <v>902</v>
      </c>
      <c r="C26" s="6">
        <v>188</v>
      </c>
      <c r="D26" s="6">
        <v>62</v>
      </c>
      <c r="E26" s="6">
        <v>1</v>
      </c>
      <c r="F26" s="6">
        <v>126</v>
      </c>
      <c r="G26" s="6">
        <v>99</v>
      </c>
      <c r="H26" s="6">
        <v>575</v>
      </c>
      <c r="I26" s="6">
        <v>510</v>
      </c>
      <c r="J26" s="6">
        <v>181</v>
      </c>
      <c r="K26" s="15">
        <f t="shared" si="0"/>
        <v>2644</v>
      </c>
      <c r="L26" s="131"/>
      <c r="M26" s="23">
        <f>Nord!U68</f>
        <v>422</v>
      </c>
      <c r="N26" s="23">
        <f>Centro!U68</f>
        <v>307</v>
      </c>
      <c r="O26" s="23">
        <f>Sud!U68</f>
        <v>762</v>
      </c>
      <c r="P26" s="23">
        <f t="shared" si="1"/>
        <v>1491</v>
      </c>
      <c r="Q26" s="44"/>
      <c r="R26" s="44"/>
      <c r="S26" s="44"/>
    </row>
    <row r="27" spans="1:19" ht="15.6" x14ac:dyDescent="0.3">
      <c r="A27" s="8" t="s">
        <v>20</v>
      </c>
      <c r="B27" s="6">
        <v>483</v>
      </c>
      <c r="C27" s="6">
        <v>67</v>
      </c>
      <c r="D27" s="6">
        <v>24</v>
      </c>
      <c r="E27" s="6">
        <v>1</v>
      </c>
      <c r="F27" s="6">
        <v>31</v>
      </c>
      <c r="G27" s="6">
        <v>45</v>
      </c>
      <c r="H27" s="6">
        <v>125</v>
      </c>
      <c r="I27" s="6">
        <v>197</v>
      </c>
      <c r="J27" s="6">
        <v>74</v>
      </c>
      <c r="K27" s="15">
        <f t="shared" si="0"/>
        <v>1047</v>
      </c>
      <c r="L27" s="131"/>
      <c r="M27" s="23">
        <f>Nord!U69</f>
        <v>149</v>
      </c>
      <c r="N27" s="23">
        <f>Centro!U69</f>
        <v>48</v>
      </c>
      <c r="O27" s="23">
        <f>Sud!U69</f>
        <v>275</v>
      </c>
      <c r="P27" s="23">
        <f t="shared" si="1"/>
        <v>472</v>
      </c>
      <c r="Q27" s="56">
        <f t="shared" ref="Q27:S31" si="2">M27/$P27*100</f>
        <v>31.567796610169491</v>
      </c>
      <c r="R27" s="56">
        <f t="shared" si="2"/>
        <v>10.16949152542373</v>
      </c>
      <c r="S27" s="56">
        <f t="shared" si="2"/>
        <v>58.262711864406782</v>
      </c>
    </row>
    <row r="28" spans="1:19" x14ac:dyDescent="0.3">
      <c r="A28" s="11" t="s">
        <v>21</v>
      </c>
      <c r="B28" s="19">
        <v>35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8</v>
      </c>
      <c r="I28" s="19">
        <v>15</v>
      </c>
      <c r="J28" s="19">
        <v>12</v>
      </c>
      <c r="K28" s="20">
        <f t="shared" si="0"/>
        <v>70</v>
      </c>
      <c r="L28" s="131"/>
      <c r="M28" s="26">
        <f>Nord!U70</f>
        <v>12</v>
      </c>
      <c r="N28" s="26">
        <f>Centro!U70</f>
        <v>5</v>
      </c>
      <c r="O28" s="26">
        <f>Sud!U70</f>
        <v>13</v>
      </c>
      <c r="P28" s="23">
        <f t="shared" si="1"/>
        <v>30</v>
      </c>
      <c r="Q28" s="44">
        <f t="shared" si="2"/>
        <v>40</v>
      </c>
      <c r="R28" s="44">
        <f t="shared" si="2"/>
        <v>16.666666666666664</v>
      </c>
      <c r="S28" s="44">
        <f t="shared" si="2"/>
        <v>43.333333333333336</v>
      </c>
    </row>
    <row r="29" spans="1:19" x14ac:dyDescent="0.3">
      <c r="A29" s="11" t="s">
        <v>23</v>
      </c>
      <c r="B29" s="19">
        <v>178</v>
      </c>
      <c r="C29" s="19">
        <v>47</v>
      </c>
      <c r="D29" s="19">
        <v>20</v>
      </c>
      <c r="E29" s="19">
        <v>0</v>
      </c>
      <c r="F29" s="19">
        <v>22</v>
      </c>
      <c r="G29" s="19">
        <v>27</v>
      </c>
      <c r="H29" s="19">
        <v>56</v>
      </c>
      <c r="I29" s="19">
        <v>111</v>
      </c>
      <c r="J29" s="19">
        <v>43</v>
      </c>
      <c r="K29" s="20">
        <f t="shared" si="0"/>
        <v>504</v>
      </c>
      <c r="L29" s="131"/>
      <c r="M29" s="26">
        <f>Nord!U71</f>
        <v>71</v>
      </c>
      <c r="N29" s="26">
        <f>Centro!U71</f>
        <v>21</v>
      </c>
      <c r="O29" s="26">
        <f>Sud!U71</f>
        <v>167</v>
      </c>
      <c r="P29" s="23">
        <f t="shared" si="1"/>
        <v>259</v>
      </c>
      <c r="Q29" s="44">
        <f t="shared" si="2"/>
        <v>27.413127413127413</v>
      </c>
      <c r="R29" s="44">
        <f t="shared" si="2"/>
        <v>8.1081081081081088</v>
      </c>
      <c r="S29" s="44">
        <f t="shared" si="2"/>
        <v>64.478764478764489</v>
      </c>
    </row>
    <row r="30" spans="1:19" x14ac:dyDescent="0.3">
      <c r="A30" s="11" t="s">
        <v>24</v>
      </c>
      <c r="B30" s="19">
        <v>90</v>
      </c>
      <c r="C30" s="19">
        <v>10</v>
      </c>
      <c r="D30" s="19">
        <v>4</v>
      </c>
      <c r="E30" s="19">
        <v>1</v>
      </c>
      <c r="F30" s="19">
        <v>6</v>
      </c>
      <c r="G30" s="19">
        <v>11</v>
      </c>
      <c r="H30" s="19">
        <v>54</v>
      </c>
      <c r="I30" s="19">
        <v>47</v>
      </c>
      <c r="J30" s="19">
        <v>16</v>
      </c>
      <c r="K30" s="20">
        <f t="shared" si="0"/>
        <v>239</v>
      </c>
      <c r="L30" s="131"/>
      <c r="M30" s="26">
        <f>Nord!U72</f>
        <v>45</v>
      </c>
      <c r="N30" s="26">
        <f>Centro!U72</f>
        <v>14</v>
      </c>
      <c r="O30" s="26">
        <f>Sud!U72</f>
        <v>75</v>
      </c>
      <c r="P30" s="23">
        <f t="shared" si="1"/>
        <v>134</v>
      </c>
      <c r="Q30" s="44">
        <f t="shared" si="2"/>
        <v>33.582089552238806</v>
      </c>
      <c r="R30" s="44">
        <f t="shared" si="2"/>
        <v>10.44776119402985</v>
      </c>
      <c r="S30" s="44">
        <f t="shared" si="2"/>
        <v>55.970149253731336</v>
      </c>
    </row>
    <row r="31" spans="1:19" x14ac:dyDescent="0.3">
      <c r="A31" s="11" t="s">
        <v>25</v>
      </c>
      <c r="B31" s="19">
        <v>180</v>
      </c>
      <c r="C31" s="19">
        <v>10</v>
      </c>
      <c r="D31" s="19">
        <v>0</v>
      </c>
      <c r="E31" s="19">
        <v>7</v>
      </c>
      <c r="F31" s="19">
        <v>3</v>
      </c>
      <c r="G31" s="19">
        <v>7</v>
      </c>
      <c r="H31" s="19">
        <v>7</v>
      </c>
      <c r="I31" s="19">
        <v>24</v>
      </c>
      <c r="J31" s="19">
        <v>3</v>
      </c>
      <c r="K31" s="20">
        <f t="shared" si="0"/>
        <v>241</v>
      </c>
      <c r="L31" s="131"/>
      <c r="M31" s="26">
        <f>Nord!U73</f>
        <v>18</v>
      </c>
      <c r="N31" s="26">
        <f>Centro!U73</f>
        <v>6</v>
      </c>
      <c r="O31" s="26">
        <f>Sud!U73</f>
        <v>20</v>
      </c>
      <c r="P31" s="23">
        <f t="shared" si="1"/>
        <v>44</v>
      </c>
      <c r="Q31" s="44">
        <f t="shared" si="2"/>
        <v>40.909090909090914</v>
      </c>
      <c r="R31" s="44">
        <f t="shared" si="2"/>
        <v>13.636363636363635</v>
      </c>
      <c r="S31" s="44">
        <f t="shared" si="2"/>
        <v>45.454545454545453</v>
      </c>
    </row>
    <row r="32" spans="1:19" ht="15.6" x14ac:dyDescent="0.3">
      <c r="A32" s="8" t="s">
        <v>26</v>
      </c>
      <c r="B32" s="6">
        <v>262</v>
      </c>
      <c r="C32" s="6">
        <v>9</v>
      </c>
      <c r="D32" s="6">
        <v>12</v>
      </c>
      <c r="E32" s="6">
        <v>0</v>
      </c>
      <c r="F32" s="6">
        <v>77</v>
      </c>
      <c r="G32" s="6">
        <v>71</v>
      </c>
      <c r="H32" s="6">
        <v>237</v>
      </c>
      <c r="I32" s="6">
        <v>315</v>
      </c>
      <c r="J32" s="6">
        <v>81</v>
      </c>
      <c r="K32" s="15">
        <f t="shared" si="0"/>
        <v>1064</v>
      </c>
      <c r="L32" s="131"/>
      <c r="M32" s="23">
        <f>Nord!U25</f>
        <v>264</v>
      </c>
      <c r="N32" s="23">
        <f>Centro!U25</f>
        <v>160</v>
      </c>
      <c r="O32" s="23">
        <f>Sud!U25</f>
        <v>357</v>
      </c>
      <c r="P32" s="23">
        <f t="shared" si="1"/>
        <v>781</v>
      </c>
    </row>
    <row r="33" spans="1:16" x14ac:dyDescent="0.3">
      <c r="A33" s="11" t="s">
        <v>27</v>
      </c>
      <c r="B33" s="19">
        <v>46</v>
      </c>
      <c r="C33" s="19">
        <v>5</v>
      </c>
      <c r="D33" s="19">
        <v>5</v>
      </c>
      <c r="E33" s="19">
        <v>0</v>
      </c>
      <c r="F33" s="19">
        <v>6</v>
      </c>
      <c r="G33" s="19">
        <v>37</v>
      </c>
      <c r="H33" s="19">
        <v>45</v>
      </c>
      <c r="I33" s="19">
        <v>41</v>
      </c>
      <c r="J33" s="19">
        <v>5</v>
      </c>
      <c r="K33" s="20">
        <f t="shared" si="0"/>
        <v>190</v>
      </c>
      <c r="L33" s="131"/>
      <c r="M33" s="26">
        <f>Nord!U26</f>
        <v>66</v>
      </c>
      <c r="N33" s="26">
        <f>Centro!U26</f>
        <v>12</v>
      </c>
      <c r="O33" s="26">
        <f>Sud!U26</f>
        <v>30</v>
      </c>
      <c r="P33" s="23">
        <f t="shared" si="1"/>
        <v>108</v>
      </c>
    </row>
    <row r="34" spans="1:16" x14ac:dyDescent="0.3">
      <c r="A34" s="11" t="s">
        <v>28</v>
      </c>
      <c r="B34" s="19">
        <v>39</v>
      </c>
      <c r="C34" s="19">
        <v>0</v>
      </c>
      <c r="D34" s="19">
        <v>1</v>
      </c>
      <c r="E34" s="19">
        <v>0</v>
      </c>
      <c r="F34" s="19">
        <v>11</v>
      </c>
      <c r="G34" s="19">
        <v>1</v>
      </c>
      <c r="H34" s="19">
        <v>19</v>
      </c>
      <c r="I34" s="19">
        <v>11</v>
      </c>
      <c r="J34" s="19">
        <v>2</v>
      </c>
      <c r="K34" s="20">
        <f t="shared" si="0"/>
        <v>84</v>
      </c>
      <c r="L34" s="131"/>
      <c r="M34" s="26">
        <f>Nord!U27</f>
        <v>20</v>
      </c>
      <c r="N34" s="26">
        <f>Centro!U27</f>
        <v>2</v>
      </c>
      <c r="O34" s="26">
        <f>Sud!U27</f>
        <v>35</v>
      </c>
      <c r="P34" s="23">
        <f t="shared" si="1"/>
        <v>57</v>
      </c>
    </row>
    <row r="35" spans="1:16" x14ac:dyDescent="0.3">
      <c r="A35" s="11" t="s">
        <v>29</v>
      </c>
      <c r="B35" s="19">
        <v>17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10</v>
      </c>
      <c r="I35" s="19">
        <v>11</v>
      </c>
      <c r="J35" s="19">
        <v>8</v>
      </c>
      <c r="K35" s="20">
        <f t="shared" si="0"/>
        <v>46</v>
      </c>
      <c r="L35" s="131"/>
      <c r="M35" s="26">
        <f>Nord!U28</f>
        <v>11</v>
      </c>
      <c r="N35" s="26">
        <f>Centro!U28</f>
        <v>9</v>
      </c>
      <c r="O35" s="26">
        <f>Sud!U28</f>
        <v>5</v>
      </c>
      <c r="P35" s="23">
        <f t="shared" si="1"/>
        <v>25</v>
      </c>
    </row>
    <row r="36" spans="1:16" x14ac:dyDescent="0.3">
      <c r="A36" s="11" t="s">
        <v>30</v>
      </c>
      <c r="B36" s="19">
        <v>69</v>
      </c>
      <c r="C36" s="19">
        <v>0</v>
      </c>
      <c r="D36" s="19">
        <v>0</v>
      </c>
      <c r="E36" s="19">
        <v>0</v>
      </c>
      <c r="F36" s="19">
        <v>3</v>
      </c>
      <c r="G36" s="19">
        <v>2</v>
      </c>
      <c r="H36" s="19">
        <v>35</v>
      </c>
      <c r="I36" s="19">
        <v>15</v>
      </c>
      <c r="J36" s="19">
        <v>9</v>
      </c>
      <c r="K36" s="20">
        <f t="shared" si="0"/>
        <v>133</v>
      </c>
      <c r="L36" s="131"/>
      <c r="M36" s="26">
        <f>Nord!U29</f>
        <v>13</v>
      </c>
      <c r="N36" s="26">
        <f>Centro!U29</f>
        <v>22</v>
      </c>
      <c r="O36" s="26">
        <f>Sud!U29</f>
        <v>24</v>
      </c>
      <c r="P36" s="23">
        <f t="shared" si="1"/>
        <v>59</v>
      </c>
    </row>
    <row r="37" spans="1:16" x14ac:dyDescent="0.3">
      <c r="A37" s="11" t="s">
        <v>31</v>
      </c>
      <c r="B37" s="19">
        <v>0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20">
        <f t="shared" si="0"/>
        <v>1</v>
      </c>
      <c r="L37" s="131"/>
      <c r="M37" s="26">
        <f>Nord!U30</f>
        <v>0</v>
      </c>
      <c r="N37" s="26">
        <f>Centro!U30</f>
        <v>0</v>
      </c>
      <c r="O37" s="26">
        <f>Sud!U30</f>
        <v>1</v>
      </c>
      <c r="P37" s="23">
        <f t="shared" si="1"/>
        <v>1</v>
      </c>
    </row>
    <row r="38" spans="1:16" x14ac:dyDescent="0.3">
      <c r="A38" s="11" t="s">
        <v>32</v>
      </c>
      <c r="B38" s="19">
        <v>3</v>
      </c>
      <c r="C38" s="19">
        <v>0</v>
      </c>
      <c r="D38" s="19">
        <v>1</v>
      </c>
      <c r="E38" s="19">
        <v>0</v>
      </c>
      <c r="F38" s="19">
        <v>4</v>
      </c>
      <c r="G38" s="19">
        <v>0</v>
      </c>
      <c r="H38" s="19">
        <v>12</v>
      </c>
      <c r="I38" s="19">
        <v>6</v>
      </c>
      <c r="J38" s="19">
        <v>2</v>
      </c>
      <c r="K38" s="20">
        <f t="shared" si="0"/>
        <v>28</v>
      </c>
      <c r="L38" s="131"/>
      <c r="M38" s="26">
        <f>Nord!U31</f>
        <v>5</v>
      </c>
      <c r="N38" s="26">
        <f>Centro!U31</f>
        <v>3</v>
      </c>
      <c r="O38" s="26">
        <f>Sud!U31</f>
        <v>16</v>
      </c>
      <c r="P38" s="23">
        <f t="shared" si="1"/>
        <v>24</v>
      </c>
    </row>
    <row r="39" spans="1:16" x14ac:dyDescent="0.3">
      <c r="A39" s="11" t="s">
        <v>33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5</v>
      </c>
      <c r="J39" s="19">
        <v>2</v>
      </c>
      <c r="K39" s="20">
        <f t="shared" si="0"/>
        <v>7</v>
      </c>
      <c r="L39" s="131"/>
      <c r="M39" s="26">
        <f>Nord!U32</f>
        <v>5</v>
      </c>
      <c r="N39" s="26">
        <f>Centro!U32</f>
        <v>1</v>
      </c>
      <c r="O39" s="26">
        <f>Sud!U32</f>
        <v>1</v>
      </c>
      <c r="P39" s="23">
        <f t="shared" si="1"/>
        <v>7</v>
      </c>
    </row>
    <row r="40" spans="1:16" x14ac:dyDescent="0.3">
      <c r="A40" s="11" t="s">
        <v>34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0">
        <f t="shared" si="0"/>
        <v>0</v>
      </c>
      <c r="L40" s="131"/>
      <c r="M40" s="26">
        <f>Nord!U33</f>
        <v>0</v>
      </c>
      <c r="N40" s="26">
        <f>Centro!U33</f>
        <v>0</v>
      </c>
      <c r="O40" s="26">
        <f>Sud!U33</f>
        <v>0</v>
      </c>
      <c r="P40" s="23">
        <f t="shared" si="1"/>
        <v>0</v>
      </c>
    </row>
    <row r="41" spans="1:16" x14ac:dyDescent="0.3">
      <c r="A41" s="11" t="s">
        <v>35</v>
      </c>
      <c r="B41" s="19">
        <v>88</v>
      </c>
      <c r="C41" s="19">
        <v>4</v>
      </c>
      <c r="D41" s="19">
        <v>5</v>
      </c>
      <c r="E41" s="19">
        <v>0</v>
      </c>
      <c r="F41" s="19">
        <v>52</v>
      </c>
      <c r="G41" s="19">
        <v>31</v>
      </c>
      <c r="H41" s="19">
        <v>116</v>
      </c>
      <c r="I41" s="19">
        <v>226</v>
      </c>
      <c r="J41" s="19">
        <v>53</v>
      </c>
      <c r="K41" s="20">
        <f t="shared" si="0"/>
        <v>575</v>
      </c>
      <c r="L41" s="131"/>
      <c r="M41" s="26">
        <f>Nord!U37</f>
        <v>123</v>
      </c>
      <c r="N41" s="26">
        <f>Centro!U37</f>
        <v>111</v>
      </c>
      <c r="O41" s="26">
        <f>Sud!U37</f>
        <v>244</v>
      </c>
      <c r="P41" s="23">
        <f t="shared" si="1"/>
        <v>478</v>
      </c>
    </row>
    <row r="42" spans="1:16" ht="31.2" x14ac:dyDescent="0.3">
      <c r="A42" s="4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7">
        <v>0</v>
      </c>
      <c r="J42" s="17">
        <v>0</v>
      </c>
      <c r="K42" s="22">
        <f t="shared" si="0"/>
        <v>1</v>
      </c>
      <c r="L42" s="135"/>
      <c r="M42" s="27">
        <f>Nord!U39</f>
        <v>0</v>
      </c>
      <c r="N42" s="27">
        <f>Centro!U39</f>
        <v>0</v>
      </c>
      <c r="O42" s="27">
        <f>Sud!U39</f>
        <v>1</v>
      </c>
      <c r="P42" s="27">
        <f t="shared" si="1"/>
        <v>1</v>
      </c>
    </row>
    <row r="43" spans="1:16" ht="15.6" x14ac:dyDescent="0.3">
      <c r="A43" s="136" t="s">
        <v>125</v>
      </c>
      <c r="B43" s="6"/>
      <c r="C43" s="6"/>
      <c r="D43" s="6"/>
      <c r="E43" s="6"/>
      <c r="F43" s="6"/>
      <c r="G43" s="6"/>
      <c r="H43" s="6"/>
      <c r="I43" s="6"/>
      <c r="J43" s="6"/>
      <c r="K43" s="106"/>
      <c r="L43" s="135"/>
      <c r="M43" s="107"/>
      <c r="N43" s="107"/>
      <c r="O43" s="107"/>
      <c r="P43" s="107"/>
    </row>
    <row r="44" spans="1:16" x14ac:dyDescent="0.3">
      <c r="A44" s="93" t="s">
        <v>109</v>
      </c>
      <c r="B44" s="52">
        <v>5</v>
      </c>
      <c r="C44" s="52">
        <v>0</v>
      </c>
      <c r="D44" s="52">
        <v>1</v>
      </c>
      <c r="E44" s="52">
        <v>0</v>
      </c>
      <c r="F44" s="52">
        <v>1</v>
      </c>
      <c r="G44" s="52">
        <v>0</v>
      </c>
      <c r="H44" s="52">
        <v>2</v>
      </c>
      <c r="I44" s="52">
        <v>4</v>
      </c>
      <c r="J44" s="52">
        <v>1</v>
      </c>
      <c r="K44" s="20">
        <f t="shared" si="0"/>
        <v>14</v>
      </c>
      <c r="L44" s="131"/>
      <c r="M44" s="26">
        <f>Nord!U44</f>
        <v>4</v>
      </c>
      <c r="N44" s="26">
        <f>Centro!U44</f>
        <v>2</v>
      </c>
      <c r="O44" s="26">
        <f>Sud!U44</f>
        <v>2</v>
      </c>
      <c r="P44" s="23">
        <f t="shared" ref="P44:P49" si="3">SUM(M44:O44)</f>
        <v>8</v>
      </c>
    </row>
    <row r="45" spans="1:16" x14ac:dyDescent="0.3">
      <c r="A45" s="95" t="s">
        <v>110</v>
      </c>
      <c r="B45" s="52">
        <v>3</v>
      </c>
      <c r="C45" s="52">
        <v>0</v>
      </c>
      <c r="D45" s="52">
        <v>2</v>
      </c>
      <c r="E45" s="52">
        <v>0</v>
      </c>
      <c r="F45" s="52">
        <v>3</v>
      </c>
      <c r="G45" s="52">
        <v>0</v>
      </c>
      <c r="H45" s="52">
        <v>10</v>
      </c>
      <c r="I45" s="52">
        <v>5</v>
      </c>
      <c r="J45" s="52">
        <v>3</v>
      </c>
      <c r="K45" s="20">
        <f t="shared" si="0"/>
        <v>26</v>
      </c>
      <c r="L45" s="131"/>
      <c r="M45" s="26">
        <f>Nord!U45</f>
        <v>6</v>
      </c>
      <c r="N45" s="26">
        <f>Centro!U45</f>
        <v>3</v>
      </c>
      <c r="O45" s="26">
        <f>Sud!U45</f>
        <v>12</v>
      </c>
      <c r="P45" s="23">
        <f t="shared" si="3"/>
        <v>21</v>
      </c>
    </row>
    <row r="46" spans="1:16" x14ac:dyDescent="0.3">
      <c r="A46" s="98" t="s">
        <v>111</v>
      </c>
      <c r="B46" s="52">
        <v>5</v>
      </c>
      <c r="C46" s="52">
        <v>0</v>
      </c>
      <c r="D46" s="52">
        <v>1</v>
      </c>
      <c r="E46" s="52">
        <v>0</v>
      </c>
      <c r="F46" s="52">
        <v>3</v>
      </c>
      <c r="G46" s="52">
        <v>0</v>
      </c>
      <c r="H46" s="52">
        <v>8</v>
      </c>
      <c r="I46" s="52">
        <v>5</v>
      </c>
      <c r="J46" s="52">
        <v>0</v>
      </c>
      <c r="K46" s="20">
        <f t="shared" si="0"/>
        <v>22</v>
      </c>
      <c r="L46" s="131"/>
      <c r="M46" s="26">
        <f>Nord!U46</f>
        <v>2</v>
      </c>
      <c r="N46" s="26">
        <f>Centro!U46</f>
        <v>2</v>
      </c>
      <c r="O46" s="26">
        <f>Sud!U46</f>
        <v>12</v>
      </c>
      <c r="P46" s="23">
        <f t="shared" si="3"/>
        <v>16</v>
      </c>
    </row>
    <row r="47" spans="1:16" x14ac:dyDescent="0.3">
      <c r="A47" s="99" t="s">
        <v>112</v>
      </c>
      <c r="B47" s="52">
        <v>4</v>
      </c>
      <c r="C47" s="52">
        <v>0</v>
      </c>
      <c r="D47" s="52">
        <v>2</v>
      </c>
      <c r="E47" s="52">
        <v>0</v>
      </c>
      <c r="F47" s="52">
        <v>3</v>
      </c>
      <c r="G47" s="52">
        <v>0</v>
      </c>
      <c r="H47" s="52">
        <v>6</v>
      </c>
      <c r="I47" s="52">
        <v>10</v>
      </c>
      <c r="J47" s="52">
        <v>0</v>
      </c>
      <c r="K47" s="20">
        <f t="shared" si="0"/>
        <v>25</v>
      </c>
      <c r="L47" s="131"/>
      <c r="M47" s="26">
        <f>Nord!U47</f>
        <v>3</v>
      </c>
      <c r="N47" s="26">
        <f>Centro!U47</f>
        <v>4</v>
      </c>
      <c r="O47" s="26">
        <f>Sud!U47</f>
        <v>12</v>
      </c>
      <c r="P47" s="23">
        <f t="shared" si="3"/>
        <v>19</v>
      </c>
    </row>
    <row r="48" spans="1:16" x14ac:dyDescent="0.3">
      <c r="A48" s="93" t="s">
        <v>115</v>
      </c>
      <c r="B48" s="52">
        <v>9</v>
      </c>
      <c r="C48" s="52">
        <v>1</v>
      </c>
      <c r="D48" s="52">
        <v>2</v>
      </c>
      <c r="E48" s="52">
        <v>1</v>
      </c>
      <c r="F48" s="52">
        <v>2</v>
      </c>
      <c r="G48" s="52">
        <v>6</v>
      </c>
      <c r="H48" s="52">
        <v>11</v>
      </c>
      <c r="I48" s="52">
        <v>19</v>
      </c>
      <c r="J48" s="52">
        <v>9</v>
      </c>
      <c r="K48" s="20">
        <f t="shared" si="0"/>
        <v>60</v>
      </c>
      <c r="L48" s="131"/>
      <c r="M48" s="26">
        <f>Nord!U51</f>
        <v>22</v>
      </c>
      <c r="N48" s="26">
        <f>Centro!U51</f>
        <v>9</v>
      </c>
      <c r="O48" s="26">
        <f>Sud!U51</f>
        <v>16</v>
      </c>
      <c r="P48" s="23">
        <f t="shared" si="3"/>
        <v>47</v>
      </c>
    </row>
    <row r="49" spans="1:16" x14ac:dyDescent="0.3">
      <c r="A49" s="95" t="s">
        <v>113</v>
      </c>
      <c r="B49" s="52">
        <v>12</v>
      </c>
      <c r="C49" s="52">
        <v>16</v>
      </c>
      <c r="D49" s="52">
        <v>59</v>
      </c>
      <c r="E49" s="52">
        <v>16</v>
      </c>
      <c r="F49" s="52">
        <v>14</v>
      </c>
      <c r="G49" s="52">
        <v>95</v>
      </c>
      <c r="H49" s="52">
        <v>84</v>
      </c>
      <c r="I49" s="52">
        <v>90</v>
      </c>
      <c r="J49" s="52">
        <v>58</v>
      </c>
      <c r="K49" s="20">
        <f t="shared" si="0"/>
        <v>444</v>
      </c>
      <c r="L49" s="131"/>
      <c r="M49" s="26">
        <f>Nord!U52</f>
        <v>172</v>
      </c>
      <c r="N49" s="26">
        <f>Centro!U52</f>
        <v>61</v>
      </c>
      <c r="O49" s="26">
        <f>Sud!U52</f>
        <v>108</v>
      </c>
      <c r="P49" s="23">
        <f t="shared" si="3"/>
        <v>341</v>
      </c>
    </row>
    <row r="50" spans="1:16" ht="15.6" x14ac:dyDescent="0.3">
      <c r="A50" s="137" t="s">
        <v>126</v>
      </c>
      <c r="L50" s="131"/>
    </row>
    <row r="51" spans="1:16" ht="15.6" x14ac:dyDescent="0.3">
      <c r="A51" s="138" t="s">
        <v>119</v>
      </c>
      <c r="G51" s="52">
        <v>3</v>
      </c>
      <c r="J51" s="52">
        <v>2</v>
      </c>
      <c r="L51" s="131"/>
    </row>
    <row r="52" spans="1:16" ht="15.6" x14ac:dyDescent="0.3">
      <c r="A52" s="138" t="s">
        <v>120</v>
      </c>
      <c r="G52" s="52">
        <v>14</v>
      </c>
      <c r="J52" s="52">
        <v>11</v>
      </c>
      <c r="L52" s="131"/>
    </row>
    <row r="53" spans="1:16" ht="15.6" x14ac:dyDescent="0.3">
      <c r="A53" s="138" t="s">
        <v>121</v>
      </c>
      <c r="G53" s="52">
        <v>29</v>
      </c>
      <c r="J53" s="52">
        <v>18</v>
      </c>
      <c r="L53" s="131"/>
    </row>
    <row r="54" spans="1:16" ht="15.6" x14ac:dyDescent="0.3">
      <c r="A54" s="138" t="s">
        <v>122</v>
      </c>
      <c r="G54" s="52">
        <v>39</v>
      </c>
      <c r="J54" s="52">
        <v>37</v>
      </c>
      <c r="L54" s="131"/>
    </row>
    <row r="55" spans="1:16" ht="15.6" x14ac:dyDescent="0.3">
      <c r="A55" s="138" t="s">
        <v>123</v>
      </c>
      <c r="G55" s="52">
        <v>37</v>
      </c>
      <c r="J55" s="52">
        <v>28</v>
      </c>
      <c r="L55" s="131"/>
    </row>
    <row r="56" spans="1:16" ht="15.6" x14ac:dyDescent="0.3">
      <c r="A56" s="140" t="s">
        <v>124</v>
      </c>
      <c r="B56" s="141"/>
      <c r="C56" s="141"/>
      <c r="D56" s="141"/>
      <c r="E56" s="141"/>
      <c r="F56" s="141"/>
      <c r="G56" s="18">
        <v>19</v>
      </c>
      <c r="H56" s="141"/>
      <c r="I56" s="141"/>
      <c r="J56" s="18">
        <v>17</v>
      </c>
      <c r="K56" s="141"/>
      <c r="L56" s="142"/>
      <c r="M56" s="141"/>
      <c r="N56" s="141"/>
      <c r="O56" s="141"/>
      <c r="P56" s="141"/>
    </row>
  </sheetData>
  <pageMargins left="0.7" right="0.7" top="0.75" bottom="0.75" header="0.3" footer="0.3"/>
  <webPublishItems count="1">
    <webPublishItem id="21078" divId="trasparenza_pa2017_21078" sourceType="range" sourceRef="A1:P56" destinationFile="G:\corruzione_trasparenza\relazione_tavola2016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A42" sqref="A42"/>
    </sheetView>
  </sheetViews>
  <sheetFormatPr defaultRowHeight="14.4" x14ac:dyDescent="0.3"/>
  <cols>
    <col min="1" max="1" width="107" customWidth="1"/>
    <col min="2" max="11" width="12.6640625" customWidth="1"/>
    <col min="12" max="12" width="3.6640625" customWidth="1"/>
  </cols>
  <sheetData>
    <row r="1" spans="1:19" ht="31.2" x14ac:dyDescent="0.3">
      <c r="A1" s="1" t="s">
        <v>0</v>
      </c>
      <c r="B1" s="14" t="s">
        <v>38</v>
      </c>
      <c r="C1" s="14" t="s">
        <v>85</v>
      </c>
      <c r="D1" s="1" t="s">
        <v>37</v>
      </c>
      <c r="E1" s="14" t="s">
        <v>39</v>
      </c>
      <c r="F1" s="14" t="s">
        <v>40</v>
      </c>
      <c r="G1" s="14" t="s">
        <v>117</v>
      </c>
      <c r="H1" s="14" t="s">
        <v>41</v>
      </c>
      <c r="I1" s="14" t="s">
        <v>42</v>
      </c>
      <c r="J1" s="14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25</v>
      </c>
      <c r="C2" s="3">
        <v>18</v>
      </c>
      <c r="D2" s="3">
        <v>66</v>
      </c>
      <c r="E2" s="3">
        <v>19</v>
      </c>
      <c r="F2" s="3">
        <v>19</v>
      </c>
      <c r="G2" s="3">
        <v>101</v>
      </c>
      <c r="H2" s="3">
        <v>108</v>
      </c>
      <c r="I2" s="3">
        <v>99</v>
      </c>
      <c r="J2" s="3">
        <v>74</v>
      </c>
      <c r="K2" s="15">
        <f>SUM(B2:J2)</f>
        <v>529</v>
      </c>
      <c r="L2" s="131"/>
      <c r="M2" s="23">
        <f>Nord!AB2</f>
        <v>190</v>
      </c>
      <c r="N2" s="23">
        <f>Centro!AB2</f>
        <v>74</v>
      </c>
      <c r="O2" s="23">
        <f>Sud!AB2</f>
        <v>137</v>
      </c>
      <c r="P2" s="23">
        <f>SUM(M2:O2)</f>
        <v>401</v>
      </c>
    </row>
    <row r="3" spans="1:19" ht="15.6" x14ac:dyDescent="0.3">
      <c r="A3" s="2" t="s">
        <v>148</v>
      </c>
      <c r="B3" s="3"/>
      <c r="C3" s="3"/>
      <c r="D3" s="3"/>
      <c r="E3" s="3"/>
      <c r="F3" s="3"/>
      <c r="G3" s="3"/>
      <c r="H3" s="3"/>
      <c r="I3" s="3"/>
      <c r="J3" s="3"/>
      <c r="K3" s="15"/>
      <c r="L3" s="131"/>
      <c r="M3" s="23"/>
      <c r="N3" s="23"/>
      <c r="O3" s="23"/>
      <c r="P3" s="23"/>
    </row>
    <row r="4" spans="1:19" ht="15.6" x14ac:dyDescent="0.3">
      <c r="A4" s="4" t="s">
        <v>2</v>
      </c>
      <c r="B4" s="5">
        <v>25</v>
      </c>
      <c r="C4" s="5">
        <v>20</v>
      </c>
      <c r="D4" s="5">
        <v>66</v>
      </c>
      <c r="E4" s="18">
        <v>20</v>
      </c>
      <c r="F4" s="18">
        <v>20</v>
      </c>
      <c r="G4" s="18">
        <v>102</v>
      </c>
      <c r="H4" s="18">
        <v>108</v>
      </c>
      <c r="I4" s="18">
        <v>101</v>
      </c>
      <c r="J4" s="18">
        <v>75</v>
      </c>
      <c r="K4" s="16">
        <f t="shared" ref="K4:K56" si="0">SUM(B4:J4)</f>
        <v>537</v>
      </c>
      <c r="L4" s="131"/>
      <c r="M4" s="24">
        <f>Nord!AB4</f>
        <v>190</v>
      </c>
      <c r="N4" s="24">
        <f>Centro!AB4</f>
        <v>74</v>
      </c>
      <c r="O4" s="24">
        <f>Sud!AB4</f>
        <v>142</v>
      </c>
      <c r="P4" s="24">
        <f>SUM(M4:O4)</f>
        <v>406</v>
      </c>
    </row>
    <row r="5" spans="1:19" ht="15.6" x14ac:dyDescent="0.3">
      <c r="A5" s="2" t="s">
        <v>3</v>
      </c>
      <c r="B5" s="6">
        <v>11881</v>
      </c>
      <c r="C5" s="6">
        <v>6238</v>
      </c>
      <c r="D5" s="6">
        <v>355</v>
      </c>
      <c r="E5" s="6">
        <v>149</v>
      </c>
      <c r="F5" s="6">
        <v>3488</v>
      </c>
      <c r="G5" s="6">
        <v>1001</v>
      </c>
      <c r="H5" s="6">
        <v>2023</v>
      </c>
      <c r="I5" s="6">
        <v>87192</v>
      </c>
      <c r="J5" s="6">
        <v>34595</v>
      </c>
      <c r="K5" s="15">
        <f>SUM(B5:J5)</f>
        <v>146922</v>
      </c>
      <c r="L5" s="133"/>
      <c r="M5" s="23">
        <f>Nord!AB5</f>
        <v>57803</v>
      </c>
      <c r="N5" s="23">
        <f>Centro!AB5</f>
        <v>24635</v>
      </c>
      <c r="O5" s="23">
        <f>Sud!AB5</f>
        <v>45861</v>
      </c>
      <c r="P5" s="23">
        <f t="shared" ref="P5:P42" si="1">SUM(M5:O5)</f>
        <v>128299</v>
      </c>
      <c r="Q5" s="23"/>
    </row>
    <row r="6" spans="1:19" ht="15.6" x14ac:dyDescent="0.3">
      <c r="A6" s="2" t="s">
        <v>4</v>
      </c>
      <c r="B6" s="6">
        <v>555246</v>
      </c>
      <c r="C6" s="6">
        <v>895355</v>
      </c>
      <c r="D6" s="6">
        <v>54891</v>
      </c>
      <c r="E6" s="6">
        <v>22960</v>
      </c>
      <c r="F6" s="6">
        <v>57690</v>
      </c>
      <c r="G6" s="6">
        <v>47951</v>
      </c>
      <c r="H6" s="6">
        <v>144453</v>
      </c>
      <c r="I6" s="6">
        <v>336354</v>
      </c>
      <c r="J6" s="6">
        <v>133046</v>
      </c>
      <c r="K6" s="15">
        <f>SUM(B6:J6)</f>
        <v>2247946</v>
      </c>
      <c r="L6" s="134"/>
      <c r="M6" s="23">
        <f>Nord!AB6</f>
        <v>368027</v>
      </c>
      <c r="N6" s="23">
        <f>Centro!AB6</f>
        <v>143341</v>
      </c>
      <c r="O6" s="23">
        <f>Sud!AB6</f>
        <v>208126</v>
      </c>
      <c r="P6" s="23">
        <f t="shared" si="1"/>
        <v>719494</v>
      </c>
      <c r="Q6" s="44">
        <f>(M5+M6)/($P5+$P6)*100</f>
        <v>50.228062746448721</v>
      </c>
      <c r="R6" s="44">
        <f>(N5+N6)/($P5+$P6)*100</f>
        <v>19.813327073943757</v>
      </c>
      <c r="S6" s="44">
        <f>(O5+O6)/($P5+$P6)*100</f>
        <v>29.958610179607518</v>
      </c>
    </row>
    <row r="7" spans="1:19" ht="15.6" x14ac:dyDescent="0.3">
      <c r="A7" s="7" t="s">
        <v>5</v>
      </c>
      <c r="B7" s="6">
        <v>22</v>
      </c>
      <c r="C7" s="6">
        <v>11</v>
      </c>
      <c r="D7" s="6">
        <v>56</v>
      </c>
      <c r="E7" s="6">
        <v>16</v>
      </c>
      <c r="F7" s="6">
        <v>18</v>
      </c>
      <c r="G7" s="6">
        <v>90</v>
      </c>
      <c r="H7" s="6">
        <v>98</v>
      </c>
      <c r="I7" s="6">
        <v>86</v>
      </c>
      <c r="J7" s="6">
        <v>68</v>
      </c>
      <c r="K7" s="15">
        <f t="shared" si="0"/>
        <v>465</v>
      </c>
      <c r="L7" s="134"/>
      <c r="M7" s="23">
        <f>Nord!AB7</f>
        <v>172</v>
      </c>
      <c r="N7" s="23">
        <f>Centro!AB7</f>
        <v>71</v>
      </c>
      <c r="O7" s="23">
        <f>Sud!AB7</f>
        <v>117</v>
      </c>
      <c r="P7" s="23">
        <f t="shared" si="1"/>
        <v>360</v>
      </c>
    </row>
    <row r="8" spans="1:19" ht="15.6" x14ac:dyDescent="0.3">
      <c r="A8" s="2" t="s">
        <v>6</v>
      </c>
      <c r="B8" s="6">
        <v>21</v>
      </c>
      <c r="C8" s="6">
        <v>12</v>
      </c>
      <c r="D8" s="6">
        <v>53</v>
      </c>
      <c r="E8" s="6">
        <v>10</v>
      </c>
      <c r="F8" s="6">
        <v>18</v>
      </c>
      <c r="G8" s="6">
        <v>73</v>
      </c>
      <c r="H8" s="6">
        <v>89</v>
      </c>
      <c r="I8" s="6">
        <v>80</v>
      </c>
      <c r="J8" s="6">
        <v>51</v>
      </c>
      <c r="K8" s="15">
        <f t="shared" si="0"/>
        <v>407</v>
      </c>
      <c r="L8" s="131"/>
      <c r="M8" s="23">
        <f>Nord!AB8</f>
        <v>150</v>
      </c>
      <c r="N8" s="23">
        <f>Centro!AB8</f>
        <v>60</v>
      </c>
      <c r="O8" s="23">
        <f>Sud!AB8</f>
        <v>101</v>
      </c>
      <c r="P8" s="23">
        <f t="shared" si="1"/>
        <v>311</v>
      </c>
    </row>
    <row r="9" spans="1:19" ht="15.6" x14ac:dyDescent="0.3">
      <c r="A9" s="2" t="s">
        <v>7</v>
      </c>
      <c r="B9" s="6">
        <v>17</v>
      </c>
      <c r="C9" s="6">
        <v>1</v>
      </c>
      <c r="D9" s="6">
        <v>50</v>
      </c>
      <c r="E9" s="6">
        <v>10</v>
      </c>
      <c r="F9" s="6">
        <v>16</v>
      </c>
      <c r="G9" s="6">
        <v>79</v>
      </c>
      <c r="H9" s="6">
        <v>87</v>
      </c>
      <c r="I9" s="6">
        <v>68</v>
      </c>
      <c r="J9" s="6">
        <v>43</v>
      </c>
      <c r="K9" s="15">
        <f t="shared" si="0"/>
        <v>371</v>
      </c>
      <c r="L9" s="131"/>
      <c r="M9" s="23">
        <f>Nord!AB9</f>
        <v>146</v>
      </c>
      <c r="N9" s="23">
        <f>Centro!AB9</f>
        <v>59</v>
      </c>
      <c r="O9" s="23">
        <f>Sud!AB9</f>
        <v>88</v>
      </c>
      <c r="P9" s="23">
        <f t="shared" si="1"/>
        <v>293</v>
      </c>
    </row>
    <row r="10" spans="1:19" ht="15.6" x14ac:dyDescent="0.3">
      <c r="A10" s="2" t="s">
        <v>127</v>
      </c>
      <c r="B10" s="6">
        <v>5027242</v>
      </c>
      <c r="C10" s="6">
        <v>0</v>
      </c>
      <c r="D10" s="6">
        <v>933928</v>
      </c>
      <c r="E10" s="6">
        <v>456002</v>
      </c>
      <c r="F10" s="6">
        <v>475161</v>
      </c>
      <c r="G10" s="6">
        <v>2442256</v>
      </c>
      <c r="H10" s="6">
        <v>1239059</v>
      </c>
      <c r="I10" s="6">
        <v>1150695</v>
      </c>
      <c r="J10" s="6">
        <v>1748588</v>
      </c>
      <c r="K10" s="15">
        <f t="shared" si="0"/>
        <v>13472931</v>
      </c>
      <c r="L10" s="131"/>
      <c r="M10" s="23">
        <f>Nord!AB10</f>
        <v>3998484</v>
      </c>
      <c r="N10" s="23">
        <f>Centro!AB10</f>
        <v>1899914</v>
      </c>
      <c r="O10" s="23">
        <f>Sud!AB10</f>
        <v>1157361</v>
      </c>
      <c r="P10" s="23">
        <f>SUM(M10:O10)</f>
        <v>7055759</v>
      </c>
    </row>
    <row r="11" spans="1:19" ht="15.6" x14ac:dyDescent="0.3">
      <c r="A11" s="2" t="s">
        <v>128</v>
      </c>
      <c r="B11" s="6">
        <v>85</v>
      </c>
      <c r="C11" s="6">
        <v>111</v>
      </c>
      <c r="D11" s="6">
        <v>27</v>
      </c>
      <c r="E11" s="6">
        <v>14</v>
      </c>
      <c r="F11" s="6">
        <v>75</v>
      </c>
      <c r="G11" s="6">
        <v>371</v>
      </c>
      <c r="H11" s="6">
        <v>194</v>
      </c>
      <c r="I11" s="6">
        <v>145</v>
      </c>
      <c r="J11" s="6">
        <v>46</v>
      </c>
      <c r="K11" s="15">
        <f t="shared" si="0"/>
        <v>1068</v>
      </c>
      <c r="L11" s="131"/>
      <c r="M11" s="23">
        <f>Nord!AB11</f>
        <v>492</v>
      </c>
      <c r="N11" s="23">
        <f>Centro!AB11</f>
        <v>107</v>
      </c>
      <c r="O11" s="23">
        <f>Sud!AB11</f>
        <v>232</v>
      </c>
      <c r="P11" s="23">
        <f>SUM(M11:O11)</f>
        <v>831</v>
      </c>
    </row>
    <row r="12" spans="1:19" ht="15.6" x14ac:dyDescent="0.3">
      <c r="A12" s="2" t="s">
        <v>129</v>
      </c>
      <c r="B12" s="6">
        <v>2354</v>
      </c>
      <c r="C12" s="6">
        <v>102</v>
      </c>
      <c r="D12" s="6">
        <v>270</v>
      </c>
      <c r="E12" s="6">
        <v>40</v>
      </c>
      <c r="F12" s="6">
        <v>785</v>
      </c>
      <c r="G12" s="6">
        <v>462</v>
      </c>
      <c r="H12" s="6">
        <v>1724</v>
      </c>
      <c r="I12" s="6">
        <v>702</v>
      </c>
      <c r="J12" s="6">
        <v>106</v>
      </c>
      <c r="K12" s="15">
        <f t="shared" si="0"/>
        <v>6545</v>
      </c>
      <c r="L12" s="131"/>
      <c r="M12" s="23">
        <f>Nord!AB12</f>
        <v>1581</v>
      </c>
      <c r="N12" s="23">
        <f>Centro!AB12</f>
        <v>756</v>
      </c>
      <c r="O12" s="23">
        <f>Sud!AB12</f>
        <v>1599</v>
      </c>
      <c r="P12" s="23">
        <f>SUM(M12:O12)</f>
        <v>3936</v>
      </c>
    </row>
    <row r="13" spans="1:19" ht="15.6" x14ac:dyDescent="0.3">
      <c r="A13" s="2" t="s">
        <v>130</v>
      </c>
      <c r="B13" s="6">
        <v>12</v>
      </c>
      <c r="C13" s="6">
        <v>2</v>
      </c>
      <c r="D13" s="6">
        <v>38</v>
      </c>
      <c r="E13" s="6">
        <v>9</v>
      </c>
      <c r="F13" s="6">
        <v>17</v>
      </c>
      <c r="G13" s="6">
        <v>52</v>
      </c>
      <c r="H13" s="6">
        <v>64</v>
      </c>
      <c r="I13" s="6">
        <v>66</v>
      </c>
      <c r="J13" s="6">
        <v>50</v>
      </c>
      <c r="K13" s="15">
        <f t="shared" si="0"/>
        <v>310</v>
      </c>
      <c r="L13" s="131"/>
      <c r="M13" s="23">
        <f>Nord!AB13</f>
        <v>133</v>
      </c>
      <c r="N13" s="23">
        <f>Centro!AB13</f>
        <v>42</v>
      </c>
      <c r="O13" s="23">
        <f>Sud!AB13</f>
        <v>74</v>
      </c>
      <c r="P13" s="23">
        <f>SUM(M13:O13)</f>
        <v>249</v>
      </c>
    </row>
    <row r="14" spans="1:19" ht="15.6" x14ac:dyDescent="0.3">
      <c r="A14" s="2" t="s">
        <v>8</v>
      </c>
      <c r="B14" s="6">
        <v>23</v>
      </c>
      <c r="C14" s="6">
        <v>14</v>
      </c>
      <c r="D14" s="6">
        <v>61</v>
      </c>
      <c r="E14" s="6">
        <v>14</v>
      </c>
      <c r="F14" s="6">
        <v>18</v>
      </c>
      <c r="G14" s="6">
        <v>85</v>
      </c>
      <c r="H14" s="6">
        <v>98</v>
      </c>
      <c r="I14" s="6">
        <v>88</v>
      </c>
      <c r="J14" s="6">
        <v>66</v>
      </c>
      <c r="K14" s="15">
        <f t="shared" si="0"/>
        <v>467</v>
      </c>
      <c r="L14" s="131"/>
      <c r="M14" s="23">
        <f>Nord!AB14</f>
        <v>178</v>
      </c>
      <c r="N14" s="23">
        <f>Centro!AB14</f>
        <v>64</v>
      </c>
      <c r="O14" s="23">
        <f>Sud!AB14</f>
        <v>113</v>
      </c>
      <c r="P14" s="23">
        <f t="shared" si="1"/>
        <v>355</v>
      </c>
    </row>
    <row r="15" spans="1:19" ht="15.6" x14ac:dyDescent="0.3">
      <c r="A15" s="2" t="s">
        <v>9</v>
      </c>
      <c r="B15" s="6">
        <v>14093</v>
      </c>
      <c r="C15" s="6">
        <v>92</v>
      </c>
      <c r="D15" s="6">
        <v>356</v>
      </c>
      <c r="E15" s="6">
        <v>26</v>
      </c>
      <c r="F15" s="6">
        <v>800</v>
      </c>
      <c r="G15" s="6">
        <v>373</v>
      </c>
      <c r="H15" s="6">
        <v>1863</v>
      </c>
      <c r="I15" s="6">
        <v>2087</v>
      </c>
      <c r="J15" s="6">
        <v>402</v>
      </c>
      <c r="K15" s="15">
        <f>SUM(B15:J15)</f>
        <v>20092</v>
      </c>
      <c r="L15" s="131"/>
      <c r="M15" s="23">
        <f>Nord!AB15</f>
        <v>2916</v>
      </c>
      <c r="N15" s="23">
        <f>Centro!AB15</f>
        <v>1269</v>
      </c>
      <c r="O15" s="23">
        <f>Sud!AB15</f>
        <v>1340</v>
      </c>
      <c r="P15" s="23">
        <f t="shared" si="1"/>
        <v>5525</v>
      </c>
    </row>
    <row r="16" spans="1:19" ht="15.75" customHeight="1" x14ac:dyDescent="0.3">
      <c r="A16" s="2" t="s">
        <v>100</v>
      </c>
      <c r="B16" s="6">
        <v>15</v>
      </c>
      <c r="C16" s="6">
        <v>2</v>
      </c>
      <c r="D16" s="6">
        <v>27</v>
      </c>
      <c r="E16" s="6">
        <v>7</v>
      </c>
      <c r="F16" s="6">
        <v>13</v>
      </c>
      <c r="G16" s="6">
        <v>46</v>
      </c>
      <c r="H16" s="6">
        <v>62</v>
      </c>
      <c r="I16" s="6">
        <v>57</v>
      </c>
      <c r="J16" s="6">
        <v>38</v>
      </c>
      <c r="K16" s="15">
        <f>SUM(B16:J16)</f>
        <v>267</v>
      </c>
      <c r="L16" s="131"/>
      <c r="M16" s="23">
        <f>Nord!AB16</f>
        <v>111</v>
      </c>
      <c r="N16" s="23">
        <f>Centro!AB16</f>
        <v>33</v>
      </c>
      <c r="O16" s="23">
        <f>Sud!AB16</f>
        <v>72</v>
      </c>
      <c r="P16" s="23">
        <f t="shared" si="1"/>
        <v>216</v>
      </c>
    </row>
    <row r="17" spans="1:19" ht="15.6" x14ac:dyDescent="0.3">
      <c r="A17" s="2" t="s">
        <v>147</v>
      </c>
      <c r="B17" s="6">
        <v>17</v>
      </c>
      <c r="C17" s="6">
        <v>2</v>
      </c>
      <c r="D17" s="6">
        <v>34</v>
      </c>
      <c r="E17" s="6">
        <v>9</v>
      </c>
      <c r="F17" s="6">
        <v>13</v>
      </c>
      <c r="G17" s="6">
        <v>40</v>
      </c>
      <c r="H17" s="6">
        <v>62</v>
      </c>
      <c r="I17" s="6">
        <v>59</v>
      </c>
      <c r="J17" s="6">
        <v>46</v>
      </c>
      <c r="K17" s="15">
        <f t="shared" si="0"/>
        <v>282</v>
      </c>
      <c r="L17" s="131"/>
      <c r="M17" s="23">
        <f>Nord!AB17</f>
        <v>112</v>
      </c>
      <c r="N17" s="23">
        <f>Centro!AB17</f>
        <v>37</v>
      </c>
      <c r="O17" s="23">
        <f>Sud!AB17</f>
        <v>71</v>
      </c>
      <c r="P17" s="23">
        <f t="shared" si="1"/>
        <v>220</v>
      </c>
    </row>
    <row r="18" spans="1:19" ht="15.6" x14ac:dyDescent="0.3">
      <c r="A18" s="2" t="s">
        <v>11</v>
      </c>
      <c r="B18" s="6">
        <v>25</v>
      </c>
      <c r="C18" s="6">
        <v>9</v>
      </c>
      <c r="D18" s="6">
        <v>60</v>
      </c>
      <c r="E18" s="6">
        <v>12</v>
      </c>
      <c r="F18" s="6">
        <v>18</v>
      </c>
      <c r="G18" s="6">
        <v>91</v>
      </c>
      <c r="H18" s="6">
        <v>103</v>
      </c>
      <c r="I18" s="6">
        <v>90</v>
      </c>
      <c r="J18" s="6">
        <v>71</v>
      </c>
      <c r="K18" s="15">
        <f t="shared" si="0"/>
        <v>479</v>
      </c>
      <c r="L18" s="131"/>
      <c r="M18" s="23">
        <f>Nord!AB18</f>
        <v>182</v>
      </c>
      <c r="N18" s="23">
        <f>Centro!AB18</f>
        <v>71</v>
      </c>
      <c r="O18" s="23">
        <f>Sud!AB18</f>
        <v>120</v>
      </c>
      <c r="P18" s="23">
        <f t="shared" si="1"/>
        <v>373</v>
      </c>
    </row>
    <row r="19" spans="1:19" ht="15.6" x14ac:dyDescent="0.3">
      <c r="A19" s="2" t="s">
        <v>12</v>
      </c>
      <c r="B19" s="6">
        <v>21</v>
      </c>
      <c r="C19" s="6">
        <v>17</v>
      </c>
      <c r="D19" s="6">
        <v>59</v>
      </c>
      <c r="E19" s="6">
        <v>14</v>
      </c>
      <c r="F19" s="6">
        <v>18</v>
      </c>
      <c r="G19" s="6">
        <v>88</v>
      </c>
      <c r="H19" s="6">
        <v>104</v>
      </c>
      <c r="I19" s="6">
        <v>92</v>
      </c>
      <c r="J19" s="6">
        <v>70</v>
      </c>
      <c r="K19" s="15">
        <f t="shared" si="0"/>
        <v>483</v>
      </c>
      <c r="L19" s="131"/>
      <c r="M19" s="23">
        <f>Nord!AB67</f>
        <v>179</v>
      </c>
      <c r="N19" s="23">
        <f>Centro!AB67</f>
        <v>67</v>
      </c>
      <c r="O19" s="23">
        <f>Sud!AB67</f>
        <v>126</v>
      </c>
      <c r="P19" s="23">
        <f t="shared" si="1"/>
        <v>372</v>
      </c>
    </row>
    <row r="20" spans="1:19" ht="15.6" x14ac:dyDescent="0.3">
      <c r="A20" s="8" t="s">
        <v>13</v>
      </c>
      <c r="B20" s="6">
        <v>8</v>
      </c>
      <c r="C20" s="6">
        <v>1</v>
      </c>
      <c r="D20" s="6">
        <v>18</v>
      </c>
      <c r="E20" s="6">
        <v>5</v>
      </c>
      <c r="F20" s="6">
        <v>8</v>
      </c>
      <c r="G20" s="6">
        <v>19</v>
      </c>
      <c r="H20" s="6">
        <v>38</v>
      </c>
      <c r="I20" s="6">
        <v>22</v>
      </c>
      <c r="J20" s="6">
        <v>13</v>
      </c>
      <c r="K20" s="15">
        <f t="shared" si="0"/>
        <v>132</v>
      </c>
      <c r="L20" s="131"/>
      <c r="M20" s="23">
        <f>Nord!AB19</f>
        <v>39</v>
      </c>
      <c r="N20" s="23">
        <f>Centro!AB19</f>
        <v>24</v>
      </c>
      <c r="O20" s="23">
        <f>Sud!AB19</f>
        <v>37</v>
      </c>
      <c r="P20" s="23">
        <f t="shared" si="1"/>
        <v>100</v>
      </c>
    </row>
    <row r="21" spans="1:19" ht="15.6" x14ac:dyDescent="0.3">
      <c r="A21" s="2" t="s">
        <v>14</v>
      </c>
      <c r="B21" s="6">
        <v>157</v>
      </c>
      <c r="C21" s="6">
        <v>10</v>
      </c>
      <c r="D21" s="6">
        <v>33</v>
      </c>
      <c r="E21" s="6">
        <v>5</v>
      </c>
      <c r="F21" s="6">
        <v>21</v>
      </c>
      <c r="G21" s="6">
        <v>11</v>
      </c>
      <c r="H21" s="6">
        <v>68</v>
      </c>
      <c r="I21" s="6">
        <v>101</v>
      </c>
      <c r="J21" s="6">
        <v>36</v>
      </c>
      <c r="K21" s="15">
        <f t="shared" si="0"/>
        <v>442</v>
      </c>
      <c r="L21" s="131"/>
      <c r="M21" s="23">
        <f>Nord!AB20</f>
        <v>118</v>
      </c>
      <c r="N21" s="23">
        <f>Centro!AB20</f>
        <v>50</v>
      </c>
      <c r="O21" s="23">
        <f>Sud!AB20</f>
        <v>69</v>
      </c>
      <c r="P21" s="23">
        <f t="shared" si="1"/>
        <v>237</v>
      </c>
    </row>
    <row r="22" spans="1:19" ht="15.6" x14ac:dyDescent="0.3">
      <c r="A22" s="2" t="s">
        <v>15</v>
      </c>
      <c r="B22" s="6">
        <v>22</v>
      </c>
      <c r="C22" s="6">
        <v>3</v>
      </c>
      <c r="D22" s="6">
        <v>64</v>
      </c>
      <c r="E22" s="6">
        <v>17</v>
      </c>
      <c r="F22" s="6">
        <v>19</v>
      </c>
      <c r="G22" s="6">
        <v>100</v>
      </c>
      <c r="H22" s="6">
        <v>108</v>
      </c>
      <c r="I22" s="6">
        <v>97</v>
      </c>
      <c r="J22" s="6">
        <v>72</v>
      </c>
      <c r="K22" s="15">
        <f t="shared" si="0"/>
        <v>502</v>
      </c>
      <c r="L22" s="131"/>
      <c r="M22" s="23">
        <f>Nord!AB21</f>
        <v>188</v>
      </c>
      <c r="N22" s="23">
        <f>Centro!AB21</f>
        <v>72</v>
      </c>
      <c r="O22" s="23">
        <f>Sud!AB21</f>
        <v>135</v>
      </c>
      <c r="P22" s="23">
        <f t="shared" si="1"/>
        <v>395</v>
      </c>
    </row>
    <row r="23" spans="1:19" ht="15.6" x14ac:dyDescent="0.3">
      <c r="A23" s="2" t="s">
        <v>16</v>
      </c>
      <c r="B23" s="6">
        <v>744</v>
      </c>
      <c r="C23" s="6">
        <v>1</v>
      </c>
      <c r="D23" s="6">
        <v>61</v>
      </c>
      <c r="E23" s="6">
        <v>28</v>
      </c>
      <c r="F23" s="6">
        <v>141</v>
      </c>
      <c r="G23" s="6">
        <v>115</v>
      </c>
      <c r="H23" s="6">
        <v>780</v>
      </c>
      <c r="I23" s="6">
        <v>968</v>
      </c>
      <c r="J23" s="6">
        <v>281</v>
      </c>
      <c r="K23" s="15">
        <f t="shared" si="0"/>
        <v>3119</v>
      </c>
      <c r="L23" s="131"/>
      <c r="M23" s="23">
        <f>Nord!AB22</f>
        <v>1034</v>
      </c>
      <c r="N23" s="23">
        <f>Centro!AB22</f>
        <v>540</v>
      </c>
      <c r="O23" s="23">
        <f>Sud!AB22</f>
        <v>711</v>
      </c>
      <c r="P23" s="23">
        <f t="shared" si="1"/>
        <v>2285</v>
      </c>
    </row>
    <row r="24" spans="1:19" ht="15.6" x14ac:dyDescent="0.3">
      <c r="A24" s="8" t="s">
        <v>17</v>
      </c>
      <c r="B24" s="6">
        <v>603</v>
      </c>
      <c r="C24" s="6">
        <v>4</v>
      </c>
      <c r="D24" s="6">
        <v>45</v>
      </c>
      <c r="E24" s="6">
        <v>19</v>
      </c>
      <c r="F24" s="6">
        <v>108</v>
      </c>
      <c r="G24" s="6">
        <v>95</v>
      </c>
      <c r="H24" s="6">
        <v>792</v>
      </c>
      <c r="I24" s="6">
        <v>749</v>
      </c>
      <c r="J24" s="6">
        <v>272</v>
      </c>
      <c r="K24" s="15">
        <f t="shared" si="0"/>
        <v>2687</v>
      </c>
      <c r="L24" s="131"/>
      <c r="M24" s="23">
        <f>Nord!AB23</f>
        <v>886</v>
      </c>
      <c r="N24" s="23">
        <f>Centro!AB23</f>
        <v>481</v>
      </c>
      <c r="O24" s="23">
        <f>Sud!AB23</f>
        <v>649</v>
      </c>
      <c r="P24" s="23">
        <f t="shared" si="1"/>
        <v>2016</v>
      </c>
    </row>
    <row r="25" spans="1:19" ht="15.6" x14ac:dyDescent="0.3">
      <c r="A25" s="7" t="s">
        <v>18</v>
      </c>
      <c r="B25" s="6">
        <v>324</v>
      </c>
      <c r="C25" s="6">
        <v>15</v>
      </c>
      <c r="D25" s="6">
        <v>78</v>
      </c>
      <c r="E25" s="6">
        <v>17</v>
      </c>
      <c r="F25" s="6">
        <v>44</v>
      </c>
      <c r="G25" s="6">
        <v>39</v>
      </c>
      <c r="H25" s="6">
        <v>194</v>
      </c>
      <c r="I25" s="6">
        <v>333</v>
      </c>
      <c r="J25" s="6">
        <v>114</v>
      </c>
      <c r="K25" s="15">
        <f t="shared" si="0"/>
        <v>1158</v>
      </c>
      <c r="L25" s="131"/>
      <c r="M25" s="23">
        <f>Nord!AB24</f>
        <v>188</v>
      </c>
      <c r="N25" s="23">
        <f>Centro!AB24</f>
        <v>196</v>
      </c>
      <c r="O25" s="23">
        <f>Sud!AB24</f>
        <v>340</v>
      </c>
      <c r="P25" s="23">
        <f t="shared" si="1"/>
        <v>724</v>
      </c>
    </row>
    <row r="26" spans="1:19" ht="15.6" x14ac:dyDescent="0.3">
      <c r="A26" s="2" t="s">
        <v>19</v>
      </c>
      <c r="B26" s="6">
        <v>1000</v>
      </c>
      <c r="C26" s="6">
        <v>201</v>
      </c>
      <c r="D26" s="6">
        <v>133</v>
      </c>
      <c r="E26" s="6">
        <v>13</v>
      </c>
      <c r="F26" s="6">
        <v>139</v>
      </c>
      <c r="G26" s="6">
        <v>60</v>
      </c>
      <c r="H26" s="6">
        <v>429</v>
      </c>
      <c r="I26" s="6">
        <v>420</v>
      </c>
      <c r="J26" s="6">
        <v>108</v>
      </c>
      <c r="K26" s="15">
        <f t="shared" si="0"/>
        <v>2503</v>
      </c>
      <c r="L26" s="131"/>
      <c r="M26" s="23">
        <f>Nord!AB68</f>
        <v>366</v>
      </c>
      <c r="N26" s="23">
        <f>Centro!AB68</f>
        <v>343</v>
      </c>
      <c r="O26" s="23">
        <f>Sud!AB68</f>
        <v>447</v>
      </c>
      <c r="P26" s="23">
        <f t="shared" si="1"/>
        <v>1156</v>
      </c>
      <c r="Q26" s="44"/>
      <c r="R26" s="44"/>
      <c r="S26" s="44"/>
    </row>
    <row r="27" spans="1:19" ht="15.6" x14ac:dyDescent="0.3">
      <c r="A27" s="8" t="s">
        <v>20</v>
      </c>
      <c r="B27" s="6">
        <v>310</v>
      </c>
      <c r="C27" s="6">
        <v>66</v>
      </c>
      <c r="D27" s="6">
        <v>28</v>
      </c>
      <c r="E27" s="6">
        <v>10</v>
      </c>
      <c r="F27" s="6">
        <v>27</v>
      </c>
      <c r="G27" s="6">
        <v>12</v>
      </c>
      <c r="H27" s="6">
        <v>119</v>
      </c>
      <c r="I27" s="6">
        <v>190</v>
      </c>
      <c r="J27" s="6">
        <v>88</v>
      </c>
      <c r="K27" s="15">
        <f t="shared" si="0"/>
        <v>850</v>
      </c>
      <c r="L27" s="131"/>
      <c r="M27" s="23">
        <f>Nord!AB69</f>
        <v>216</v>
      </c>
      <c r="N27" s="23">
        <f>Centro!AB69</f>
        <v>66</v>
      </c>
      <c r="O27" s="23">
        <f>Sud!AB69</f>
        <v>154</v>
      </c>
      <c r="P27" s="23">
        <f t="shared" si="1"/>
        <v>436</v>
      </c>
      <c r="Q27" s="56">
        <f t="shared" ref="Q27:S31" si="2">M27/$P27*100</f>
        <v>49.541284403669728</v>
      </c>
      <c r="R27" s="56">
        <f t="shared" si="2"/>
        <v>15.137614678899084</v>
      </c>
      <c r="S27" s="56">
        <f t="shared" si="2"/>
        <v>35.321100917431195</v>
      </c>
    </row>
    <row r="28" spans="1:19" x14ac:dyDescent="0.3">
      <c r="A28" s="11" t="s">
        <v>21</v>
      </c>
      <c r="B28" s="19">
        <v>31</v>
      </c>
      <c r="C28" s="19">
        <v>0</v>
      </c>
      <c r="D28" s="19">
        <v>0</v>
      </c>
      <c r="E28" s="19">
        <v>0</v>
      </c>
      <c r="F28" s="19">
        <v>1</v>
      </c>
      <c r="G28" s="19">
        <v>2</v>
      </c>
      <c r="H28" s="19">
        <v>6</v>
      </c>
      <c r="I28" s="19">
        <v>21</v>
      </c>
      <c r="J28" s="19">
        <v>12</v>
      </c>
      <c r="K28" s="20">
        <f t="shared" si="0"/>
        <v>73</v>
      </c>
      <c r="L28" s="131"/>
      <c r="M28" s="26">
        <f>Nord!AB70</f>
        <v>15</v>
      </c>
      <c r="N28" s="26">
        <f>Centro!AB70</f>
        <v>2</v>
      </c>
      <c r="O28" s="26">
        <f>Sud!AB70</f>
        <v>25</v>
      </c>
      <c r="P28" s="23">
        <f t="shared" si="1"/>
        <v>42</v>
      </c>
      <c r="Q28" s="44">
        <f t="shared" si="2"/>
        <v>35.714285714285715</v>
      </c>
      <c r="R28" s="44">
        <f t="shared" si="2"/>
        <v>4.7619047619047619</v>
      </c>
      <c r="S28" s="44">
        <f t="shared" si="2"/>
        <v>59.523809523809526</v>
      </c>
    </row>
    <row r="29" spans="1:19" x14ac:dyDescent="0.3">
      <c r="A29" s="11" t="s">
        <v>23</v>
      </c>
      <c r="B29" s="19">
        <v>138</v>
      </c>
      <c r="C29" s="19">
        <v>53</v>
      </c>
      <c r="D29" s="19">
        <v>16</v>
      </c>
      <c r="E29" s="19">
        <v>7</v>
      </c>
      <c r="F29" s="19">
        <v>12</v>
      </c>
      <c r="G29" s="19">
        <v>7</v>
      </c>
      <c r="H29" s="19">
        <v>69</v>
      </c>
      <c r="I29" s="19">
        <v>105</v>
      </c>
      <c r="J29" s="19">
        <v>33</v>
      </c>
      <c r="K29" s="20">
        <f t="shared" si="0"/>
        <v>440</v>
      </c>
      <c r="L29" s="131"/>
      <c r="M29" s="26">
        <f>Nord!AB71</f>
        <v>119</v>
      </c>
      <c r="N29" s="26">
        <f>Centro!AB71</f>
        <v>39</v>
      </c>
      <c r="O29" s="26">
        <f>Sud!AB71</f>
        <v>68</v>
      </c>
      <c r="P29" s="23">
        <f t="shared" si="1"/>
        <v>226</v>
      </c>
      <c r="Q29" s="44">
        <f t="shared" si="2"/>
        <v>52.654867256637175</v>
      </c>
      <c r="R29" s="44">
        <f t="shared" si="2"/>
        <v>17.256637168141591</v>
      </c>
      <c r="S29" s="44">
        <f t="shared" si="2"/>
        <v>30.088495575221241</v>
      </c>
    </row>
    <row r="30" spans="1:19" x14ac:dyDescent="0.3">
      <c r="A30" s="11" t="s">
        <v>24</v>
      </c>
      <c r="B30" s="19">
        <v>78</v>
      </c>
      <c r="C30" s="19">
        <v>11</v>
      </c>
      <c r="D30" s="19">
        <v>10</v>
      </c>
      <c r="E30" s="19">
        <v>3</v>
      </c>
      <c r="F30" s="19">
        <v>12</v>
      </c>
      <c r="G30" s="19">
        <v>3</v>
      </c>
      <c r="H30" s="19">
        <v>31</v>
      </c>
      <c r="I30" s="19">
        <v>36</v>
      </c>
      <c r="J30" s="19">
        <v>15</v>
      </c>
      <c r="K30" s="20">
        <f t="shared" si="0"/>
        <v>199</v>
      </c>
      <c r="L30" s="131"/>
      <c r="M30" s="26">
        <f>Nord!AB72</f>
        <v>45</v>
      </c>
      <c r="N30" s="26">
        <f>Centro!AB72</f>
        <v>21</v>
      </c>
      <c r="O30" s="26">
        <f>Sud!AB72</f>
        <v>31</v>
      </c>
      <c r="P30" s="23">
        <f t="shared" si="1"/>
        <v>97</v>
      </c>
      <c r="Q30" s="44">
        <f t="shared" si="2"/>
        <v>46.391752577319586</v>
      </c>
      <c r="R30" s="44">
        <f t="shared" si="2"/>
        <v>21.649484536082475</v>
      </c>
      <c r="S30" s="44">
        <f t="shared" si="2"/>
        <v>31.958762886597935</v>
      </c>
    </row>
    <row r="31" spans="1:19" x14ac:dyDescent="0.3">
      <c r="A31" s="11" t="s">
        <v>25</v>
      </c>
      <c r="B31" s="19">
        <v>63</v>
      </c>
      <c r="C31" s="19">
        <v>2</v>
      </c>
      <c r="D31" s="19">
        <v>2</v>
      </c>
      <c r="E31" s="19">
        <v>0</v>
      </c>
      <c r="F31" s="19">
        <v>2</v>
      </c>
      <c r="G31" s="19">
        <v>0</v>
      </c>
      <c r="H31" s="19">
        <v>13</v>
      </c>
      <c r="I31" s="19">
        <v>28</v>
      </c>
      <c r="J31" s="19">
        <v>28</v>
      </c>
      <c r="K31" s="20">
        <f t="shared" si="0"/>
        <v>138</v>
      </c>
      <c r="L31" s="131"/>
      <c r="M31" s="26">
        <f>Nord!AB73</f>
        <v>37</v>
      </c>
      <c r="N31" s="26">
        <f>Centro!AB73</f>
        <v>4</v>
      </c>
      <c r="O31" s="26">
        <f>Sud!AB73</f>
        <v>30</v>
      </c>
      <c r="P31" s="23">
        <f t="shared" si="1"/>
        <v>71</v>
      </c>
      <c r="Q31" s="44">
        <f t="shared" si="2"/>
        <v>52.112676056338024</v>
      </c>
      <c r="R31" s="44">
        <f t="shared" si="2"/>
        <v>5.6338028169014089</v>
      </c>
      <c r="S31" s="44">
        <f t="shared" si="2"/>
        <v>42.25352112676056</v>
      </c>
    </row>
    <row r="32" spans="1:19" ht="15.6" x14ac:dyDescent="0.3">
      <c r="A32" s="8" t="s">
        <v>26</v>
      </c>
      <c r="B32" s="6">
        <v>260</v>
      </c>
      <c r="C32" s="6">
        <v>5</v>
      </c>
      <c r="D32" s="6">
        <v>47</v>
      </c>
      <c r="E32" s="6">
        <v>3</v>
      </c>
      <c r="F32" s="6">
        <v>48</v>
      </c>
      <c r="G32" s="6">
        <v>30</v>
      </c>
      <c r="H32" s="6">
        <v>191</v>
      </c>
      <c r="I32" s="6">
        <v>208</v>
      </c>
      <c r="J32" s="6">
        <v>48</v>
      </c>
      <c r="K32" s="15">
        <f t="shared" si="0"/>
        <v>840</v>
      </c>
      <c r="L32" s="131"/>
      <c r="M32" s="23">
        <f>Nord!AB25</f>
        <v>143</v>
      </c>
      <c r="N32" s="23">
        <f>Centro!AB25</f>
        <v>155</v>
      </c>
      <c r="O32" s="23">
        <f>Sud!AB25</f>
        <v>227</v>
      </c>
      <c r="P32" s="23">
        <f t="shared" si="1"/>
        <v>525</v>
      </c>
    </row>
    <row r="33" spans="1:16" x14ac:dyDescent="0.3">
      <c r="A33" s="11" t="s">
        <v>27</v>
      </c>
      <c r="B33" s="19">
        <v>40</v>
      </c>
      <c r="C33" s="19">
        <v>2</v>
      </c>
      <c r="D33" s="19">
        <v>8</v>
      </c>
      <c r="E33" s="19">
        <v>0</v>
      </c>
      <c r="F33" s="19">
        <v>10</v>
      </c>
      <c r="G33" s="19">
        <v>4</v>
      </c>
      <c r="H33" s="19">
        <v>34</v>
      </c>
      <c r="I33" s="19">
        <v>32</v>
      </c>
      <c r="J33" s="19">
        <v>3</v>
      </c>
      <c r="K33" s="20">
        <f t="shared" si="0"/>
        <v>133</v>
      </c>
      <c r="L33" s="131"/>
      <c r="M33" s="26">
        <f>Nord!AB26</f>
        <v>46</v>
      </c>
      <c r="N33" s="26">
        <f>Centro!AB26</f>
        <v>12</v>
      </c>
      <c r="O33" s="26">
        <f>Sud!AB26</f>
        <v>25</v>
      </c>
      <c r="P33" s="23">
        <f t="shared" si="1"/>
        <v>83</v>
      </c>
    </row>
    <row r="34" spans="1:16" x14ac:dyDescent="0.3">
      <c r="A34" s="11" t="s">
        <v>28</v>
      </c>
      <c r="B34" s="19">
        <v>20</v>
      </c>
      <c r="C34" s="19">
        <v>0</v>
      </c>
      <c r="D34" s="19">
        <v>1</v>
      </c>
      <c r="E34" s="19">
        <v>0</v>
      </c>
      <c r="F34" s="19">
        <v>1</v>
      </c>
      <c r="G34" s="19">
        <v>0</v>
      </c>
      <c r="H34" s="19">
        <v>5</v>
      </c>
      <c r="I34" s="19">
        <v>5</v>
      </c>
      <c r="J34" s="19">
        <v>6</v>
      </c>
      <c r="K34" s="20">
        <f t="shared" si="0"/>
        <v>38</v>
      </c>
      <c r="L34" s="131"/>
      <c r="M34" s="26">
        <f>Nord!AB27</f>
        <v>4</v>
      </c>
      <c r="N34" s="26">
        <f>Centro!AB27</f>
        <v>6</v>
      </c>
      <c r="O34" s="26">
        <f>Sud!AB27</f>
        <v>7</v>
      </c>
      <c r="P34" s="23">
        <f t="shared" si="1"/>
        <v>17</v>
      </c>
    </row>
    <row r="35" spans="1:16" x14ac:dyDescent="0.3">
      <c r="A35" s="11" t="s">
        <v>29</v>
      </c>
      <c r="B35" s="19">
        <v>11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10</v>
      </c>
      <c r="I35" s="19">
        <v>3</v>
      </c>
      <c r="J35" s="19">
        <v>1</v>
      </c>
      <c r="K35" s="20">
        <f t="shared" si="0"/>
        <v>26</v>
      </c>
      <c r="L35" s="131"/>
      <c r="M35" s="26">
        <f>Nord!AB28</f>
        <v>2</v>
      </c>
      <c r="N35" s="26">
        <f>Centro!AB28</f>
        <v>3</v>
      </c>
      <c r="O35" s="26">
        <f>Sud!AB28</f>
        <v>10</v>
      </c>
      <c r="P35" s="23">
        <f t="shared" si="1"/>
        <v>15</v>
      </c>
    </row>
    <row r="36" spans="1:16" x14ac:dyDescent="0.3">
      <c r="A36" s="11" t="s">
        <v>30</v>
      </c>
      <c r="B36" s="19">
        <v>71</v>
      </c>
      <c r="C36" s="19">
        <v>0</v>
      </c>
      <c r="D36" s="19">
        <v>13</v>
      </c>
      <c r="E36" s="19">
        <v>0</v>
      </c>
      <c r="F36" s="19">
        <v>7</v>
      </c>
      <c r="G36" s="19">
        <v>2</v>
      </c>
      <c r="H36" s="19">
        <v>22</v>
      </c>
      <c r="I36" s="19">
        <v>22</v>
      </c>
      <c r="J36" s="19">
        <v>6</v>
      </c>
      <c r="K36" s="20">
        <f t="shared" si="0"/>
        <v>143</v>
      </c>
      <c r="L36" s="131"/>
      <c r="M36" s="26">
        <f>Nord!AB29</f>
        <v>11</v>
      </c>
      <c r="N36" s="26">
        <f>Centro!AB29</f>
        <v>12</v>
      </c>
      <c r="O36" s="26">
        <f>Sud!AB29</f>
        <v>36</v>
      </c>
      <c r="P36" s="23">
        <f t="shared" si="1"/>
        <v>59</v>
      </c>
    </row>
    <row r="37" spans="1:16" x14ac:dyDescent="0.3">
      <c r="A37" s="11" t="s">
        <v>31</v>
      </c>
      <c r="B37" s="19">
        <v>4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3</v>
      </c>
      <c r="J37" s="19">
        <v>0</v>
      </c>
      <c r="K37" s="20">
        <f t="shared" si="0"/>
        <v>9</v>
      </c>
      <c r="L37" s="131"/>
      <c r="M37" s="26">
        <f>Nord!AB30</f>
        <v>1</v>
      </c>
      <c r="N37" s="26">
        <f>Centro!AB30</f>
        <v>1</v>
      </c>
      <c r="O37" s="26">
        <f>Sud!AB30</f>
        <v>2</v>
      </c>
      <c r="P37" s="23">
        <f t="shared" si="1"/>
        <v>4</v>
      </c>
    </row>
    <row r="38" spans="1:16" x14ac:dyDescent="0.3">
      <c r="A38" s="11" t="s">
        <v>32</v>
      </c>
      <c r="B38" s="19">
        <v>8</v>
      </c>
      <c r="C38" s="19">
        <v>0</v>
      </c>
      <c r="D38" s="19">
        <v>0</v>
      </c>
      <c r="E38" s="19">
        <v>0</v>
      </c>
      <c r="F38" s="19">
        <v>0</v>
      </c>
      <c r="G38" s="19">
        <v>3</v>
      </c>
      <c r="H38" s="19">
        <v>3</v>
      </c>
      <c r="I38" s="19">
        <v>4</v>
      </c>
      <c r="J38" s="19">
        <v>3</v>
      </c>
      <c r="K38" s="20">
        <f t="shared" si="0"/>
        <v>21</v>
      </c>
      <c r="L38" s="131"/>
      <c r="M38" s="26">
        <f>Nord!AB31</f>
        <v>1</v>
      </c>
      <c r="N38" s="26">
        <f>Centro!AB31</f>
        <v>1</v>
      </c>
      <c r="O38" s="26">
        <f>Sud!AB31</f>
        <v>11</v>
      </c>
      <c r="P38" s="23">
        <f t="shared" si="1"/>
        <v>13</v>
      </c>
    </row>
    <row r="39" spans="1:16" x14ac:dyDescent="0.3">
      <c r="A39" s="11" t="s">
        <v>33</v>
      </c>
      <c r="B39" s="19">
        <v>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1</v>
      </c>
      <c r="J39" s="19">
        <v>2</v>
      </c>
      <c r="K39" s="20">
        <f t="shared" si="0"/>
        <v>4</v>
      </c>
      <c r="L39" s="131"/>
      <c r="M39" s="26">
        <f>Nord!AB32</f>
        <v>0</v>
      </c>
      <c r="N39" s="26">
        <f>Centro!AB32</f>
        <v>0</v>
      </c>
      <c r="O39" s="26">
        <f>Sud!AB32</f>
        <v>3</v>
      </c>
      <c r="P39" s="23">
        <f t="shared" si="1"/>
        <v>3</v>
      </c>
    </row>
    <row r="40" spans="1:16" x14ac:dyDescent="0.3">
      <c r="A40" s="11" t="s">
        <v>34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</v>
      </c>
      <c r="I40" s="19">
        <v>0</v>
      </c>
      <c r="J40" s="19">
        <v>2</v>
      </c>
      <c r="K40" s="20">
        <f t="shared" si="0"/>
        <v>3</v>
      </c>
      <c r="L40" s="131"/>
      <c r="M40" s="26">
        <f>Nord!AB33</f>
        <v>0</v>
      </c>
      <c r="N40" s="26">
        <f>Centro!AB33</f>
        <v>1</v>
      </c>
      <c r="O40" s="26">
        <f>Sud!AB33</f>
        <v>2</v>
      </c>
      <c r="P40" s="23">
        <f t="shared" si="1"/>
        <v>3</v>
      </c>
    </row>
    <row r="41" spans="1:16" x14ac:dyDescent="0.3">
      <c r="A41" s="11" t="s">
        <v>35</v>
      </c>
      <c r="B41" s="19">
        <v>105</v>
      </c>
      <c r="C41" s="19">
        <v>2</v>
      </c>
      <c r="D41" s="19">
        <v>25</v>
      </c>
      <c r="E41" s="19">
        <v>3</v>
      </c>
      <c r="F41" s="19">
        <v>30</v>
      </c>
      <c r="G41" s="19">
        <v>19</v>
      </c>
      <c r="H41" s="19">
        <v>116</v>
      </c>
      <c r="I41" s="19">
        <v>138</v>
      </c>
      <c r="J41" s="19">
        <v>25</v>
      </c>
      <c r="K41" s="20">
        <f t="shared" si="0"/>
        <v>463</v>
      </c>
      <c r="L41" s="131"/>
      <c r="M41" s="26">
        <f>Nord!AB37</f>
        <v>78</v>
      </c>
      <c r="N41" s="26">
        <f>Centro!AB37</f>
        <v>119</v>
      </c>
      <c r="O41" s="26">
        <f>Sud!AB37</f>
        <v>131</v>
      </c>
      <c r="P41" s="23">
        <f t="shared" si="1"/>
        <v>328</v>
      </c>
    </row>
    <row r="42" spans="1:16" ht="31.2" x14ac:dyDescent="0.3">
      <c r="A42" s="4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7">
        <v>1</v>
      </c>
      <c r="J42" s="17">
        <v>0</v>
      </c>
      <c r="K42" s="22">
        <f t="shared" si="0"/>
        <v>2</v>
      </c>
      <c r="L42" s="145"/>
      <c r="M42" s="27">
        <f>Nord!AB39</f>
        <v>0</v>
      </c>
      <c r="N42" s="27">
        <f>Centro!AB39</f>
        <v>0</v>
      </c>
      <c r="O42" s="27">
        <f>Sud!AB39</f>
        <v>2</v>
      </c>
      <c r="P42" s="27">
        <f t="shared" si="1"/>
        <v>2</v>
      </c>
    </row>
    <row r="43" spans="1:16" ht="15.6" x14ac:dyDescent="0.3">
      <c r="A43" s="108" t="s">
        <v>125</v>
      </c>
      <c r="B43" s="6"/>
      <c r="C43" s="6"/>
      <c r="D43" s="6"/>
      <c r="E43" s="6"/>
      <c r="F43" s="6"/>
      <c r="G43" s="6"/>
      <c r="H43" s="6"/>
      <c r="I43" s="6"/>
      <c r="J43" s="6"/>
      <c r="K43" s="106"/>
      <c r="L43" s="135"/>
      <c r="M43" s="107"/>
      <c r="N43" s="107"/>
      <c r="O43" s="107"/>
      <c r="P43" s="107"/>
    </row>
    <row r="44" spans="1:16" x14ac:dyDescent="0.3">
      <c r="A44" s="93" t="s">
        <v>109</v>
      </c>
      <c r="B44" s="52">
        <v>2</v>
      </c>
      <c r="C44" s="52">
        <v>1</v>
      </c>
      <c r="D44" s="52">
        <v>3</v>
      </c>
      <c r="E44" s="52">
        <v>0</v>
      </c>
      <c r="F44" s="52">
        <v>1</v>
      </c>
      <c r="G44" s="52">
        <v>1</v>
      </c>
      <c r="H44" s="52">
        <v>1</v>
      </c>
      <c r="I44" s="52">
        <v>6</v>
      </c>
      <c r="J44" s="52">
        <v>0</v>
      </c>
      <c r="K44" s="20">
        <f t="shared" si="0"/>
        <v>15</v>
      </c>
      <c r="L44" s="131"/>
      <c r="M44" s="26">
        <f>Nord!AB44</f>
        <v>4</v>
      </c>
      <c r="N44" s="26">
        <f>Centro!AB44</f>
        <v>1</v>
      </c>
      <c r="O44" s="26">
        <f>Sud!AB44</f>
        <v>4</v>
      </c>
      <c r="P44" s="23">
        <f>SUM(M44:O44)</f>
        <v>9</v>
      </c>
    </row>
    <row r="45" spans="1:16" x14ac:dyDescent="0.3">
      <c r="A45" s="95" t="s">
        <v>110</v>
      </c>
      <c r="B45" s="52">
        <v>3</v>
      </c>
      <c r="C45" s="52">
        <v>1</v>
      </c>
      <c r="D45" s="52">
        <v>3</v>
      </c>
      <c r="E45" s="52">
        <v>1</v>
      </c>
      <c r="F45" s="52">
        <v>1</v>
      </c>
      <c r="G45" s="52">
        <v>2</v>
      </c>
      <c r="H45" s="52">
        <v>4</v>
      </c>
      <c r="I45" s="52">
        <v>3</v>
      </c>
      <c r="J45" s="52">
        <v>6</v>
      </c>
      <c r="K45" s="20">
        <f t="shared" si="0"/>
        <v>24</v>
      </c>
      <c r="L45" s="131"/>
      <c r="M45" s="26">
        <f>Nord!AB45</f>
        <v>5</v>
      </c>
      <c r="N45" s="26">
        <f>Centro!AB45</f>
        <v>3</v>
      </c>
      <c r="O45" s="26">
        <f>Sud!AB45</f>
        <v>8</v>
      </c>
      <c r="P45" s="23">
        <f t="shared" ref="P45:P56" si="3">SUM(M45:O45)</f>
        <v>16</v>
      </c>
    </row>
    <row r="46" spans="1:16" x14ac:dyDescent="0.3">
      <c r="A46" s="98" t="s">
        <v>111</v>
      </c>
      <c r="B46" s="52">
        <v>3</v>
      </c>
      <c r="C46" s="52">
        <v>0</v>
      </c>
      <c r="D46" s="52">
        <v>1</v>
      </c>
      <c r="E46" s="52">
        <v>0</v>
      </c>
      <c r="F46" s="52">
        <v>1</v>
      </c>
      <c r="G46" s="52">
        <v>0</v>
      </c>
      <c r="H46" s="52">
        <v>3</v>
      </c>
      <c r="I46" s="52">
        <v>5</v>
      </c>
      <c r="J46" s="52">
        <v>1</v>
      </c>
      <c r="K46" s="20">
        <f t="shared" si="0"/>
        <v>14</v>
      </c>
      <c r="L46" s="131"/>
      <c r="M46" s="26">
        <f>Nord!AB46</f>
        <v>2</v>
      </c>
      <c r="N46" s="26">
        <f>Centro!AB46</f>
        <v>2</v>
      </c>
      <c r="O46" s="26">
        <f>Sud!AB46</f>
        <v>6</v>
      </c>
      <c r="P46" s="23">
        <f t="shared" si="3"/>
        <v>10</v>
      </c>
    </row>
    <row r="47" spans="1:16" x14ac:dyDescent="0.3">
      <c r="A47" s="99" t="s">
        <v>112</v>
      </c>
      <c r="B47" s="52">
        <v>3</v>
      </c>
      <c r="C47" s="52">
        <v>0</v>
      </c>
      <c r="D47" s="52">
        <v>2</v>
      </c>
      <c r="E47" s="52">
        <v>0</v>
      </c>
      <c r="F47" s="52">
        <v>1</v>
      </c>
      <c r="G47" s="52">
        <v>0</v>
      </c>
      <c r="H47" s="52">
        <v>4</v>
      </c>
      <c r="I47" s="52">
        <v>8</v>
      </c>
      <c r="J47" s="52">
        <v>1</v>
      </c>
      <c r="K47" s="20">
        <f t="shared" si="0"/>
        <v>19</v>
      </c>
      <c r="L47" s="131"/>
      <c r="M47" s="26">
        <f>Nord!AB47</f>
        <v>4</v>
      </c>
      <c r="N47" s="26">
        <f>Centro!AB47</f>
        <v>3</v>
      </c>
      <c r="O47" s="26">
        <f>Sud!AB47</f>
        <v>7</v>
      </c>
      <c r="P47" s="23">
        <f t="shared" si="3"/>
        <v>14</v>
      </c>
    </row>
    <row r="48" spans="1:16" x14ac:dyDescent="0.3">
      <c r="A48" s="93" t="s">
        <v>115</v>
      </c>
      <c r="B48" s="52">
        <v>4</v>
      </c>
      <c r="C48" s="52">
        <v>0</v>
      </c>
      <c r="D48" s="52">
        <v>3</v>
      </c>
      <c r="E48" s="52">
        <v>1</v>
      </c>
      <c r="F48" s="52">
        <v>1</v>
      </c>
      <c r="G48" s="52">
        <v>2</v>
      </c>
      <c r="H48" s="52">
        <v>9</v>
      </c>
      <c r="I48" s="52">
        <v>19</v>
      </c>
      <c r="J48" s="52">
        <v>3</v>
      </c>
      <c r="K48" s="20">
        <f t="shared" si="0"/>
        <v>42</v>
      </c>
      <c r="L48" s="131"/>
      <c r="M48" s="26">
        <f>Nord!AB51</f>
        <v>16</v>
      </c>
      <c r="N48" s="26">
        <f>Centro!AB51</f>
        <v>4</v>
      </c>
      <c r="O48" s="26">
        <f>Sud!AB51</f>
        <v>14</v>
      </c>
      <c r="P48" s="23">
        <f t="shared" si="3"/>
        <v>34</v>
      </c>
    </row>
    <row r="49" spans="1:16" x14ac:dyDescent="0.3">
      <c r="A49" s="95" t="s">
        <v>113</v>
      </c>
      <c r="B49" s="52">
        <v>17</v>
      </c>
      <c r="C49" s="52">
        <v>17</v>
      </c>
      <c r="D49" s="52">
        <v>58</v>
      </c>
      <c r="E49" s="52">
        <v>17</v>
      </c>
      <c r="F49" s="52">
        <v>16</v>
      </c>
      <c r="G49" s="52">
        <v>96</v>
      </c>
      <c r="H49" s="52">
        <v>95</v>
      </c>
      <c r="I49" s="52">
        <v>72</v>
      </c>
      <c r="J49" s="52">
        <v>63</v>
      </c>
      <c r="K49" s="20">
        <f t="shared" si="0"/>
        <v>451</v>
      </c>
      <c r="L49" s="131"/>
      <c r="M49" s="26">
        <f>Nord!AB52</f>
        <v>165</v>
      </c>
      <c r="N49" s="26">
        <f>Centro!AB52</f>
        <v>65</v>
      </c>
      <c r="O49" s="26">
        <f>Sud!AB52</f>
        <v>112</v>
      </c>
      <c r="P49" s="23">
        <f t="shared" si="3"/>
        <v>342</v>
      </c>
    </row>
    <row r="50" spans="1:16" ht="15.6" x14ac:dyDescent="0.3">
      <c r="A50" s="139" t="s">
        <v>126</v>
      </c>
      <c r="L50" s="131"/>
      <c r="M50" s="26"/>
      <c r="N50" s="26"/>
      <c r="O50" s="26"/>
      <c r="P50" s="23"/>
    </row>
    <row r="51" spans="1:16" ht="15.6" x14ac:dyDescent="0.3">
      <c r="A51" s="138" t="s">
        <v>119</v>
      </c>
      <c r="B51" s="52">
        <v>19</v>
      </c>
      <c r="C51" s="52">
        <v>1</v>
      </c>
      <c r="D51" s="52">
        <v>7</v>
      </c>
      <c r="E51" s="52">
        <v>9</v>
      </c>
      <c r="F51" s="52">
        <v>3</v>
      </c>
      <c r="G51" s="52">
        <v>2</v>
      </c>
      <c r="H51" s="52">
        <v>4</v>
      </c>
      <c r="I51" s="52">
        <v>2</v>
      </c>
      <c r="J51" s="52">
        <v>5</v>
      </c>
      <c r="K51" s="20">
        <f t="shared" si="0"/>
        <v>52</v>
      </c>
      <c r="L51" s="131"/>
      <c r="M51" s="26">
        <f>Nord!AB54</f>
        <v>6</v>
      </c>
      <c r="N51" s="26">
        <f>Centro!AB54</f>
        <v>6</v>
      </c>
      <c r="O51" s="26">
        <f>Sud!AB54</f>
        <v>4</v>
      </c>
      <c r="P51" s="23">
        <f t="shared" si="3"/>
        <v>16</v>
      </c>
    </row>
    <row r="52" spans="1:16" ht="15.6" x14ac:dyDescent="0.3">
      <c r="A52" s="138" t="s">
        <v>120</v>
      </c>
      <c r="B52" s="52">
        <v>4</v>
      </c>
      <c r="C52" s="52">
        <v>3</v>
      </c>
      <c r="D52" s="52">
        <v>36</v>
      </c>
      <c r="E52" s="52">
        <v>3</v>
      </c>
      <c r="F52" s="52">
        <v>3</v>
      </c>
      <c r="G52" s="52">
        <v>20</v>
      </c>
      <c r="H52" s="52">
        <v>20</v>
      </c>
      <c r="I52" s="52">
        <v>14</v>
      </c>
      <c r="J52" s="52">
        <v>9</v>
      </c>
      <c r="K52" s="20">
        <f t="shared" si="0"/>
        <v>112</v>
      </c>
      <c r="L52" s="131"/>
      <c r="M52" s="26">
        <f>Nord!AB55</f>
        <v>33</v>
      </c>
      <c r="N52" s="26">
        <f>Centro!AB55</f>
        <v>13</v>
      </c>
      <c r="O52" s="26">
        <f>Sud!AB55</f>
        <v>20</v>
      </c>
      <c r="P52" s="23">
        <f t="shared" si="3"/>
        <v>66</v>
      </c>
    </row>
    <row r="53" spans="1:16" ht="15.6" x14ac:dyDescent="0.3">
      <c r="A53" s="138" t="s">
        <v>121</v>
      </c>
      <c r="B53" s="52">
        <v>3</v>
      </c>
      <c r="C53" s="52">
        <v>2</v>
      </c>
      <c r="D53" s="52">
        <v>17</v>
      </c>
      <c r="E53" s="52">
        <v>5</v>
      </c>
      <c r="F53" s="52">
        <v>4</v>
      </c>
      <c r="G53" s="52">
        <v>33</v>
      </c>
      <c r="H53" s="52">
        <v>30</v>
      </c>
      <c r="I53" s="52">
        <v>29</v>
      </c>
      <c r="J53" s="52">
        <v>23</v>
      </c>
      <c r="K53" s="20">
        <f t="shared" si="0"/>
        <v>146</v>
      </c>
      <c r="L53" s="131"/>
      <c r="M53" s="26">
        <f>Nord!AB56</f>
        <v>58</v>
      </c>
      <c r="N53" s="26">
        <f>Centro!AB56</f>
        <v>25</v>
      </c>
      <c r="O53" s="26">
        <f>Sud!AB56</f>
        <v>36</v>
      </c>
      <c r="P53" s="23">
        <f t="shared" si="3"/>
        <v>119</v>
      </c>
    </row>
    <row r="54" spans="1:16" ht="15.6" x14ac:dyDescent="0.3">
      <c r="A54" s="138" t="s">
        <v>122</v>
      </c>
      <c r="B54" s="52">
        <v>5</v>
      </c>
      <c r="C54" s="52">
        <v>1</v>
      </c>
      <c r="D54" s="52">
        <v>40</v>
      </c>
      <c r="E54" s="52">
        <v>11</v>
      </c>
      <c r="F54" s="52">
        <v>10</v>
      </c>
      <c r="G54" s="52">
        <v>42</v>
      </c>
      <c r="H54" s="52">
        <v>63</v>
      </c>
      <c r="I54" s="52">
        <v>43</v>
      </c>
      <c r="J54" s="52">
        <v>30</v>
      </c>
      <c r="K54" s="20">
        <f t="shared" si="0"/>
        <v>245</v>
      </c>
      <c r="L54" s="131"/>
      <c r="M54" s="26">
        <f>Nord!AB57</f>
        <v>93</v>
      </c>
      <c r="N54" s="26">
        <f>Centro!AB57</f>
        <v>39</v>
      </c>
      <c r="O54" s="26">
        <f>Sud!AB57</f>
        <v>56</v>
      </c>
      <c r="P54" s="23">
        <f t="shared" si="3"/>
        <v>188</v>
      </c>
    </row>
    <row r="55" spans="1:16" ht="15.6" x14ac:dyDescent="0.3">
      <c r="A55" s="138" t="s">
        <v>123</v>
      </c>
      <c r="B55" s="52">
        <v>17</v>
      </c>
      <c r="C55" s="52">
        <v>5</v>
      </c>
      <c r="D55" s="52">
        <v>38</v>
      </c>
      <c r="E55" s="52">
        <v>8</v>
      </c>
      <c r="F55" s="52">
        <v>12</v>
      </c>
      <c r="G55" s="52">
        <v>42</v>
      </c>
      <c r="H55" s="52">
        <v>57</v>
      </c>
      <c r="I55" s="52">
        <v>61</v>
      </c>
      <c r="J55" s="52">
        <v>33</v>
      </c>
      <c r="K55" s="20">
        <f t="shared" si="0"/>
        <v>273</v>
      </c>
      <c r="L55" s="131"/>
      <c r="M55" s="26">
        <f>Nord!AB58</f>
        <v>105</v>
      </c>
      <c r="N55" s="26">
        <f>Centro!AB58</f>
        <v>44</v>
      </c>
      <c r="O55" s="26">
        <f>Sud!AB58</f>
        <v>56</v>
      </c>
      <c r="P55" s="23">
        <f t="shared" si="3"/>
        <v>205</v>
      </c>
    </row>
    <row r="56" spans="1:16" ht="15.6" x14ac:dyDescent="0.3">
      <c r="A56" s="140" t="s">
        <v>124</v>
      </c>
      <c r="B56" s="18">
        <v>3</v>
      </c>
      <c r="C56" s="18">
        <v>4</v>
      </c>
      <c r="D56" s="18">
        <v>11</v>
      </c>
      <c r="E56" s="18">
        <v>0</v>
      </c>
      <c r="F56" s="18">
        <v>3</v>
      </c>
      <c r="G56" s="18">
        <v>18</v>
      </c>
      <c r="H56" s="18">
        <v>23</v>
      </c>
      <c r="I56" s="18">
        <v>24</v>
      </c>
      <c r="J56" s="18">
        <v>12</v>
      </c>
      <c r="K56" s="143">
        <f t="shared" si="0"/>
        <v>98</v>
      </c>
      <c r="L56" s="142"/>
      <c r="M56" s="144">
        <f>Nord!AB59</f>
        <v>50</v>
      </c>
      <c r="N56" s="144">
        <f>Centro!AB59</f>
        <v>10</v>
      </c>
      <c r="O56" s="144">
        <f>Sud!AB59</f>
        <v>20</v>
      </c>
      <c r="P56" s="24">
        <f t="shared" si="3"/>
        <v>80</v>
      </c>
    </row>
    <row r="57" spans="1:16" x14ac:dyDescent="0.3">
      <c r="B57" s="52"/>
      <c r="C57" s="52"/>
      <c r="D57" s="52"/>
      <c r="E57" s="52"/>
      <c r="F57" s="52"/>
      <c r="G57" s="52"/>
      <c r="H57" s="52"/>
      <c r="I57" s="52"/>
      <c r="J57" s="52"/>
    </row>
  </sheetData>
  <pageMargins left="0.7" right="0.7" top="0.75" bottom="0.75" header="0.3" footer="0.3"/>
  <webPublishItems count="1">
    <webPublishItem id="25192" divId="trasparenza_pa2017_25192" sourceType="range" sourceRef="A1:P56" destinationFile="G:\corruzione_trasparenza\relazione_tavola2017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K32" sqref="K32"/>
    </sheetView>
  </sheetViews>
  <sheetFormatPr defaultRowHeight="14.4" x14ac:dyDescent="0.3"/>
  <cols>
    <col min="1" max="1" width="107" customWidth="1"/>
    <col min="2" max="3" width="9.109375" bestFit="1" customWidth="1"/>
    <col min="4" max="4" width="12.6640625" customWidth="1"/>
    <col min="5" max="5" width="7.5546875" bestFit="1" customWidth="1"/>
    <col min="6" max="6" width="7.88671875" bestFit="1" customWidth="1"/>
    <col min="7" max="10" width="9.109375" bestFit="1" customWidth="1"/>
    <col min="11" max="11" width="12.6640625" customWidth="1"/>
    <col min="12" max="12" width="3.6640625" customWidth="1"/>
    <col min="16" max="16" width="10.109375" bestFit="1" customWidth="1"/>
  </cols>
  <sheetData>
    <row r="1" spans="1:19" ht="31.2" x14ac:dyDescent="0.3">
      <c r="A1" s="1" t="s">
        <v>0</v>
      </c>
      <c r="B1" s="14" t="s">
        <v>38</v>
      </c>
      <c r="C1" s="14" t="s">
        <v>85</v>
      </c>
      <c r="D1" s="1" t="s">
        <v>37</v>
      </c>
      <c r="E1" s="14" t="s">
        <v>39</v>
      </c>
      <c r="F1" s="14" t="s">
        <v>40</v>
      </c>
      <c r="G1" s="14" t="s">
        <v>117</v>
      </c>
      <c r="H1" s="14" t="s">
        <v>41</v>
      </c>
      <c r="I1" s="14" t="s">
        <v>42</v>
      </c>
      <c r="J1" s="14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25</v>
      </c>
      <c r="C2" s="3">
        <v>17</v>
      </c>
      <c r="D2" s="3">
        <v>66</v>
      </c>
      <c r="E2" s="3">
        <v>19</v>
      </c>
      <c r="F2" s="3">
        <v>20</v>
      </c>
      <c r="G2" s="3">
        <v>102</v>
      </c>
      <c r="H2" s="3">
        <v>106</v>
      </c>
      <c r="I2" s="3">
        <v>101</v>
      </c>
      <c r="J2" s="3">
        <v>74</v>
      </c>
      <c r="K2" s="15">
        <f>SUM(B2:J2)</f>
        <v>530</v>
      </c>
      <c r="L2" s="131"/>
      <c r="M2" s="23">
        <f>Nord!AI2</f>
        <v>190</v>
      </c>
      <c r="N2" s="23">
        <f>Centro!AI2</f>
        <v>73</v>
      </c>
      <c r="O2" s="23">
        <f>Sud!AI2</f>
        <v>139</v>
      </c>
      <c r="P2" s="23">
        <f>SUM(M2:O2)</f>
        <v>402</v>
      </c>
    </row>
    <row r="3" spans="1:19" ht="15.6" x14ac:dyDescent="0.3">
      <c r="A3" s="2" t="s">
        <v>148</v>
      </c>
      <c r="B3" s="3"/>
      <c r="C3" s="3"/>
      <c r="D3" s="3"/>
      <c r="E3" s="3"/>
      <c r="F3" s="3"/>
      <c r="G3" s="3"/>
      <c r="H3" s="3"/>
      <c r="I3" s="3"/>
      <c r="J3" s="3"/>
      <c r="K3" s="15"/>
      <c r="L3" s="131"/>
      <c r="M3" s="23"/>
      <c r="N3" s="23"/>
      <c r="O3" s="23"/>
      <c r="P3" s="23"/>
    </row>
    <row r="4" spans="1:19" ht="15.6" x14ac:dyDescent="0.3">
      <c r="A4" s="4" t="s">
        <v>2</v>
      </c>
      <c r="B4" s="5">
        <v>25</v>
      </c>
      <c r="C4" s="5">
        <v>20</v>
      </c>
      <c r="D4" s="5">
        <v>66</v>
      </c>
      <c r="E4" s="18">
        <v>20</v>
      </c>
      <c r="F4" s="18">
        <v>20</v>
      </c>
      <c r="G4" s="18">
        <v>102</v>
      </c>
      <c r="H4" s="18">
        <v>108</v>
      </c>
      <c r="I4" s="18">
        <v>101</v>
      </c>
      <c r="J4" s="18">
        <v>75</v>
      </c>
      <c r="K4" s="16">
        <f t="shared" ref="K4:K57" si="0">SUM(B4:J4)</f>
        <v>537</v>
      </c>
      <c r="L4" s="131"/>
      <c r="M4" s="24">
        <f>Nord!AI4</f>
        <v>190</v>
      </c>
      <c r="N4" s="24">
        <f>Centro!AI4</f>
        <v>74</v>
      </c>
      <c r="O4" s="24">
        <f>Sud!AI4</f>
        <v>142</v>
      </c>
      <c r="P4" s="24">
        <f>SUM(M4:O4)</f>
        <v>406</v>
      </c>
    </row>
    <row r="5" spans="1:19" ht="15.6" x14ac:dyDescent="0.3">
      <c r="A5" s="2" t="s">
        <v>3</v>
      </c>
      <c r="B5" s="6">
        <v>13718</v>
      </c>
      <c r="C5" s="6">
        <v>6378</v>
      </c>
      <c r="D5" s="6">
        <v>370</v>
      </c>
      <c r="E5" s="6">
        <v>163</v>
      </c>
      <c r="F5" s="6">
        <v>3323</v>
      </c>
      <c r="G5" s="6">
        <v>1003</v>
      </c>
      <c r="H5" s="6">
        <v>1960</v>
      </c>
      <c r="I5" s="6">
        <v>86197</v>
      </c>
      <c r="J5" s="6">
        <v>34981</v>
      </c>
      <c r="K5" s="15">
        <f>SUM(B5:J5)</f>
        <v>148093</v>
      </c>
      <c r="L5" s="133"/>
      <c r="M5" s="23">
        <f>Nord!AI5</f>
        <v>58112</v>
      </c>
      <c r="N5" s="23">
        <f>Centro!AI5</f>
        <v>24434</v>
      </c>
      <c r="O5" s="23">
        <f>Sud!AI5</f>
        <v>44918</v>
      </c>
      <c r="P5" s="23">
        <f t="shared" ref="P5:P42" si="1">SUM(M5:O5)</f>
        <v>127464</v>
      </c>
      <c r="Q5" s="23"/>
      <c r="R5" s="23"/>
    </row>
    <row r="6" spans="1:19" ht="15.6" x14ac:dyDescent="0.3">
      <c r="A6" s="2" t="s">
        <v>4</v>
      </c>
      <c r="B6" s="6">
        <v>523903</v>
      </c>
      <c r="C6" s="6">
        <v>1042780</v>
      </c>
      <c r="D6" s="6">
        <v>52209</v>
      </c>
      <c r="E6" s="6">
        <v>23532</v>
      </c>
      <c r="F6" s="6">
        <v>59604</v>
      </c>
      <c r="G6" s="6">
        <v>44061</v>
      </c>
      <c r="H6" s="6">
        <v>139436</v>
      </c>
      <c r="I6" s="6">
        <v>333581</v>
      </c>
      <c r="J6" s="6">
        <v>136621</v>
      </c>
      <c r="K6" s="15">
        <f>SUM(B6:J6)</f>
        <v>2355727</v>
      </c>
      <c r="L6" s="134"/>
      <c r="M6" s="23">
        <f>Nord!AI6</f>
        <v>363792</v>
      </c>
      <c r="N6" s="23">
        <f>Centro!AI6</f>
        <v>140658</v>
      </c>
      <c r="O6" s="23">
        <f>Sud!AI6</f>
        <v>208853</v>
      </c>
      <c r="P6" s="23">
        <f t="shared" si="1"/>
        <v>713303</v>
      </c>
      <c r="Q6" s="44">
        <f>(M5+M6)/($P5+$P6)*100</f>
        <v>50.180846774433341</v>
      </c>
      <c r="R6" s="44">
        <f>(N5+N6)/($P5+$P6)*100</f>
        <v>19.635880095198786</v>
      </c>
      <c r="S6" s="44">
        <f>(O5+O6)/($P5+$P6)*100</f>
        <v>30.183273130367866</v>
      </c>
    </row>
    <row r="7" spans="1:19" ht="15.6" x14ac:dyDescent="0.3">
      <c r="A7" s="7" t="s">
        <v>5</v>
      </c>
      <c r="B7" s="6">
        <v>25</v>
      </c>
      <c r="C7" s="6">
        <v>16</v>
      </c>
      <c r="D7" s="6">
        <v>55</v>
      </c>
      <c r="E7" s="6">
        <v>15</v>
      </c>
      <c r="F7" s="6">
        <v>19</v>
      </c>
      <c r="G7" s="6">
        <v>92</v>
      </c>
      <c r="H7" s="6">
        <v>97</v>
      </c>
      <c r="I7" s="6">
        <v>93</v>
      </c>
      <c r="J7" s="6">
        <v>71</v>
      </c>
      <c r="K7" s="15">
        <f t="shared" si="0"/>
        <v>483</v>
      </c>
      <c r="L7" s="134"/>
      <c r="M7" s="23">
        <f>Nord!AI7</f>
        <v>178</v>
      </c>
      <c r="N7" s="23">
        <f>Centro!AI7</f>
        <v>69</v>
      </c>
      <c r="O7" s="23">
        <f>Sud!AI7</f>
        <v>125</v>
      </c>
      <c r="P7" s="23">
        <f t="shared" si="1"/>
        <v>372</v>
      </c>
    </row>
    <row r="8" spans="1:19" ht="15.6" x14ac:dyDescent="0.3">
      <c r="A8" s="2" t="s">
        <v>6</v>
      </c>
      <c r="B8" s="6">
        <v>21</v>
      </c>
      <c r="C8" s="6">
        <v>13</v>
      </c>
      <c r="D8" s="6">
        <v>56</v>
      </c>
      <c r="E8" s="6">
        <v>13</v>
      </c>
      <c r="F8" s="6">
        <v>18</v>
      </c>
      <c r="G8" s="6">
        <v>75</v>
      </c>
      <c r="H8" s="6">
        <v>94</v>
      </c>
      <c r="I8" s="6">
        <v>89</v>
      </c>
      <c r="J8" s="6">
        <v>58</v>
      </c>
      <c r="K8" s="15">
        <f t="shared" si="0"/>
        <v>437</v>
      </c>
      <c r="L8" s="131"/>
      <c r="M8" s="23">
        <f>Nord!AI8</f>
        <v>161</v>
      </c>
      <c r="N8" s="23">
        <f>Centro!AI8</f>
        <v>61</v>
      </c>
      <c r="O8" s="23">
        <f>Sud!AI8</f>
        <v>112</v>
      </c>
      <c r="P8" s="23">
        <f t="shared" si="1"/>
        <v>334</v>
      </c>
    </row>
    <row r="9" spans="1:19" ht="15.6" x14ac:dyDescent="0.3">
      <c r="A9" s="2" t="s">
        <v>7</v>
      </c>
      <c r="B9" s="6">
        <v>20</v>
      </c>
      <c r="C9" s="6">
        <v>3</v>
      </c>
      <c r="D9" s="6">
        <v>50</v>
      </c>
      <c r="E9" s="6">
        <v>11</v>
      </c>
      <c r="F9" s="6">
        <v>17</v>
      </c>
      <c r="G9" s="6">
        <v>75</v>
      </c>
      <c r="H9" s="6">
        <v>87</v>
      </c>
      <c r="I9" s="6">
        <v>71</v>
      </c>
      <c r="J9" s="6">
        <v>50</v>
      </c>
      <c r="K9" s="15">
        <f t="shared" si="0"/>
        <v>384</v>
      </c>
      <c r="L9" s="131"/>
      <c r="M9" s="23">
        <f>Nord!AI9</f>
        <v>149</v>
      </c>
      <c r="N9" s="23">
        <f>Centro!AI9</f>
        <v>59</v>
      </c>
      <c r="O9" s="23">
        <f>Sud!AI9</f>
        <v>92</v>
      </c>
      <c r="P9" s="23">
        <f t="shared" si="1"/>
        <v>300</v>
      </c>
    </row>
    <row r="10" spans="1:19" ht="15.6" x14ac:dyDescent="0.3">
      <c r="A10" s="2" t="s">
        <v>127</v>
      </c>
      <c r="B10" s="6">
        <v>4041180</v>
      </c>
      <c r="C10" s="6">
        <v>0</v>
      </c>
      <c r="D10" s="6">
        <v>1346941</v>
      </c>
      <c r="E10" s="6">
        <v>747413</v>
      </c>
      <c r="F10" s="6">
        <v>917226</v>
      </c>
      <c r="G10" s="6">
        <v>2463262</v>
      </c>
      <c r="H10" s="6">
        <v>4950184</v>
      </c>
      <c r="I10" s="6">
        <v>1894823</v>
      </c>
      <c r="J10" s="6">
        <v>2792986</v>
      </c>
      <c r="K10" s="15">
        <f t="shared" si="0"/>
        <v>19154015</v>
      </c>
      <c r="L10" s="131"/>
      <c r="M10" s="23">
        <f>Nord!AI10</f>
        <v>5365185</v>
      </c>
      <c r="N10" s="23">
        <f>Centro!AI10</f>
        <v>4766684</v>
      </c>
      <c r="O10" s="23">
        <f>Sud!AI10</f>
        <v>2886612</v>
      </c>
      <c r="P10" s="23">
        <f>SUM(M10:O10)</f>
        <v>13018481</v>
      </c>
    </row>
    <row r="11" spans="1:19" ht="15.6" x14ac:dyDescent="0.3">
      <c r="A11" s="2" t="s">
        <v>128</v>
      </c>
      <c r="B11" s="6">
        <v>145</v>
      </c>
      <c r="C11" s="6">
        <v>134</v>
      </c>
      <c r="D11" s="6">
        <v>36</v>
      </c>
      <c r="E11" s="6">
        <v>11</v>
      </c>
      <c r="F11" s="6">
        <v>117</v>
      </c>
      <c r="G11" s="6">
        <v>104</v>
      </c>
      <c r="H11" s="6">
        <v>217</v>
      </c>
      <c r="I11" s="6">
        <v>338</v>
      </c>
      <c r="J11" s="6">
        <v>169</v>
      </c>
      <c r="K11" s="15">
        <f t="shared" si="0"/>
        <v>1271</v>
      </c>
      <c r="L11" s="131"/>
      <c r="M11" s="23">
        <f>Nord!AI11</f>
        <v>253</v>
      </c>
      <c r="N11" s="23">
        <f>Centro!AI11</f>
        <v>151</v>
      </c>
      <c r="O11" s="23">
        <f>Sud!AI11</f>
        <v>541</v>
      </c>
      <c r="P11" s="23">
        <f>SUM(M11:O11)</f>
        <v>945</v>
      </c>
    </row>
    <row r="12" spans="1:19" ht="15.6" x14ac:dyDescent="0.3">
      <c r="A12" s="2" t="s">
        <v>129</v>
      </c>
      <c r="B12" s="6">
        <v>2593</v>
      </c>
      <c r="C12" s="6">
        <v>146</v>
      </c>
      <c r="D12" s="6">
        <v>306</v>
      </c>
      <c r="E12" s="6">
        <v>229</v>
      </c>
      <c r="F12" s="6">
        <v>1303</v>
      </c>
      <c r="G12" s="6">
        <v>954</v>
      </c>
      <c r="H12" s="6">
        <v>2821</v>
      </c>
      <c r="I12" s="6">
        <v>1035</v>
      </c>
      <c r="J12" s="6">
        <v>95</v>
      </c>
      <c r="K12" s="15">
        <f t="shared" si="0"/>
        <v>9482</v>
      </c>
      <c r="L12" s="131"/>
      <c r="M12" s="23">
        <f>Nord!AI12</f>
        <v>2015</v>
      </c>
      <c r="N12" s="23">
        <f>Centro!AI12</f>
        <v>1420</v>
      </c>
      <c r="O12" s="23">
        <f>Sud!AI12</f>
        <v>2773</v>
      </c>
      <c r="P12" s="23">
        <f>SUM(M12:O12)</f>
        <v>6208</v>
      </c>
    </row>
    <row r="13" spans="1:19" ht="15.6" x14ac:dyDescent="0.3">
      <c r="A13" s="2" t="s">
        <v>130</v>
      </c>
      <c r="B13" s="6">
        <v>20</v>
      </c>
      <c r="C13" s="6">
        <v>8</v>
      </c>
      <c r="D13" s="6">
        <v>57</v>
      </c>
      <c r="E13" s="6">
        <v>13</v>
      </c>
      <c r="F13" s="6">
        <v>18</v>
      </c>
      <c r="G13" s="6">
        <v>87</v>
      </c>
      <c r="H13" s="6">
        <v>86</v>
      </c>
      <c r="I13" s="6">
        <v>85</v>
      </c>
      <c r="J13" s="6">
        <v>62</v>
      </c>
      <c r="K13" s="15">
        <f t="shared" si="0"/>
        <v>436</v>
      </c>
      <c r="L13" s="131"/>
      <c r="M13" s="23">
        <f>Nord!AI13</f>
        <v>170</v>
      </c>
      <c r="N13" s="23">
        <f>Centro!AI13</f>
        <v>60</v>
      </c>
      <c r="O13" s="23">
        <f>Sud!AI13</f>
        <v>108</v>
      </c>
      <c r="P13" s="23">
        <f>SUM(M13:O13)</f>
        <v>338</v>
      </c>
    </row>
    <row r="14" spans="1:19" ht="15.6" x14ac:dyDescent="0.3">
      <c r="A14" s="2" t="s">
        <v>8</v>
      </c>
      <c r="B14" s="6">
        <v>22</v>
      </c>
      <c r="C14" s="6">
        <v>11</v>
      </c>
      <c r="D14" s="6">
        <v>61</v>
      </c>
      <c r="E14" s="6">
        <v>17</v>
      </c>
      <c r="F14" s="6">
        <v>18</v>
      </c>
      <c r="G14" s="6">
        <v>79</v>
      </c>
      <c r="H14" s="6">
        <v>101</v>
      </c>
      <c r="I14" s="6">
        <v>93</v>
      </c>
      <c r="J14" s="6">
        <v>63</v>
      </c>
      <c r="K14" s="15">
        <f t="shared" si="0"/>
        <v>465</v>
      </c>
      <c r="L14" s="131"/>
      <c r="M14" s="23">
        <f>Nord!AI14</f>
        <v>178</v>
      </c>
      <c r="N14" s="23">
        <f>Centro!AI14</f>
        <v>65</v>
      </c>
      <c r="O14" s="23">
        <f>Sud!AI14</f>
        <v>111</v>
      </c>
      <c r="P14" s="23">
        <f t="shared" si="1"/>
        <v>354</v>
      </c>
    </row>
    <row r="15" spans="1:19" ht="15.6" x14ac:dyDescent="0.3">
      <c r="A15" s="2" t="s">
        <v>9</v>
      </c>
      <c r="B15" s="6">
        <v>14205</v>
      </c>
      <c r="C15" s="6">
        <v>147</v>
      </c>
      <c r="D15" s="6">
        <v>309</v>
      </c>
      <c r="E15" s="6">
        <v>16</v>
      </c>
      <c r="F15" s="6">
        <v>632</v>
      </c>
      <c r="G15" s="6">
        <v>594</v>
      </c>
      <c r="H15" s="6">
        <v>2802</v>
      </c>
      <c r="I15" s="6">
        <v>2677</v>
      </c>
      <c r="J15" s="6">
        <v>388</v>
      </c>
      <c r="K15" s="15">
        <f>SUM(B15:J15)</f>
        <v>21770</v>
      </c>
      <c r="L15" s="131"/>
      <c r="M15" s="23">
        <f>Nord!AI15</f>
        <v>3671</v>
      </c>
      <c r="N15" s="23">
        <f>Centro!AI15</f>
        <v>1298</v>
      </c>
      <c r="O15" s="23">
        <f>Sud!AI15</f>
        <v>2124</v>
      </c>
      <c r="P15" s="23">
        <f t="shared" si="1"/>
        <v>7093</v>
      </c>
    </row>
    <row r="16" spans="1:19" ht="15.75" customHeight="1" x14ac:dyDescent="0.3">
      <c r="A16" s="2" t="s">
        <v>100</v>
      </c>
      <c r="B16" s="6">
        <v>19</v>
      </c>
      <c r="C16" s="6">
        <v>4</v>
      </c>
      <c r="D16" s="6">
        <v>33</v>
      </c>
      <c r="E16" s="6">
        <v>9</v>
      </c>
      <c r="F16" s="6">
        <v>15</v>
      </c>
      <c r="G16" s="6">
        <v>53</v>
      </c>
      <c r="H16" s="6">
        <v>61</v>
      </c>
      <c r="I16" s="6">
        <v>68</v>
      </c>
      <c r="J16" s="6">
        <v>41</v>
      </c>
      <c r="K16" s="15">
        <f>SUM(B16:J16)</f>
        <v>303</v>
      </c>
      <c r="L16" s="131"/>
      <c r="M16" s="23">
        <f>Nord!AI16</f>
        <v>125</v>
      </c>
      <c r="N16" s="23">
        <f>Centro!AI16</f>
        <v>32</v>
      </c>
      <c r="O16" s="23">
        <f>Sud!AI16</f>
        <v>81</v>
      </c>
      <c r="P16" s="23">
        <f t="shared" si="1"/>
        <v>238</v>
      </c>
    </row>
    <row r="17" spans="1:19" ht="15.6" x14ac:dyDescent="0.3">
      <c r="A17" s="2" t="s">
        <v>147</v>
      </c>
      <c r="B17" s="6">
        <v>16</v>
      </c>
      <c r="C17" s="6">
        <v>5</v>
      </c>
      <c r="D17" s="6">
        <v>37</v>
      </c>
      <c r="E17" s="6">
        <v>10</v>
      </c>
      <c r="F17" s="6">
        <v>14</v>
      </c>
      <c r="G17" s="6">
        <v>44</v>
      </c>
      <c r="H17" s="6">
        <v>64</v>
      </c>
      <c r="I17" s="6">
        <v>72</v>
      </c>
      <c r="J17" s="6">
        <v>48</v>
      </c>
      <c r="K17" s="15">
        <f t="shared" si="0"/>
        <v>310</v>
      </c>
      <c r="L17" s="131"/>
      <c r="M17" s="23">
        <f>Nord!AI17</f>
        <v>128</v>
      </c>
      <c r="N17" s="23">
        <f>Centro!AI17</f>
        <v>39</v>
      </c>
      <c r="O17" s="23">
        <f>Sud!AI17</f>
        <v>75</v>
      </c>
      <c r="P17" s="23">
        <f t="shared" si="1"/>
        <v>242</v>
      </c>
    </row>
    <row r="18" spans="1:19" ht="15.6" x14ac:dyDescent="0.3">
      <c r="A18" s="2" t="s">
        <v>11</v>
      </c>
      <c r="B18" s="6">
        <v>22</v>
      </c>
      <c r="C18" s="6">
        <v>10</v>
      </c>
      <c r="D18" s="6">
        <v>63</v>
      </c>
      <c r="E18" s="6">
        <v>14</v>
      </c>
      <c r="F18" s="6">
        <v>19</v>
      </c>
      <c r="G18" s="6">
        <v>90</v>
      </c>
      <c r="H18" s="6">
        <v>104</v>
      </c>
      <c r="I18" s="6">
        <v>92</v>
      </c>
      <c r="J18" s="6">
        <v>73</v>
      </c>
      <c r="K18" s="15">
        <f t="shared" si="0"/>
        <v>487</v>
      </c>
      <c r="L18" s="131"/>
      <c r="M18" s="23">
        <f>Nord!AI18</f>
        <v>179</v>
      </c>
      <c r="N18" s="23">
        <f>Centro!AI18</f>
        <v>71</v>
      </c>
      <c r="O18" s="23">
        <f>Sud!AI18</f>
        <v>128</v>
      </c>
      <c r="P18" s="23">
        <f t="shared" si="1"/>
        <v>378</v>
      </c>
    </row>
    <row r="19" spans="1:19" ht="15.6" x14ac:dyDescent="0.3">
      <c r="A19" s="2" t="s">
        <v>12</v>
      </c>
      <c r="B19" s="6">
        <v>25</v>
      </c>
      <c r="C19" s="6">
        <v>17</v>
      </c>
      <c r="D19" s="6">
        <v>62</v>
      </c>
      <c r="E19" s="6">
        <v>16</v>
      </c>
      <c r="F19" s="6">
        <v>18</v>
      </c>
      <c r="G19" s="6">
        <v>94</v>
      </c>
      <c r="H19" s="6">
        <v>104</v>
      </c>
      <c r="I19" s="6">
        <v>99</v>
      </c>
      <c r="J19" s="6">
        <v>70</v>
      </c>
      <c r="K19" s="15">
        <f t="shared" si="0"/>
        <v>505</v>
      </c>
      <c r="L19" s="131"/>
      <c r="M19" s="23">
        <f>Nord!AI67</f>
        <v>186</v>
      </c>
      <c r="N19" s="23">
        <f>Centro!AI67</f>
        <v>67</v>
      </c>
      <c r="O19" s="23">
        <f>Sud!AI67</f>
        <v>132</v>
      </c>
      <c r="P19" s="23">
        <f t="shared" si="1"/>
        <v>385</v>
      </c>
    </row>
    <row r="20" spans="1:19" ht="15.6" x14ac:dyDescent="0.3">
      <c r="A20" s="8" t="s">
        <v>13</v>
      </c>
      <c r="B20" s="6">
        <v>9</v>
      </c>
      <c r="C20" s="6">
        <v>0</v>
      </c>
      <c r="D20" s="6">
        <v>21</v>
      </c>
      <c r="E20" s="6">
        <v>6</v>
      </c>
      <c r="F20" s="6">
        <v>8</v>
      </c>
      <c r="G20" s="6">
        <v>35</v>
      </c>
      <c r="H20" s="6">
        <v>47</v>
      </c>
      <c r="I20" s="6">
        <v>30</v>
      </c>
      <c r="J20" s="6">
        <v>19</v>
      </c>
      <c r="K20" s="15">
        <f t="shared" si="0"/>
        <v>175</v>
      </c>
      <c r="L20" s="131"/>
      <c r="M20" s="23">
        <f>Nord!AI19</f>
        <v>59</v>
      </c>
      <c r="N20" s="23">
        <f>Centro!AI19</f>
        <v>29</v>
      </c>
      <c r="O20" s="23">
        <f>Sud!AI19</f>
        <v>51</v>
      </c>
      <c r="P20" s="23">
        <f t="shared" si="1"/>
        <v>139</v>
      </c>
    </row>
    <row r="21" spans="1:19" ht="15.6" x14ac:dyDescent="0.3">
      <c r="A21" s="2" t="s">
        <v>14</v>
      </c>
      <c r="B21" s="6">
        <v>69</v>
      </c>
      <c r="C21" s="6">
        <v>9</v>
      </c>
      <c r="D21" s="6">
        <v>31</v>
      </c>
      <c r="E21" s="6">
        <v>7</v>
      </c>
      <c r="F21" s="6">
        <v>19</v>
      </c>
      <c r="G21" s="6">
        <v>12</v>
      </c>
      <c r="H21" s="6">
        <v>63</v>
      </c>
      <c r="I21" s="6">
        <v>120</v>
      </c>
      <c r="J21" s="6">
        <v>41</v>
      </c>
      <c r="K21" s="15">
        <f t="shared" si="0"/>
        <v>371</v>
      </c>
      <c r="L21" s="131"/>
      <c r="M21" s="23">
        <f>Nord!AI20</f>
        <v>136</v>
      </c>
      <c r="N21" s="23">
        <f>Centro!AI20</f>
        <v>23</v>
      </c>
      <c r="O21" s="23">
        <f>Sud!AI20</f>
        <v>96</v>
      </c>
      <c r="P21" s="23">
        <f t="shared" si="1"/>
        <v>255</v>
      </c>
    </row>
    <row r="22" spans="1:19" ht="15.6" x14ac:dyDescent="0.3">
      <c r="A22" s="2" t="s">
        <v>15</v>
      </c>
      <c r="B22" s="6">
        <v>24</v>
      </c>
      <c r="C22" s="6">
        <v>4</v>
      </c>
      <c r="D22" s="6">
        <v>64</v>
      </c>
      <c r="E22" s="6">
        <v>17</v>
      </c>
      <c r="F22" s="6">
        <v>19</v>
      </c>
      <c r="G22" s="6">
        <v>102</v>
      </c>
      <c r="H22" s="6">
        <v>106</v>
      </c>
      <c r="I22" s="6">
        <v>99</v>
      </c>
      <c r="J22" s="6">
        <v>74</v>
      </c>
      <c r="K22" s="15">
        <f t="shared" si="0"/>
        <v>509</v>
      </c>
      <c r="L22" s="131"/>
      <c r="M22" s="23">
        <f>Nord!AI21</f>
        <v>190</v>
      </c>
      <c r="N22" s="23">
        <f>Centro!AI21</f>
        <v>73</v>
      </c>
      <c r="O22" s="23">
        <f>Sud!AI21</f>
        <v>137</v>
      </c>
      <c r="P22" s="23">
        <f t="shared" si="1"/>
        <v>400</v>
      </c>
    </row>
    <row r="23" spans="1:19" ht="15.6" x14ac:dyDescent="0.3">
      <c r="A23" s="2" t="s">
        <v>16</v>
      </c>
      <c r="B23" s="6">
        <v>756</v>
      </c>
      <c r="C23" s="6">
        <v>86</v>
      </c>
      <c r="D23" s="6">
        <v>119</v>
      </c>
      <c r="E23" s="6">
        <v>74</v>
      </c>
      <c r="F23" s="6">
        <v>181</v>
      </c>
      <c r="G23" s="6">
        <v>97</v>
      </c>
      <c r="H23" s="6">
        <v>1005</v>
      </c>
      <c r="I23" s="6">
        <v>968</v>
      </c>
      <c r="J23" s="6">
        <v>577</v>
      </c>
      <c r="K23" s="15">
        <f t="shared" si="0"/>
        <v>3863</v>
      </c>
      <c r="L23" s="131"/>
      <c r="M23" s="23">
        <f>Nord!AI22</f>
        <v>1358</v>
      </c>
      <c r="N23" s="23">
        <f>Centro!AI22</f>
        <v>801</v>
      </c>
      <c r="O23" s="23">
        <f>Sud!AI22</f>
        <v>669</v>
      </c>
      <c r="P23" s="23">
        <f t="shared" si="1"/>
        <v>2828</v>
      </c>
    </row>
    <row r="24" spans="1:19" ht="15.6" x14ac:dyDescent="0.3">
      <c r="A24" s="8" t="s">
        <v>17</v>
      </c>
      <c r="B24" s="6">
        <v>625</v>
      </c>
      <c r="C24" s="6">
        <v>318</v>
      </c>
      <c r="D24" s="6">
        <v>93</v>
      </c>
      <c r="E24" s="6">
        <v>29</v>
      </c>
      <c r="F24" s="6">
        <v>174</v>
      </c>
      <c r="G24" s="6">
        <v>73</v>
      </c>
      <c r="H24" s="6">
        <v>909</v>
      </c>
      <c r="I24" s="6">
        <v>904</v>
      </c>
      <c r="J24" s="6">
        <v>525</v>
      </c>
      <c r="K24" s="15">
        <f t="shared" si="0"/>
        <v>3650</v>
      </c>
      <c r="L24" s="131"/>
      <c r="M24" s="23">
        <f>Nord!AI23</f>
        <v>1230</v>
      </c>
      <c r="N24" s="23">
        <f>Centro!AI23</f>
        <v>749</v>
      </c>
      <c r="O24" s="23">
        <f>Sud!AI23</f>
        <v>606</v>
      </c>
      <c r="P24" s="23">
        <f t="shared" si="1"/>
        <v>2585</v>
      </c>
      <c r="Q24">
        <f>K24/K23*100</f>
        <v>94.48615066010872</v>
      </c>
    </row>
    <row r="25" spans="1:19" ht="15.6" x14ac:dyDescent="0.3">
      <c r="A25" s="7" t="s">
        <v>18</v>
      </c>
      <c r="B25" s="6">
        <v>231</v>
      </c>
      <c r="C25" s="6">
        <v>9</v>
      </c>
      <c r="D25" s="6">
        <v>65</v>
      </c>
      <c r="E25" s="6">
        <v>53</v>
      </c>
      <c r="F25" s="6">
        <v>36</v>
      </c>
      <c r="G25" s="6">
        <v>43</v>
      </c>
      <c r="H25" s="6">
        <v>110</v>
      </c>
      <c r="I25" s="6">
        <v>223</v>
      </c>
      <c r="J25" s="6">
        <v>136</v>
      </c>
      <c r="K25" s="15">
        <f t="shared" si="0"/>
        <v>906</v>
      </c>
      <c r="L25" s="131"/>
      <c r="M25" s="23">
        <f>Nord!AI24</f>
        <v>149</v>
      </c>
      <c r="N25" s="23">
        <f>Centro!AI24</f>
        <v>164</v>
      </c>
      <c r="O25" s="23">
        <f>Sud!AI24</f>
        <v>235</v>
      </c>
      <c r="P25" s="23">
        <f t="shared" si="1"/>
        <v>548</v>
      </c>
    </row>
    <row r="26" spans="1:19" ht="15.6" x14ac:dyDescent="0.3">
      <c r="A26" s="2" t="s">
        <v>19</v>
      </c>
      <c r="B26" s="6">
        <v>1065</v>
      </c>
      <c r="C26" s="6">
        <v>240</v>
      </c>
      <c r="D26" s="6">
        <v>79</v>
      </c>
      <c r="E26" s="6">
        <v>9</v>
      </c>
      <c r="F26" s="6">
        <v>115</v>
      </c>
      <c r="G26" s="6">
        <v>67</v>
      </c>
      <c r="H26" s="6">
        <v>385</v>
      </c>
      <c r="I26" s="6">
        <v>474</v>
      </c>
      <c r="J26" s="6">
        <v>112</v>
      </c>
      <c r="K26" s="15">
        <f t="shared" si="0"/>
        <v>2546</v>
      </c>
      <c r="L26" s="131"/>
      <c r="M26" s="23">
        <f>Nord!AI68</f>
        <v>364</v>
      </c>
      <c r="N26" s="23">
        <f>Centro!AI68</f>
        <v>379</v>
      </c>
      <c r="O26" s="23">
        <f>Sud!AI68</f>
        <v>410</v>
      </c>
      <c r="P26" s="23">
        <f t="shared" si="1"/>
        <v>1153</v>
      </c>
      <c r="Q26" s="44"/>
      <c r="R26" s="44"/>
      <c r="S26" s="44"/>
    </row>
    <row r="27" spans="1:19" ht="15.6" x14ac:dyDescent="0.3">
      <c r="A27" s="8" t="s">
        <v>20</v>
      </c>
      <c r="B27" s="6">
        <v>563</v>
      </c>
      <c r="C27" s="6">
        <v>67</v>
      </c>
      <c r="D27" s="6">
        <v>21</v>
      </c>
      <c r="E27" s="6">
        <v>9</v>
      </c>
      <c r="F27" s="6">
        <v>34</v>
      </c>
      <c r="G27" s="6">
        <v>29</v>
      </c>
      <c r="H27" s="6">
        <v>54</v>
      </c>
      <c r="I27" s="6">
        <v>216</v>
      </c>
      <c r="J27" s="6">
        <v>43</v>
      </c>
      <c r="K27" s="15">
        <f t="shared" si="0"/>
        <v>1036</v>
      </c>
      <c r="L27" s="131"/>
      <c r="M27" s="23">
        <f>Nord!AI69</f>
        <v>126</v>
      </c>
      <c r="N27" s="23">
        <f>Centro!AI69</f>
        <v>84</v>
      </c>
      <c r="O27" s="23">
        <f>Sud!AI69</f>
        <v>166</v>
      </c>
      <c r="P27" s="23">
        <f t="shared" si="1"/>
        <v>376</v>
      </c>
      <c r="Q27" s="56">
        <f t="shared" ref="Q27:S31" si="2">M27/$P27*100</f>
        <v>33.51063829787234</v>
      </c>
      <c r="R27" s="56">
        <f t="shared" si="2"/>
        <v>22.340425531914892</v>
      </c>
      <c r="S27" s="56">
        <f t="shared" si="2"/>
        <v>44.148936170212764</v>
      </c>
    </row>
    <row r="28" spans="1:19" x14ac:dyDescent="0.3">
      <c r="A28" s="11" t="s">
        <v>21</v>
      </c>
      <c r="B28" s="19">
        <v>29</v>
      </c>
      <c r="C28" s="19">
        <v>0</v>
      </c>
      <c r="D28" s="19">
        <v>1</v>
      </c>
      <c r="E28" s="19">
        <v>0</v>
      </c>
      <c r="F28" s="19">
        <v>0</v>
      </c>
      <c r="G28" s="19">
        <v>5</v>
      </c>
      <c r="H28" s="19">
        <v>4</v>
      </c>
      <c r="I28" s="19">
        <v>5</v>
      </c>
      <c r="J28" s="19">
        <v>4</v>
      </c>
      <c r="K28" s="20">
        <f t="shared" si="0"/>
        <v>48</v>
      </c>
      <c r="L28" s="131"/>
      <c r="M28" s="26">
        <f>Nord!AI70</f>
        <v>10</v>
      </c>
      <c r="N28" s="26">
        <f>Centro!AI70</f>
        <v>2</v>
      </c>
      <c r="O28" s="26">
        <f>Sud!AI70</f>
        <v>6</v>
      </c>
      <c r="P28" s="23">
        <f t="shared" si="1"/>
        <v>18</v>
      </c>
      <c r="Q28" s="44">
        <f t="shared" si="2"/>
        <v>55.555555555555557</v>
      </c>
      <c r="R28" s="44">
        <f t="shared" si="2"/>
        <v>11.111111111111111</v>
      </c>
      <c r="S28" s="44">
        <f t="shared" si="2"/>
        <v>33.333333333333329</v>
      </c>
    </row>
    <row r="29" spans="1:19" x14ac:dyDescent="0.3">
      <c r="A29" s="11" t="s">
        <v>23</v>
      </c>
      <c r="B29" s="19">
        <v>321</v>
      </c>
      <c r="C29" s="19">
        <v>28</v>
      </c>
      <c r="D29" s="19">
        <v>11</v>
      </c>
      <c r="E29" s="19">
        <v>5</v>
      </c>
      <c r="F29" s="19">
        <v>13</v>
      </c>
      <c r="G29" s="19">
        <v>18</v>
      </c>
      <c r="H29" s="19">
        <v>17</v>
      </c>
      <c r="I29" s="19">
        <v>139</v>
      </c>
      <c r="J29" s="19">
        <v>17</v>
      </c>
      <c r="K29" s="20">
        <f t="shared" si="0"/>
        <v>569</v>
      </c>
      <c r="L29" s="131"/>
      <c r="M29" s="26">
        <f>Nord!AI71</f>
        <v>50</v>
      </c>
      <c r="N29" s="26">
        <f>Centro!AI71</f>
        <v>32</v>
      </c>
      <c r="O29" s="26">
        <f>Sud!AI71</f>
        <v>122</v>
      </c>
      <c r="P29" s="23">
        <f t="shared" si="1"/>
        <v>204</v>
      </c>
      <c r="Q29" s="44">
        <f t="shared" si="2"/>
        <v>24.509803921568626</v>
      </c>
      <c r="R29" s="44">
        <f t="shared" si="2"/>
        <v>15.686274509803921</v>
      </c>
      <c r="S29" s="44">
        <f t="shared" si="2"/>
        <v>59.803921568627452</v>
      </c>
    </row>
    <row r="30" spans="1:19" x14ac:dyDescent="0.3">
      <c r="A30" s="11" t="s">
        <v>24</v>
      </c>
      <c r="B30" s="19">
        <v>72</v>
      </c>
      <c r="C30" s="19">
        <v>36</v>
      </c>
      <c r="D30" s="19">
        <v>5</v>
      </c>
      <c r="E30" s="19">
        <v>4</v>
      </c>
      <c r="F30" s="19">
        <v>21</v>
      </c>
      <c r="G30" s="19">
        <v>4</v>
      </c>
      <c r="H30" s="19">
        <v>32</v>
      </c>
      <c r="I30" s="19">
        <v>59</v>
      </c>
      <c r="J30" s="19">
        <v>19</v>
      </c>
      <c r="K30" s="20">
        <f t="shared" si="0"/>
        <v>252</v>
      </c>
      <c r="L30" s="131"/>
      <c r="M30" s="26">
        <f>Nord!AI72</f>
        <v>54</v>
      </c>
      <c r="N30" s="26">
        <f>Centro!AI72</f>
        <v>47</v>
      </c>
      <c r="O30" s="26">
        <f>Sud!AI72</f>
        <v>34</v>
      </c>
      <c r="P30" s="23">
        <f t="shared" si="1"/>
        <v>135</v>
      </c>
      <c r="Q30" s="44">
        <f t="shared" si="2"/>
        <v>40</v>
      </c>
      <c r="R30" s="44">
        <f t="shared" si="2"/>
        <v>34.814814814814817</v>
      </c>
      <c r="S30" s="44">
        <f t="shared" si="2"/>
        <v>25.185185185185183</v>
      </c>
    </row>
    <row r="31" spans="1:19" x14ac:dyDescent="0.3">
      <c r="A31" s="11" t="s">
        <v>25</v>
      </c>
      <c r="B31" s="19">
        <v>141</v>
      </c>
      <c r="C31" s="19">
        <v>3</v>
      </c>
      <c r="D31" s="19">
        <v>4</v>
      </c>
      <c r="E31" s="19">
        <v>0</v>
      </c>
      <c r="F31" s="19">
        <v>0</v>
      </c>
      <c r="G31" s="19">
        <v>2</v>
      </c>
      <c r="H31" s="19">
        <v>1</v>
      </c>
      <c r="I31" s="19">
        <v>13</v>
      </c>
      <c r="J31" s="19">
        <v>3</v>
      </c>
      <c r="K31" s="20">
        <f t="shared" si="0"/>
        <v>167</v>
      </c>
      <c r="L31" s="131"/>
      <c r="M31" s="26">
        <f>Nord!AI73</f>
        <v>12</v>
      </c>
      <c r="N31" s="26">
        <f>Centro!AI73</f>
        <v>3</v>
      </c>
      <c r="O31" s="26">
        <f>Sud!AI73</f>
        <v>4</v>
      </c>
      <c r="P31" s="23">
        <f t="shared" si="1"/>
        <v>19</v>
      </c>
      <c r="Q31" s="44">
        <f t="shared" si="2"/>
        <v>63.157894736842103</v>
      </c>
      <c r="R31" s="44">
        <f t="shared" si="2"/>
        <v>15.789473684210526</v>
      </c>
      <c r="S31" s="44">
        <f t="shared" si="2"/>
        <v>21.052631578947366</v>
      </c>
    </row>
    <row r="32" spans="1:19" ht="15.6" x14ac:dyDescent="0.3">
      <c r="A32" s="8" t="s">
        <v>26</v>
      </c>
      <c r="B32" s="6">
        <v>311</v>
      </c>
      <c r="C32" s="6">
        <v>14</v>
      </c>
      <c r="D32" s="6">
        <v>73</v>
      </c>
      <c r="E32" s="6">
        <v>3</v>
      </c>
      <c r="F32" s="6">
        <v>67</v>
      </c>
      <c r="G32" s="6">
        <v>30</v>
      </c>
      <c r="H32" s="6">
        <v>182</v>
      </c>
      <c r="I32" s="6">
        <v>245</v>
      </c>
      <c r="J32" s="6">
        <v>65</v>
      </c>
      <c r="K32" s="15">
        <f t="shared" si="0"/>
        <v>990</v>
      </c>
      <c r="L32" s="131"/>
      <c r="M32" s="23">
        <f>Nord!AI25</f>
        <v>194</v>
      </c>
      <c r="N32" s="23">
        <f>Centro!AI25</f>
        <v>148</v>
      </c>
      <c r="O32" s="23">
        <f>Sud!AI25</f>
        <v>246</v>
      </c>
      <c r="P32" s="23">
        <f t="shared" si="1"/>
        <v>588</v>
      </c>
    </row>
    <row r="33" spans="1:16" x14ac:dyDescent="0.3">
      <c r="A33" s="11" t="s">
        <v>27</v>
      </c>
      <c r="B33" s="19">
        <v>43</v>
      </c>
      <c r="C33" s="19">
        <v>1</v>
      </c>
      <c r="D33" s="19">
        <v>6</v>
      </c>
      <c r="E33" s="19">
        <v>0</v>
      </c>
      <c r="F33" s="19">
        <v>15</v>
      </c>
      <c r="G33" s="19">
        <v>14</v>
      </c>
      <c r="H33" s="19">
        <v>29</v>
      </c>
      <c r="I33" s="19">
        <v>40</v>
      </c>
      <c r="J33" s="19">
        <v>10</v>
      </c>
      <c r="K33" s="20">
        <f t="shared" si="0"/>
        <v>158</v>
      </c>
      <c r="L33" s="131"/>
      <c r="M33" s="26">
        <f>Nord!AI26</f>
        <v>56</v>
      </c>
      <c r="N33" s="26">
        <f>Centro!AI26</f>
        <v>24</v>
      </c>
      <c r="O33" s="26">
        <f>Sud!AI26</f>
        <v>28</v>
      </c>
      <c r="P33" s="23">
        <f t="shared" si="1"/>
        <v>108</v>
      </c>
    </row>
    <row r="34" spans="1:16" x14ac:dyDescent="0.3">
      <c r="A34" s="11" t="s">
        <v>28</v>
      </c>
      <c r="B34" s="19">
        <v>46</v>
      </c>
      <c r="C34" s="19">
        <v>0</v>
      </c>
      <c r="D34" s="19">
        <v>2</v>
      </c>
      <c r="E34" s="19">
        <v>0</v>
      </c>
      <c r="F34" s="19">
        <v>2</v>
      </c>
      <c r="G34" s="19">
        <v>0</v>
      </c>
      <c r="H34" s="19">
        <v>5</v>
      </c>
      <c r="I34" s="19">
        <v>20</v>
      </c>
      <c r="J34" s="19">
        <v>0</v>
      </c>
      <c r="K34" s="20">
        <f t="shared" si="0"/>
        <v>75</v>
      </c>
      <c r="L34" s="131"/>
      <c r="M34" s="26">
        <f>Nord!AI27</f>
        <v>6</v>
      </c>
      <c r="N34" s="26">
        <f>Centro!AI27</f>
        <v>15</v>
      </c>
      <c r="O34" s="26">
        <f>Sud!AI27</f>
        <v>6</v>
      </c>
      <c r="P34" s="23">
        <f t="shared" si="1"/>
        <v>27</v>
      </c>
    </row>
    <row r="35" spans="1:16" x14ac:dyDescent="0.3">
      <c r="A35" s="11" t="s">
        <v>29</v>
      </c>
      <c r="B35" s="19">
        <v>18</v>
      </c>
      <c r="C35" s="19">
        <v>2</v>
      </c>
      <c r="D35" s="19">
        <v>0</v>
      </c>
      <c r="E35" s="19">
        <v>0</v>
      </c>
      <c r="F35" s="19">
        <v>2</v>
      </c>
      <c r="G35" s="19">
        <v>1</v>
      </c>
      <c r="H35" s="19">
        <v>1</v>
      </c>
      <c r="I35" s="19">
        <v>7</v>
      </c>
      <c r="J35" s="19">
        <v>15</v>
      </c>
      <c r="K35" s="20">
        <f t="shared" si="0"/>
        <v>46</v>
      </c>
      <c r="L35" s="131"/>
      <c r="M35" s="26">
        <f>Nord!AI28</f>
        <v>18</v>
      </c>
      <c r="N35" s="26">
        <f>Centro!AI28</f>
        <v>0</v>
      </c>
      <c r="O35" s="26">
        <f>Sud!AI28</f>
        <v>8</v>
      </c>
      <c r="P35" s="23">
        <f t="shared" si="1"/>
        <v>26</v>
      </c>
    </row>
    <row r="36" spans="1:16" x14ac:dyDescent="0.3">
      <c r="A36" s="11" t="s">
        <v>30</v>
      </c>
      <c r="B36" s="19">
        <v>48</v>
      </c>
      <c r="C36" s="19">
        <v>2</v>
      </c>
      <c r="D36" s="19">
        <v>18</v>
      </c>
      <c r="E36" s="19">
        <v>1</v>
      </c>
      <c r="F36" s="19">
        <v>4</v>
      </c>
      <c r="G36" s="19">
        <v>3</v>
      </c>
      <c r="H36" s="19">
        <v>23</v>
      </c>
      <c r="I36" s="19">
        <v>21</v>
      </c>
      <c r="J36" s="19">
        <v>3</v>
      </c>
      <c r="K36" s="20">
        <f t="shared" si="0"/>
        <v>123</v>
      </c>
      <c r="L36" s="131"/>
      <c r="M36" s="26">
        <f>Nord!AI29</f>
        <v>13</v>
      </c>
      <c r="N36" s="26">
        <f>Centro!AI29</f>
        <v>10</v>
      </c>
      <c r="O36" s="26">
        <f>Sud!AI29</f>
        <v>31</v>
      </c>
      <c r="P36" s="23">
        <f t="shared" si="1"/>
        <v>54</v>
      </c>
    </row>
    <row r="37" spans="1:16" x14ac:dyDescent="0.3">
      <c r="A37" s="11" t="s">
        <v>31</v>
      </c>
      <c r="B37" s="19">
        <v>3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3</v>
      </c>
      <c r="J37" s="19">
        <v>0</v>
      </c>
      <c r="K37" s="20">
        <f t="shared" si="0"/>
        <v>7</v>
      </c>
      <c r="L37" s="131"/>
      <c r="M37" s="26">
        <f>Nord!AI30</f>
        <v>0</v>
      </c>
      <c r="N37" s="26">
        <f>Centro!AI30</f>
        <v>0</v>
      </c>
      <c r="O37" s="26">
        <f>Sud!AI30</f>
        <v>4</v>
      </c>
      <c r="P37" s="23">
        <f t="shared" si="1"/>
        <v>4</v>
      </c>
    </row>
    <row r="38" spans="1:16" x14ac:dyDescent="0.3">
      <c r="A38" s="11" t="s">
        <v>32</v>
      </c>
      <c r="B38" s="19">
        <v>11</v>
      </c>
      <c r="C38" s="19">
        <v>0</v>
      </c>
      <c r="D38" s="19">
        <v>8</v>
      </c>
      <c r="E38" s="19">
        <v>0</v>
      </c>
      <c r="F38" s="19">
        <v>0</v>
      </c>
      <c r="G38" s="19">
        <v>0</v>
      </c>
      <c r="H38" s="19">
        <v>4</v>
      </c>
      <c r="I38" s="19">
        <v>5</v>
      </c>
      <c r="J38" s="19">
        <v>0</v>
      </c>
      <c r="K38" s="20">
        <f t="shared" si="0"/>
        <v>28</v>
      </c>
      <c r="L38" s="131"/>
      <c r="M38" s="26">
        <f>Nord!AI31</f>
        <v>3</v>
      </c>
      <c r="N38" s="26">
        <f>Centro!AI31</f>
        <v>2</v>
      </c>
      <c r="O38" s="26">
        <f>Sud!AI31</f>
        <v>4</v>
      </c>
      <c r="P38" s="23">
        <f t="shared" si="1"/>
        <v>9</v>
      </c>
    </row>
    <row r="39" spans="1:16" x14ac:dyDescent="0.3">
      <c r="A39" s="11" t="s">
        <v>33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5</v>
      </c>
      <c r="J39" s="19">
        <v>0</v>
      </c>
      <c r="K39" s="20">
        <f t="shared" si="0"/>
        <v>5</v>
      </c>
      <c r="L39" s="131"/>
      <c r="M39" s="26">
        <f>Nord!AI32</f>
        <v>2</v>
      </c>
      <c r="N39" s="26">
        <f>Centro!AI32</f>
        <v>2</v>
      </c>
      <c r="O39" s="26">
        <f>Sud!AI32</f>
        <v>1</v>
      </c>
      <c r="P39" s="23">
        <f t="shared" si="1"/>
        <v>5</v>
      </c>
    </row>
    <row r="40" spans="1:16" x14ac:dyDescent="0.3">
      <c r="A40" s="11" t="s">
        <v>34</v>
      </c>
      <c r="B40" s="19">
        <v>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</v>
      </c>
      <c r="I40" s="19">
        <v>1</v>
      </c>
      <c r="J40" s="19">
        <v>0</v>
      </c>
      <c r="K40" s="20">
        <f t="shared" si="0"/>
        <v>3</v>
      </c>
      <c r="L40" s="131"/>
      <c r="M40" s="26">
        <f>Nord!AI33</f>
        <v>1</v>
      </c>
      <c r="N40" s="26">
        <f>Centro!AI33</f>
        <v>1</v>
      </c>
      <c r="O40" s="26">
        <f>Sud!AI33</f>
        <v>0</v>
      </c>
      <c r="P40" s="23">
        <f t="shared" si="1"/>
        <v>2</v>
      </c>
    </row>
    <row r="41" spans="1:16" x14ac:dyDescent="0.3">
      <c r="A41" s="11" t="s">
        <v>35</v>
      </c>
      <c r="B41" s="19">
        <v>141</v>
      </c>
      <c r="C41" s="19">
        <v>9</v>
      </c>
      <c r="D41" s="19">
        <v>39</v>
      </c>
      <c r="E41" s="19">
        <v>2</v>
      </c>
      <c r="F41" s="19">
        <v>43</v>
      </c>
      <c r="G41" s="19">
        <v>12</v>
      </c>
      <c r="H41" s="19">
        <v>118</v>
      </c>
      <c r="I41" s="19">
        <v>143</v>
      </c>
      <c r="J41" s="19">
        <v>37</v>
      </c>
      <c r="K41" s="20">
        <f t="shared" si="0"/>
        <v>544</v>
      </c>
      <c r="L41" s="131"/>
      <c r="M41" s="26">
        <f>Nord!AI37</f>
        <v>95</v>
      </c>
      <c r="N41" s="26">
        <f>Centro!AI37</f>
        <v>94</v>
      </c>
      <c r="O41" s="26">
        <f>Sud!AI37</f>
        <v>164</v>
      </c>
      <c r="P41" s="23">
        <f t="shared" si="1"/>
        <v>353</v>
      </c>
    </row>
    <row r="42" spans="1:16" ht="31.2" x14ac:dyDescent="0.3">
      <c r="A42" s="2" t="s">
        <v>36</v>
      </c>
      <c r="B42" s="6">
        <v>1</v>
      </c>
      <c r="C42" s="6">
        <v>0</v>
      </c>
      <c r="D42" s="6">
        <v>1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0</v>
      </c>
      <c r="K42" s="106">
        <f t="shared" si="0"/>
        <v>4</v>
      </c>
      <c r="L42" s="146"/>
      <c r="M42" s="107">
        <f>Nord!AI39</f>
        <v>0</v>
      </c>
      <c r="N42" s="107">
        <f>Centro!AI39</f>
        <v>0</v>
      </c>
      <c r="O42" s="107">
        <f>Sud!AI39</f>
        <v>2</v>
      </c>
      <c r="P42" s="107">
        <f t="shared" si="1"/>
        <v>2</v>
      </c>
    </row>
    <row r="43" spans="1:16" ht="15.6" x14ac:dyDescent="0.3">
      <c r="A43" s="147" t="s">
        <v>142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3</v>
      </c>
      <c r="H43" s="17">
        <v>1</v>
      </c>
      <c r="I43" s="17">
        <v>3</v>
      </c>
      <c r="J43" s="17">
        <v>2</v>
      </c>
      <c r="K43" s="22">
        <f>SUM(B43:J43)</f>
        <v>11</v>
      </c>
      <c r="L43" s="145"/>
      <c r="M43" s="27">
        <f>Nord!AI43</f>
        <v>0</v>
      </c>
      <c r="N43" s="27">
        <f>Centro!AI43</f>
        <v>0</v>
      </c>
      <c r="O43" s="27">
        <f>Sud!AI43</f>
        <v>0</v>
      </c>
      <c r="P43" s="27">
        <f>SUM(M43:O43)</f>
        <v>0</v>
      </c>
    </row>
    <row r="44" spans="1:16" ht="15.6" x14ac:dyDescent="0.3">
      <c r="A44" s="108" t="s">
        <v>125</v>
      </c>
      <c r="B44" s="6"/>
      <c r="C44" s="6"/>
      <c r="D44" s="6"/>
      <c r="E44" s="6"/>
      <c r="F44" s="6"/>
      <c r="G44" s="6"/>
      <c r="H44" s="6"/>
      <c r="I44" s="6"/>
      <c r="J44" s="6"/>
      <c r="K44" s="106"/>
      <c r="L44" s="135"/>
      <c r="M44" s="107"/>
      <c r="N44" s="107"/>
      <c r="O44" s="107"/>
      <c r="P44" s="107"/>
    </row>
    <row r="45" spans="1:16" x14ac:dyDescent="0.3">
      <c r="A45" s="93" t="s">
        <v>109</v>
      </c>
      <c r="B45" s="52">
        <v>3</v>
      </c>
      <c r="C45" s="52">
        <v>0</v>
      </c>
      <c r="D45" s="52">
        <v>3</v>
      </c>
      <c r="E45" s="52">
        <v>1</v>
      </c>
      <c r="F45" s="52">
        <v>0</v>
      </c>
      <c r="G45" s="52">
        <v>0</v>
      </c>
      <c r="H45" s="52">
        <v>3</v>
      </c>
      <c r="I45" s="52">
        <v>3</v>
      </c>
      <c r="J45" s="52">
        <v>3</v>
      </c>
      <c r="K45" s="20">
        <f t="shared" si="0"/>
        <v>16</v>
      </c>
      <c r="L45" s="131"/>
      <c r="M45" s="26">
        <f>Nord!AI44</f>
        <v>4</v>
      </c>
      <c r="N45" s="26">
        <f>Centro!AI44</f>
        <v>2</v>
      </c>
      <c r="O45" s="26">
        <f>Sud!AI44</f>
        <v>4</v>
      </c>
      <c r="P45" s="23">
        <f>SUM(M45:O45)</f>
        <v>10</v>
      </c>
    </row>
    <row r="46" spans="1:16" x14ac:dyDescent="0.3">
      <c r="A46" s="95" t="s">
        <v>110</v>
      </c>
      <c r="B46" s="52">
        <v>6</v>
      </c>
      <c r="C46" s="52">
        <v>0</v>
      </c>
      <c r="D46" s="52">
        <v>3</v>
      </c>
      <c r="E46" s="52">
        <v>1</v>
      </c>
      <c r="F46" s="52">
        <v>3</v>
      </c>
      <c r="G46" s="52">
        <v>2</v>
      </c>
      <c r="H46" s="52">
        <v>12</v>
      </c>
      <c r="I46" s="52">
        <v>10</v>
      </c>
      <c r="J46" s="52">
        <v>4</v>
      </c>
      <c r="K46" s="20">
        <f t="shared" si="0"/>
        <v>41</v>
      </c>
      <c r="L46" s="131"/>
      <c r="M46" s="26">
        <f>Nord!AI45</f>
        <v>10</v>
      </c>
      <c r="N46" s="26">
        <f>Centro!AI45</f>
        <v>6</v>
      </c>
      <c r="O46" s="26">
        <f>Sud!AI45</f>
        <v>11</v>
      </c>
      <c r="P46" s="23">
        <f t="shared" ref="P46:P57" si="3">SUM(M46:O46)</f>
        <v>27</v>
      </c>
    </row>
    <row r="47" spans="1:16" x14ac:dyDescent="0.3">
      <c r="A47" s="98" t="s">
        <v>111</v>
      </c>
      <c r="B47" s="52">
        <v>5</v>
      </c>
      <c r="C47" s="52">
        <v>0</v>
      </c>
      <c r="D47" s="52">
        <v>2</v>
      </c>
      <c r="E47" s="52">
        <v>0</v>
      </c>
      <c r="F47" s="52">
        <v>0</v>
      </c>
      <c r="G47" s="52">
        <v>0</v>
      </c>
      <c r="H47" s="52">
        <v>6</v>
      </c>
      <c r="I47" s="52">
        <v>12</v>
      </c>
      <c r="J47" s="52">
        <v>0</v>
      </c>
      <c r="K47" s="20">
        <f t="shared" si="0"/>
        <v>25</v>
      </c>
      <c r="L47" s="131"/>
      <c r="M47" s="26">
        <f>Nord!AI46</f>
        <v>6</v>
      </c>
      <c r="N47" s="26">
        <f>Centro!AI46</f>
        <v>3</v>
      </c>
      <c r="O47" s="26">
        <f>Sud!AI46</f>
        <v>5</v>
      </c>
      <c r="P47" s="23">
        <f t="shared" si="3"/>
        <v>14</v>
      </c>
    </row>
    <row r="48" spans="1:16" x14ac:dyDescent="0.3">
      <c r="A48" s="99" t="s">
        <v>112</v>
      </c>
      <c r="B48" s="52">
        <v>4</v>
      </c>
      <c r="C48" s="52">
        <v>0</v>
      </c>
      <c r="D48" s="52">
        <v>4</v>
      </c>
      <c r="E48" s="52">
        <v>0</v>
      </c>
      <c r="F48" s="52">
        <v>3</v>
      </c>
      <c r="G48" s="52">
        <v>1</v>
      </c>
      <c r="H48" s="52">
        <v>4</v>
      </c>
      <c r="I48" s="52">
        <v>11</v>
      </c>
      <c r="J48" s="52">
        <v>3</v>
      </c>
      <c r="K48" s="20">
        <f t="shared" si="0"/>
        <v>30</v>
      </c>
      <c r="L48" s="131"/>
      <c r="M48" s="26">
        <f>Nord!AI47</f>
        <v>7</v>
      </c>
      <c r="N48" s="26">
        <f>Centro!AI47</f>
        <v>3</v>
      </c>
      <c r="O48" s="26">
        <f>Sud!AI47</f>
        <v>11</v>
      </c>
      <c r="P48" s="23">
        <f t="shared" si="3"/>
        <v>21</v>
      </c>
    </row>
    <row r="49" spans="1:16" x14ac:dyDescent="0.3">
      <c r="A49" s="93" t="s">
        <v>115</v>
      </c>
      <c r="B49" s="52">
        <v>8</v>
      </c>
      <c r="C49" s="52">
        <v>0</v>
      </c>
      <c r="D49" s="52">
        <v>4</v>
      </c>
      <c r="E49" s="52">
        <v>0</v>
      </c>
      <c r="F49" s="52">
        <v>3</v>
      </c>
      <c r="G49" s="52">
        <v>4</v>
      </c>
      <c r="H49" s="52">
        <v>14</v>
      </c>
      <c r="I49" s="52">
        <v>22</v>
      </c>
      <c r="J49" s="52">
        <v>5</v>
      </c>
      <c r="K49" s="20">
        <f t="shared" si="0"/>
        <v>60</v>
      </c>
      <c r="L49" s="131"/>
      <c r="M49" s="26">
        <f>Nord!AI51</f>
        <v>20</v>
      </c>
      <c r="N49" s="26">
        <f>Centro!AI51</f>
        <v>12</v>
      </c>
      <c r="O49" s="26">
        <f>Sud!AI51</f>
        <v>16</v>
      </c>
      <c r="P49" s="23">
        <f t="shared" si="3"/>
        <v>48</v>
      </c>
    </row>
    <row r="50" spans="1:16" x14ac:dyDescent="0.3">
      <c r="A50" s="95" t="s">
        <v>113</v>
      </c>
      <c r="B50" s="52">
        <v>13</v>
      </c>
      <c r="C50" s="52">
        <v>17</v>
      </c>
      <c r="D50" s="52">
        <v>56</v>
      </c>
      <c r="E50" s="52">
        <v>18</v>
      </c>
      <c r="F50" s="52">
        <v>14</v>
      </c>
      <c r="G50" s="52">
        <v>96</v>
      </c>
      <c r="H50" s="52">
        <v>81</v>
      </c>
      <c r="I50" s="52">
        <v>70</v>
      </c>
      <c r="J50" s="52">
        <v>62</v>
      </c>
      <c r="K50" s="20">
        <f t="shared" si="0"/>
        <v>427</v>
      </c>
      <c r="L50" s="131"/>
      <c r="M50" s="26">
        <f>Nord!AI52</f>
        <v>157</v>
      </c>
      <c r="N50" s="26">
        <f>Centro!AI52</f>
        <v>57</v>
      </c>
      <c r="O50" s="26">
        <f>Sud!AI52</f>
        <v>109</v>
      </c>
      <c r="P50" s="23">
        <f t="shared" si="3"/>
        <v>323</v>
      </c>
    </row>
    <row r="51" spans="1:16" ht="15.6" x14ac:dyDescent="0.3">
      <c r="A51" s="139" t="s">
        <v>126</v>
      </c>
      <c r="L51" s="131"/>
      <c r="M51" s="26"/>
      <c r="N51" s="26"/>
      <c r="O51" s="26"/>
      <c r="P51" s="23"/>
    </row>
    <row r="52" spans="1:16" ht="15.6" x14ac:dyDescent="0.3">
      <c r="A52" s="138" t="s">
        <v>119</v>
      </c>
      <c r="B52" s="52">
        <v>20</v>
      </c>
      <c r="C52" s="52">
        <v>1</v>
      </c>
      <c r="D52" s="52">
        <v>9</v>
      </c>
      <c r="E52" s="52">
        <v>12</v>
      </c>
      <c r="F52" s="52">
        <v>5</v>
      </c>
      <c r="G52" s="52">
        <v>5</v>
      </c>
      <c r="H52" s="52">
        <v>1</v>
      </c>
      <c r="I52" s="52">
        <v>6</v>
      </c>
      <c r="J52" s="52">
        <v>6</v>
      </c>
      <c r="K52" s="20">
        <f t="shared" si="0"/>
        <v>65</v>
      </c>
      <c r="L52" s="131"/>
      <c r="M52" s="26">
        <f>Nord!AI54</f>
        <v>4</v>
      </c>
      <c r="N52" s="26">
        <f>Centro!AI54</f>
        <v>7</v>
      </c>
      <c r="O52" s="26">
        <f>Sud!AI54</f>
        <v>11</v>
      </c>
      <c r="P52" s="23">
        <f t="shared" si="3"/>
        <v>22</v>
      </c>
    </row>
    <row r="53" spans="1:16" ht="15.6" x14ac:dyDescent="0.3">
      <c r="A53" s="138" t="s">
        <v>120</v>
      </c>
      <c r="B53" s="52">
        <v>5</v>
      </c>
      <c r="C53" s="52">
        <v>2</v>
      </c>
      <c r="D53" s="52">
        <v>32</v>
      </c>
      <c r="E53" s="52">
        <v>3</v>
      </c>
      <c r="F53" s="52">
        <v>5</v>
      </c>
      <c r="G53" s="52">
        <v>16</v>
      </c>
      <c r="H53" s="52">
        <v>18</v>
      </c>
      <c r="I53" s="52">
        <v>17</v>
      </c>
      <c r="J53" s="52">
        <v>7</v>
      </c>
      <c r="K53" s="20">
        <f t="shared" si="0"/>
        <v>105</v>
      </c>
      <c r="L53" s="131"/>
      <c r="M53" s="26">
        <f>Nord!AI55</f>
        <v>30</v>
      </c>
      <c r="N53" s="26">
        <f>Centro!AI55</f>
        <v>10</v>
      </c>
      <c r="O53" s="26">
        <f>Sud!AI55</f>
        <v>24</v>
      </c>
      <c r="P53" s="23">
        <f t="shared" si="3"/>
        <v>64</v>
      </c>
    </row>
    <row r="54" spans="1:16" ht="15.6" x14ac:dyDescent="0.3">
      <c r="A54" s="138" t="s">
        <v>121</v>
      </c>
      <c r="B54" s="52">
        <v>7</v>
      </c>
      <c r="C54" s="52">
        <v>3</v>
      </c>
      <c r="D54" s="52">
        <v>16</v>
      </c>
      <c r="E54" s="52">
        <v>3</v>
      </c>
      <c r="F54" s="52">
        <v>4</v>
      </c>
      <c r="G54" s="52">
        <v>27</v>
      </c>
      <c r="H54" s="52">
        <v>41</v>
      </c>
      <c r="I54" s="52">
        <v>24</v>
      </c>
      <c r="J54" s="52">
        <v>21</v>
      </c>
      <c r="K54" s="20">
        <f t="shared" si="0"/>
        <v>146</v>
      </c>
      <c r="L54" s="131"/>
      <c r="M54" s="26">
        <f>Nord!AI56</f>
        <v>74</v>
      </c>
      <c r="N54" s="26">
        <f>Centro!AI56</f>
        <v>22</v>
      </c>
      <c r="O54" s="26">
        <f>Sud!AI56</f>
        <v>29</v>
      </c>
      <c r="P54" s="23">
        <f t="shared" si="3"/>
        <v>125</v>
      </c>
    </row>
    <row r="55" spans="1:16" ht="15.6" x14ac:dyDescent="0.3">
      <c r="A55" s="138" t="s">
        <v>122</v>
      </c>
      <c r="B55" s="52">
        <v>5</v>
      </c>
      <c r="C55" s="52">
        <v>2</v>
      </c>
      <c r="D55" s="52">
        <v>37</v>
      </c>
      <c r="E55" s="52">
        <v>10</v>
      </c>
      <c r="F55" s="52">
        <v>9</v>
      </c>
      <c r="G55" s="52">
        <v>50</v>
      </c>
      <c r="H55" s="52">
        <v>61</v>
      </c>
      <c r="I55" s="52">
        <v>46</v>
      </c>
      <c r="J55" s="52">
        <v>25</v>
      </c>
      <c r="K55" s="20">
        <f t="shared" si="0"/>
        <v>245</v>
      </c>
      <c r="L55" s="131"/>
      <c r="M55" s="26">
        <f>Nord!AI57</f>
        <v>93</v>
      </c>
      <c r="N55" s="26">
        <f>Centro!AI57</f>
        <v>33</v>
      </c>
      <c r="O55" s="26">
        <f>Sud!AI57</f>
        <v>64</v>
      </c>
      <c r="P55" s="23">
        <f t="shared" si="3"/>
        <v>190</v>
      </c>
    </row>
    <row r="56" spans="1:16" ht="15.6" x14ac:dyDescent="0.3">
      <c r="A56" s="138" t="s">
        <v>123</v>
      </c>
      <c r="B56" s="52">
        <v>15</v>
      </c>
      <c r="C56" s="52">
        <v>5</v>
      </c>
      <c r="D56" s="52">
        <v>39</v>
      </c>
      <c r="E56" s="52">
        <v>5</v>
      </c>
      <c r="F56" s="52">
        <v>13</v>
      </c>
      <c r="G56" s="52">
        <v>41</v>
      </c>
      <c r="H56" s="52">
        <v>54</v>
      </c>
      <c r="I56" s="52">
        <v>55</v>
      </c>
      <c r="J56" s="52">
        <v>38</v>
      </c>
      <c r="K56" s="20">
        <f t="shared" si="0"/>
        <v>265</v>
      </c>
      <c r="L56" s="131"/>
      <c r="M56" s="26">
        <f>Nord!AI58</f>
        <v>103</v>
      </c>
      <c r="N56" s="26">
        <f>Centro!AI58</f>
        <v>38</v>
      </c>
      <c r="O56" s="26">
        <f>Sud!AI58</f>
        <v>62</v>
      </c>
      <c r="P56" s="23">
        <f t="shared" si="3"/>
        <v>203</v>
      </c>
    </row>
    <row r="57" spans="1:16" ht="15.6" x14ac:dyDescent="0.3">
      <c r="A57" s="140" t="s">
        <v>124</v>
      </c>
      <c r="B57" s="18">
        <v>2</v>
      </c>
      <c r="C57" s="18">
        <v>3</v>
      </c>
      <c r="D57" s="18">
        <v>10</v>
      </c>
      <c r="E57" s="18">
        <v>3</v>
      </c>
      <c r="F57" s="18">
        <v>2</v>
      </c>
      <c r="G57" s="18">
        <v>15</v>
      </c>
      <c r="H57" s="18">
        <v>21</v>
      </c>
      <c r="I57" s="18">
        <v>24</v>
      </c>
      <c r="J57" s="18">
        <v>13</v>
      </c>
      <c r="K57" s="143">
        <f t="shared" si="0"/>
        <v>93</v>
      </c>
      <c r="L57" s="142"/>
      <c r="M57" s="144">
        <f>Nord!AI59</f>
        <v>40</v>
      </c>
      <c r="N57" s="144">
        <f>Centro!AI59</f>
        <v>8</v>
      </c>
      <c r="O57" s="144">
        <f>Sud!AI59</f>
        <v>24</v>
      </c>
      <c r="P57" s="24">
        <f t="shared" si="3"/>
        <v>72</v>
      </c>
    </row>
    <row r="58" spans="1:16" x14ac:dyDescent="0.3">
      <c r="B58" s="52"/>
      <c r="C58" s="52"/>
      <c r="D58" s="52"/>
      <c r="E58" s="52"/>
      <c r="F58" s="52"/>
      <c r="G58" s="52"/>
      <c r="H58" s="52"/>
      <c r="I58" s="52"/>
      <c r="J58" s="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H49" sqref="H49"/>
    </sheetView>
  </sheetViews>
  <sheetFormatPr defaultRowHeight="14.4" x14ac:dyDescent="0.3"/>
  <cols>
    <col min="1" max="1" width="107" customWidth="1"/>
    <col min="2" max="2" width="12.6640625" customWidth="1"/>
    <col min="3" max="3" width="7.5546875" bestFit="1" customWidth="1"/>
    <col min="4" max="4" width="10.88671875" bestFit="1" customWidth="1"/>
    <col min="5" max="5" width="7.5546875" bestFit="1" customWidth="1"/>
    <col min="6" max="6" width="8.33203125" bestFit="1" customWidth="1"/>
    <col min="7" max="7" width="9.5546875" bestFit="1" customWidth="1"/>
    <col min="8" max="10" width="9.109375" bestFit="1" customWidth="1"/>
    <col min="11" max="11" width="10.109375" bestFit="1" customWidth="1"/>
    <col min="12" max="12" width="3.6640625" customWidth="1"/>
    <col min="16" max="16" width="10.109375" bestFit="1" customWidth="1"/>
  </cols>
  <sheetData>
    <row r="1" spans="1:19" ht="31.2" x14ac:dyDescent="0.3">
      <c r="A1" s="1" t="s">
        <v>0</v>
      </c>
      <c r="B1" s="130" t="s">
        <v>38</v>
      </c>
      <c r="C1" s="130" t="s">
        <v>85</v>
      </c>
      <c r="D1" s="173" t="s">
        <v>37</v>
      </c>
      <c r="E1" s="130" t="s">
        <v>39</v>
      </c>
      <c r="F1" s="130" t="s">
        <v>40</v>
      </c>
      <c r="G1" s="14" t="s">
        <v>117</v>
      </c>
      <c r="H1" s="130" t="s">
        <v>41</v>
      </c>
      <c r="I1" s="130" t="s">
        <v>42</v>
      </c>
      <c r="J1" s="130" t="s">
        <v>131</v>
      </c>
      <c r="K1" s="14" t="s">
        <v>43</v>
      </c>
      <c r="L1" s="131"/>
      <c r="M1" s="130" t="s">
        <v>47</v>
      </c>
      <c r="N1" s="130" t="s">
        <v>48</v>
      </c>
      <c r="O1" s="130" t="s">
        <v>49</v>
      </c>
      <c r="P1" s="130" t="s">
        <v>101</v>
      </c>
    </row>
    <row r="2" spans="1:19" ht="15.6" x14ac:dyDescent="0.3">
      <c r="A2" s="2" t="s">
        <v>1</v>
      </c>
      <c r="B2" s="3">
        <v>25</v>
      </c>
      <c r="C2" s="3">
        <v>14</v>
      </c>
      <c r="D2" s="3">
        <v>65</v>
      </c>
      <c r="E2" s="3">
        <v>18</v>
      </c>
      <c r="F2" s="3">
        <v>19</v>
      </c>
      <c r="G2" s="3">
        <v>101</v>
      </c>
      <c r="H2" s="163">
        <v>107</v>
      </c>
      <c r="I2" s="169">
        <v>100</v>
      </c>
      <c r="J2" s="3">
        <v>74</v>
      </c>
      <c r="K2" s="15">
        <f>SUM(B2:J2)</f>
        <v>523</v>
      </c>
      <c r="L2" s="131"/>
      <c r="M2" s="23">
        <f>Nord!AP2</f>
        <v>190</v>
      </c>
      <c r="N2" s="23">
        <f>Centro!AP2</f>
        <v>71</v>
      </c>
      <c r="O2" s="23">
        <f>Sud!AP2</f>
        <v>140</v>
      </c>
      <c r="P2" s="23">
        <f>SUM(M2:O2)</f>
        <v>401</v>
      </c>
    </row>
    <row r="3" spans="1:19" ht="15.6" x14ac:dyDescent="0.3">
      <c r="A3" s="2" t="s">
        <v>148</v>
      </c>
      <c r="B3" s="3">
        <v>2</v>
      </c>
      <c r="C3" s="3">
        <v>0</v>
      </c>
      <c r="D3" s="3">
        <v>3</v>
      </c>
      <c r="E3" s="3">
        <v>2</v>
      </c>
      <c r="F3" s="3">
        <v>1</v>
      </c>
      <c r="G3" s="3">
        <v>8</v>
      </c>
      <c r="H3" s="163">
        <v>5</v>
      </c>
      <c r="I3" s="169">
        <v>8</v>
      </c>
      <c r="J3" s="3">
        <v>2</v>
      </c>
      <c r="K3" s="15">
        <f>SUM(B3:J3)</f>
        <v>31</v>
      </c>
      <c r="L3" s="131">
        <f>K3/K2*100</f>
        <v>5.9273422562141489</v>
      </c>
      <c r="M3" s="23">
        <f>Nord!AP3</f>
        <v>13</v>
      </c>
      <c r="N3" s="23">
        <f>Centro!AP3</f>
        <v>4</v>
      </c>
      <c r="O3" s="23">
        <f>Sud!AP3</f>
        <v>7</v>
      </c>
      <c r="P3" s="23">
        <f>SUM(M3:O3)</f>
        <v>24</v>
      </c>
    </row>
    <row r="4" spans="1:19" ht="15.6" x14ac:dyDescent="0.3">
      <c r="A4" s="4" t="s">
        <v>2</v>
      </c>
      <c r="B4" s="5">
        <v>25</v>
      </c>
      <c r="C4" s="5">
        <v>20</v>
      </c>
      <c r="D4" s="5">
        <v>66</v>
      </c>
      <c r="E4" s="18">
        <v>20</v>
      </c>
      <c r="F4" s="18">
        <v>20</v>
      </c>
      <c r="G4" s="18">
        <v>102</v>
      </c>
      <c r="H4" s="164">
        <v>108</v>
      </c>
      <c r="I4" s="170">
        <v>101</v>
      </c>
      <c r="J4" s="18">
        <v>75</v>
      </c>
      <c r="K4" s="16">
        <f t="shared" ref="K4:K71" si="0">SUM(B4:J4)</f>
        <v>537</v>
      </c>
      <c r="L4" s="131"/>
      <c r="M4" s="24">
        <f>Nord!AP4</f>
        <v>190</v>
      </c>
      <c r="N4" s="24">
        <f>Centro!AP4</f>
        <v>74</v>
      </c>
      <c r="O4" s="24">
        <f>Sud!AP4</f>
        <v>142</v>
      </c>
      <c r="P4" s="24">
        <f>SUM(M4:O4)</f>
        <v>406</v>
      </c>
    </row>
    <row r="5" spans="1:19" ht="15.6" x14ac:dyDescent="0.3">
      <c r="A5" s="2" t="s">
        <v>3</v>
      </c>
      <c r="B5" s="6">
        <v>11166</v>
      </c>
      <c r="C5" s="6">
        <v>4879</v>
      </c>
      <c r="D5" s="6">
        <v>387</v>
      </c>
      <c r="E5" s="6">
        <v>312</v>
      </c>
      <c r="F5" s="6">
        <v>3131</v>
      </c>
      <c r="G5" s="6">
        <v>987</v>
      </c>
      <c r="H5" s="52">
        <v>1851</v>
      </c>
      <c r="I5" s="21">
        <v>87169</v>
      </c>
      <c r="J5" s="6">
        <v>34714</v>
      </c>
      <c r="K5" s="15">
        <f>SUM(B5:J5)</f>
        <v>144596</v>
      </c>
      <c r="L5" s="133"/>
      <c r="M5" s="23">
        <f>Nord!AP5</f>
        <v>66561</v>
      </c>
      <c r="N5" s="23">
        <f>Centro!AP5</f>
        <v>23944</v>
      </c>
      <c r="O5" s="23">
        <f>Sud!AP5</f>
        <v>45969</v>
      </c>
      <c r="P5" s="23">
        <f t="shared" ref="P5:P46" si="1">SUM(M5:O5)</f>
        <v>136474</v>
      </c>
      <c r="Q5" s="23"/>
      <c r="R5" s="23"/>
    </row>
    <row r="6" spans="1:19" ht="15.6" x14ac:dyDescent="0.3">
      <c r="A6" s="2" t="s">
        <v>4</v>
      </c>
      <c r="B6" s="6">
        <v>521138</v>
      </c>
      <c r="C6" s="6">
        <v>668484</v>
      </c>
      <c r="D6" s="6">
        <v>50889</v>
      </c>
      <c r="E6" s="6">
        <v>23872</v>
      </c>
      <c r="F6" s="6">
        <v>57684</v>
      </c>
      <c r="G6" s="6">
        <v>41341</v>
      </c>
      <c r="H6" s="6">
        <v>137183</v>
      </c>
      <c r="I6" s="21">
        <v>333771</v>
      </c>
      <c r="J6" s="6">
        <v>135789</v>
      </c>
      <c r="K6" s="15">
        <f>SUM(B6:J6)</f>
        <v>1970151</v>
      </c>
      <c r="L6" s="134"/>
      <c r="M6" s="23">
        <f>Nord!AP6</f>
        <v>361065</v>
      </c>
      <c r="N6" s="23">
        <f>Centro!AP6</f>
        <v>140962</v>
      </c>
      <c r="O6" s="23">
        <f>Sud!AP6</f>
        <v>203741</v>
      </c>
      <c r="P6" s="23">
        <f t="shared" si="1"/>
        <v>705768</v>
      </c>
      <c r="Q6" s="44">
        <f>(M5+M6)/($P5+$P6)*100</f>
        <v>50.772343340750048</v>
      </c>
      <c r="R6" s="44">
        <f>(N5+N6)/($P5+$P6)*100</f>
        <v>19.579408293578329</v>
      </c>
      <c r="S6" s="44">
        <f>(O5+O6)/($P5+$P6)*100</f>
        <v>29.648248365671627</v>
      </c>
    </row>
    <row r="7" spans="1:19" ht="15.6" x14ac:dyDescent="0.3">
      <c r="A7" s="7" t="s">
        <v>5</v>
      </c>
      <c r="B7" s="6">
        <v>25</v>
      </c>
      <c r="C7" s="6">
        <v>14</v>
      </c>
      <c r="D7" s="6">
        <v>58</v>
      </c>
      <c r="E7" s="6">
        <v>16</v>
      </c>
      <c r="F7" s="6">
        <v>18</v>
      </c>
      <c r="G7" s="6">
        <v>93</v>
      </c>
      <c r="H7" s="52">
        <v>99</v>
      </c>
      <c r="I7" s="21">
        <v>96</v>
      </c>
      <c r="J7" s="6">
        <v>71</v>
      </c>
      <c r="K7" s="15">
        <f t="shared" si="0"/>
        <v>490</v>
      </c>
      <c r="L7" s="134"/>
      <c r="M7" s="23">
        <f>Nord!AP7</f>
        <v>179</v>
      </c>
      <c r="N7" s="23">
        <f>Centro!AP7</f>
        <v>66</v>
      </c>
      <c r="O7" s="23">
        <f>Sud!AP7</f>
        <v>132</v>
      </c>
      <c r="P7" s="23">
        <f t="shared" si="1"/>
        <v>377</v>
      </c>
    </row>
    <row r="8" spans="1:19" ht="15.6" x14ac:dyDescent="0.3">
      <c r="A8" s="2" t="s">
        <v>6</v>
      </c>
      <c r="B8" s="6">
        <v>23</v>
      </c>
      <c r="C8" s="6">
        <v>9</v>
      </c>
      <c r="D8" s="6">
        <v>54</v>
      </c>
      <c r="E8" s="6">
        <v>13</v>
      </c>
      <c r="F8" s="6">
        <v>19</v>
      </c>
      <c r="G8" s="6">
        <v>80</v>
      </c>
      <c r="H8" s="52">
        <v>95</v>
      </c>
      <c r="I8" s="21">
        <v>84</v>
      </c>
      <c r="J8" s="6">
        <v>60</v>
      </c>
      <c r="K8" s="15">
        <f t="shared" si="0"/>
        <v>437</v>
      </c>
      <c r="L8" s="131"/>
      <c r="M8" s="23">
        <f>Nord!AP8</f>
        <v>166</v>
      </c>
      <c r="N8" s="23">
        <f>Centro!AP8</f>
        <v>63</v>
      </c>
      <c r="O8" s="23">
        <f>Sud!AP8</f>
        <v>109</v>
      </c>
      <c r="P8" s="23">
        <f t="shared" si="1"/>
        <v>338</v>
      </c>
    </row>
    <row r="9" spans="1:19" ht="15.6" x14ac:dyDescent="0.3">
      <c r="A9" s="2" t="s">
        <v>7</v>
      </c>
      <c r="B9" s="6">
        <v>21</v>
      </c>
      <c r="C9" s="6">
        <v>4</v>
      </c>
      <c r="D9" s="6">
        <v>48</v>
      </c>
      <c r="E9" s="6">
        <v>10</v>
      </c>
      <c r="F9" s="6">
        <v>16</v>
      </c>
      <c r="G9" s="6">
        <v>76</v>
      </c>
      <c r="H9" s="52">
        <v>88</v>
      </c>
      <c r="I9" s="21">
        <v>75</v>
      </c>
      <c r="J9" s="6">
        <v>53</v>
      </c>
      <c r="K9" s="15">
        <f t="shared" si="0"/>
        <v>391</v>
      </c>
      <c r="L9" s="131"/>
      <c r="M9" s="23">
        <f>Nord!AP9</f>
        <v>154</v>
      </c>
      <c r="N9" s="23">
        <f>Centro!AP9</f>
        <v>57</v>
      </c>
      <c r="O9" s="23">
        <f>Sud!AP9</f>
        <v>97</v>
      </c>
      <c r="P9" s="23">
        <f t="shared" si="1"/>
        <v>308</v>
      </c>
    </row>
    <row r="10" spans="1:19" ht="15.6" x14ac:dyDescent="0.3">
      <c r="A10" s="2" t="s">
        <v>127</v>
      </c>
      <c r="B10" s="6">
        <v>11208888</v>
      </c>
      <c r="C10" s="6">
        <v>0</v>
      </c>
      <c r="D10" s="6">
        <v>1842437</v>
      </c>
      <c r="E10" s="6">
        <v>740838</v>
      </c>
      <c r="F10" s="6">
        <v>942407</v>
      </c>
      <c r="G10" s="6">
        <v>3049914</v>
      </c>
      <c r="H10" s="6">
        <v>6482113</v>
      </c>
      <c r="I10" s="21">
        <v>4299668</v>
      </c>
      <c r="J10" s="6">
        <v>5547256</v>
      </c>
      <c r="K10" s="15">
        <f t="shared" si="0"/>
        <v>34113521</v>
      </c>
      <c r="L10" s="131"/>
      <c r="M10" s="23">
        <f>Nord!AP10</f>
        <v>9753311</v>
      </c>
      <c r="N10" s="23">
        <f>Centro!AP10</f>
        <v>5958645</v>
      </c>
      <c r="O10" s="23">
        <f>Sud!AP10</f>
        <v>4609402</v>
      </c>
      <c r="P10" s="23">
        <f>SUM(M10:O10)</f>
        <v>20321358</v>
      </c>
    </row>
    <row r="11" spans="1:19" ht="15.6" x14ac:dyDescent="0.3">
      <c r="A11" s="2" t="s">
        <v>128</v>
      </c>
      <c r="B11" s="6">
        <v>66</v>
      </c>
      <c r="C11" s="6">
        <v>234</v>
      </c>
      <c r="D11" s="6">
        <v>41</v>
      </c>
      <c r="E11" s="6">
        <v>8</v>
      </c>
      <c r="F11" s="6">
        <v>87</v>
      </c>
      <c r="G11" s="6">
        <v>69</v>
      </c>
      <c r="H11" s="52">
        <v>197</v>
      </c>
      <c r="I11" s="21">
        <v>283</v>
      </c>
      <c r="J11" s="6">
        <v>39</v>
      </c>
      <c r="K11" s="15">
        <f t="shared" si="0"/>
        <v>1024</v>
      </c>
      <c r="L11" s="131"/>
      <c r="M11" s="23">
        <f>Nord!AP11</f>
        <v>232</v>
      </c>
      <c r="N11" s="23">
        <f>Centro!AP11</f>
        <v>116</v>
      </c>
      <c r="O11" s="23">
        <f>Sud!AP11</f>
        <v>327</v>
      </c>
      <c r="P11" s="23">
        <f>SUM(M11:O11)</f>
        <v>675</v>
      </c>
    </row>
    <row r="12" spans="1:19" ht="15.6" x14ac:dyDescent="0.3">
      <c r="A12" s="2" t="s">
        <v>129</v>
      </c>
      <c r="B12" s="6">
        <v>1139</v>
      </c>
      <c r="C12" s="6">
        <v>141</v>
      </c>
      <c r="D12" s="6">
        <v>200</v>
      </c>
      <c r="E12" s="6">
        <v>143</v>
      </c>
      <c r="F12" s="6">
        <v>1128</v>
      </c>
      <c r="G12" s="6">
        <v>596</v>
      </c>
      <c r="H12" s="6">
        <v>3833</v>
      </c>
      <c r="I12" s="21">
        <v>618</v>
      </c>
      <c r="J12" s="6">
        <v>218</v>
      </c>
      <c r="K12" s="15">
        <f t="shared" si="0"/>
        <v>8016</v>
      </c>
      <c r="L12" s="131"/>
      <c r="M12" s="23">
        <f>Nord!AP12</f>
        <v>1738</v>
      </c>
      <c r="N12" s="23">
        <f>Centro!AP12</f>
        <v>1138</v>
      </c>
      <c r="O12" s="23">
        <f>Sud!AP12</f>
        <v>3517</v>
      </c>
      <c r="P12" s="23">
        <f>SUM(M12:O12)</f>
        <v>6393</v>
      </c>
    </row>
    <row r="13" spans="1:19" ht="15.6" x14ac:dyDescent="0.3">
      <c r="A13" s="2" t="s">
        <v>130</v>
      </c>
      <c r="B13" s="6">
        <v>22</v>
      </c>
      <c r="C13" s="6">
        <v>8</v>
      </c>
      <c r="D13" s="6">
        <v>57</v>
      </c>
      <c r="E13" s="6">
        <v>13</v>
      </c>
      <c r="F13" s="6">
        <v>18</v>
      </c>
      <c r="G13" s="6">
        <v>91</v>
      </c>
      <c r="H13" s="6">
        <v>90</v>
      </c>
      <c r="I13" s="21">
        <v>92</v>
      </c>
      <c r="J13" s="6">
        <v>66</v>
      </c>
      <c r="K13" s="15">
        <f t="shared" si="0"/>
        <v>457</v>
      </c>
      <c r="L13" s="131"/>
      <c r="M13" s="23">
        <f>Nord!AP13</f>
        <v>177</v>
      </c>
      <c r="N13" s="23">
        <f>Centro!AP13</f>
        <v>62</v>
      </c>
      <c r="O13" s="23">
        <f>Sud!AP13</f>
        <v>118</v>
      </c>
      <c r="P13" s="23">
        <f>SUM(M13:O13)</f>
        <v>357</v>
      </c>
    </row>
    <row r="14" spans="1:19" ht="15.6" x14ac:dyDescent="0.3">
      <c r="A14" s="2" t="s">
        <v>8</v>
      </c>
      <c r="B14" s="6">
        <v>23</v>
      </c>
      <c r="C14" s="6">
        <v>9</v>
      </c>
      <c r="D14" s="6">
        <v>62</v>
      </c>
      <c r="E14" s="6">
        <v>17</v>
      </c>
      <c r="F14" s="6">
        <v>18</v>
      </c>
      <c r="G14" s="6">
        <v>89</v>
      </c>
      <c r="H14" s="6">
        <v>102</v>
      </c>
      <c r="I14" s="21">
        <v>87</v>
      </c>
      <c r="J14" s="6">
        <v>67</v>
      </c>
      <c r="K14" s="15">
        <f t="shared" si="0"/>
        <v>474</v>
      </c>
      <c r="L14" s="131"/>
      <c r="M14" s="23">
        <f>Nord!AP14</f>
        <v>181</v>
      </c>
      <c r="N14" s="23">
        <f>Centro!AP14</f>
        <v>65</v>
      </c>
      <c r="O14" s="23">
        <f>Sud!AP14</f>
        <v>117</v>
      </c>
      <c r="P14" s="23">
        <f t="shared" si="1"/>
        <v>363</v>
      </c>
    </row>
    <row r="15" spans="1:19" ht="15.6" x14ac:dyDescent="0.3">
      <c r="A15" s="2" t="s">
        <v>9</v>
      </c>
      <c r="B15" s="6">
        <v>11849</v>
      </c>
      <c r="C15" s="6">
        <v>112</v>
      </c>
      <c r="D15" s="6">
        <v>378</v>
      </c>
      <c r="E15" s="6">
        <v>5</v>
      </c>
      <c r="F15" s="6">
        <v>1344</v>
      </c>
      <c r="G15" s="6">
        <v>388</v>
      </c>
      <c r="H15" s="6">
        <v>3906</v>
      </c>
      <c r="I15" s="21">
        <v>5747</v>
      </c>
      <c r="J15" s="6">
        <v>335</v>
      </c>
      <c r="K15" s="15">
        <f>SUM(B15:J15)</f>
        <v>24064</v>
      </c>
      <c r="L15" s="131"/>
      <c r="M15" s="23">
        <f>Nord!AP15</f>
        <v>6839</v>
      </c>
      <c r="N15" s="23">
        <f>Centro!AP15</f>
        <v>3333</v>
      </c>
      <c r="O15" s="23">
        <f>Sud!AP15</f>
        <v>1548</v>
      </c>
      <c r="P15" s="23">
        <f t="shared" si="1"/>
        <v>11720</v>
      </c>
      <c r="Q15" s="176"/>
    </row>
    <row r="16" spans="1:19" ht="15.75" customHeight="1" x14ac:dyDescent="0.3">
      <c r="A16" s="2" t="s">
        <v>100</v>
      </c>
      <c r="B16" s="6">
        <v>20</v>
      </c>
      <c r="C16" s="6">
        <v>4</v>
      </c>
      <c r="D16" s="6">
        <v>29</v>
      </c>
      <c r="E16" s="6">
        <v>8</v>
      </c>
      <c r="F16" s="6">
        <v>15</v>
      </c>
      <c r="G16" s="6">
        <v>52</v>
      </c>
      <c r="H16" s="6">
        <v>68</v>
      </c>
      <c r="I16" s="21">
        <v>65</v>
      </c>
      <c r="J16" s="6">
        <v>46</v>
      </c>
      <c r="K16" s="15">
        <f>SUM(B16:J16)</f>
        <v>307</v>
      </c>
      <c r="L16" s="131"/>
      <c r="M16" s="23">
        <f>Nord!AP16</f>
        <v>118</v>
      </c>
      <c r="N16" s="23">
        <f>Centro!AP16</f>
        <v>44</v>
      </c>
      <c r="O16" s="23">
        <f>Sud!AP16</f>
        <v>84</v>
      </c>
      <c r="P16" s="23">
        <f t="shared" si="1"/>
        <v>246</v>
      </c>
    </row>
    <row r="17" spans="1:19" ht="15.6" x14ac:dyDescent="0.3">
      <c r="A17" s="2" t="s">
        <v>147</v>
      </c>
      <c r="B17" s="6">
        <v>17</v>
      </c>
      <c r="C17" s="6">
        <v>3</v>
      </c>
      <c r="D17" s="6">
        <v>35</v>
      </c>
      <c r="E17" s="6">
        <v>9</v>
      </c>
      <c r="F17" s="6">
        <v>14</v>
      </c>
      <c r="G17" s="6">
        <v>52</v>
      </c>
      <c r="H17" s="6">
        <v>67</v>
      </c>
      <c r="I17" s="21">
        <v>74</v>
      </c>
      <c r="J17" s="6">
        <v>46</v>
      </c>
      <c r="K17" s="15">
        <f t="shared" si="0"/>
        <v>317</v>
      </c>
      <c r="L17" s="131"/>
      <c r="M17" s="23">
        <f>Nord!AP17</f>
        <v>124</v>
      </c>
      <c r="N17" s="23">
        <f>Centro!AP17</f>
        <v>49</v>
      </c>
      <c r="O17" s="23">
        <f>Sud!AP17</f>
        <v>80</v>
      </c>
      <c r="P17" s="23">
        <f t="shared" si="1"/>
        <v>253</v>
      </c>
    </row>
    <row r="18" spans="1:19" ht="15.6" x14ac:dyDescent="0.3">
      <c r="A18" s="2" t="s">
        <v>11</v>
      </c>
      <c r="B18" s="6">
        <v>24</v>
      </c>
      <c r="C18" s="6">
        <v>7</v>
      </c>
      <c r="D18" s="6">
        <v>65</v>
      </c>
      <c r="E18" s="6">
        <v>16</v>
      </c>
      <c r="F18" s="6">
        <v>17</v>
      </c>
      <c r="G18" s="6">
        <v>90</v>
      </c>
      <c r="H18" s="6">
        <v>104</v>
      </c>
      <c r="I18" s="21">
        <v>94</v>
      </c>
      <c r="J18" s="6">
        <v>71</v>
      </c>
      <c r="K18" s="15">
        <f t="shared" si="0"/>
        <v>488</v>
      </c>
      <c r="L18" s="131"/>
      <c r="M18" s="23">
        <f>Nord!AP18</f>
        <v>179</v>
      </c>
      <c r="N18" s="23">
        <f>Centro!AP18</f>
        <v>69</v>
      </c>
      <c r="O18" s="23">
        <f>Sud!AP18</f>
        <v>128</v>
      </c>
      <c r="P18" s="23">
        <f t="shared" si="1"/>
        <v>376</v>
      </c>
    </row>
    <row r="19" spans="1:19" ht="15.6" x14ac:dyDescent="0.3">
      <c r="A19" s="2" t="s">
        <v>12</v>
      </c>
      <c r="B19" s="6">
        <v>25</v>
      </c>
      <c r="C19" s="6">
        <v>13</v>
      </c>
      <c r="D19" s="6">
        <v>62</v>
      </c>
      <c r="E19" s="6">
        <v>16</v>
      </c>
      <c r="F19" s="6">
        <v>18</v>
      </c>
      <c r="G19" s="6">
        <v>96</v>
      </c>
      <c r="H19" s="6">
        <v>105</v>
      </c>
      <c r="I19" s="21">
        <v>97</v>
      </c>
      <c r="J19" s="6">
        <v>74</v>
      </c>
      <c r="K19" s="15">
        <f t="shared" si="0"/>
        <v>506</v>
      </c>
      <c r="L19" s="131"/>
      <c r="M19" s="23">
        <f>Nord!AP67</f>
        <v>187</v>
      </c>
      <c r="N19" s="23">
        <f>Centro!AP67</f>
        <v>69</v>
      </c>
      <c r="O19" s="23">
        <f>Sud!AP67</f>
        <v>134</v>
      </c>
      <c r="P19" s="23">
        <f t="shared" si="1"/>
        <v>390</v>
      </c>
    </row>
    <row r="20" spans="1:19" ht="15.6" x14ac:dyDescent="0.3">
      <c r="A20" s="8" t="s">
        <v>13</v>
      </c>
      <c r="B20" s="6">
        <v>14</v>
      </c>
      <c r="C20" s="6">
        <v>0</v>
      </c>
      <c r="D20" s="6">
        <v>29</v>
      </c>
      <c r="E20" s="6">
        <v>9</v>
      </c>
      <c r="F20" s="6">
        <v>12</v>
      </c>
      <c r="G20" s="6">
        <v>52</v>
      </c>
      <c r="H20" s="6">
        <v>63</v>
      </c>
      <c r="I20" s="21">
        <v>54</v>
      </c>
      <c r="J20" s="6">
        <v>32</v>
      </c>
      <c r="K20" s="15">
        <f t="shared" si="0"/>
        <v>265</v>
      </c>
      <c r="L20" s="131"/>
      <c r="M20" s="23">
        <f>Nord!AP19</f>
        <v>98</v>
      </c>
      <c r="N20" s="23">
        <f>Centro!AP19</f>
        <v>36</v>
      </c>
      <c r="O20" s="23">
        <f>Sud!AP19</f>
        <v>79</v>
      </c>
      <c r="P20" s="23">
        <f t="shared" si="1"/>
        <v>213</v>
      </c>
    </row>
    <row r="21" spans="1:19" ht="15.6" x14ac:dyDescent="0.3">
      <c r="A21" s="2" t="s">
        <v>14</v>
      </c>
      <c r="B21" s="6">
        <v>70</v>
      </c>
      <c r="C21" s="6">
        <v>2</v>
      </c>
      <c r="D21" s="6">
        <v>32</v>
      </c>
      <c r="E21" s="6">
        <v>6</v>
      </c>
      <c r="F21" s="6">
        <v>27</v>
      </c>
      <c r="G21" s="6">
        <v>12</v>
      </c>
      <c r="H21" s="6">
        <v>76</v>
      </c>
      <c r="I21" s="21">
        <v>91</v>
      </c>
      <c r="J21" s="6">
        <v>30</v>
      </c>
      <c r="K21" s="15">
        <f t="shared" si="0"/>
        <v>346</v>
      </c>
      <c r="L21" s="131"/>
      <c r="M21" s="23">
        <f>Nord!AP20</f>
        <v>124</v>
      </c>
      <c r="N21" s="23">
        <f>Centro!AP20</f>
        <v>41</v>
      </c>
      <c r="O21" s="23">
        <f>Sud!AP20</f>
        <v>71</v>
      </c>
      <c r="P21" s="23">
        <f t="shared" si="1"/>
        <v>236</v>
      </c>
    </row>
    <row r="22" spans="1:19" ht="15.6" x14ac:dyDescent="0.3">
      <c r="A22" s="2" t="s">
        <v>15</v>
      </c>
      <c r="B22" s="6">
        <v>24</v>
      </c>
      <c r="C22" s="6">
        <v>4</v>
      </c>
      <c r="D22" s="6">
        <v>63</v>
      </c>
      <c r="E22" s="6">
        <v>17</v>
      </c>
      <c r="F22" s="6">
        <v>19</v>
      </c>
      <c r="G22" s="6">
        <v>101</v>
      </c>
      <c r="H22" s="6">
        <v>107</v>
      </c>
      <c r="I22" s="21">
        <v>98</v>
      </c>
      <c r="J22" s="6">
        <v>74</v>
      </c>
      <c r="K22" s="15">
        <f t="shared" si="0"/>
        <v>507</v>
      </c>
      <c r="L22" s="131"/>
      <c r="M22" s="23">
        <f>Nord!AP21</f>
        <v>190</v>
      </c>
      <c r="N22" s="23">
        <f>Centro!AP21</f>
        <v>71</v>
      </c>
      <c r="O22" s="23">
        <f>Sud!AP21</f>
        <v>138</v>
      </c>
      <c r="P22" s="23">
        <f t="shared" si="1"/>
        <v>399</v>
      </c>
    </row>
    <row r="23" spans="1:19" ht="15.6" x14ac:dyDescent="0.3">
      <c r="A23" s="2" t="s">
        <v>16</v>
      </c>
      <c r="B23" s="6">
        <v>799</v>
      </c>
      <c r="C23" s="6">
        <v>53</v>
      </c>
      <c r="D23" s="6">
        <v>108</v>
      </c>
      <c r="E23" s="6">
        <v>47</v>
      </c>
      <c r="F23" s="6">
        <v>97</v>
      </c>
      <c r="G23" s="6">
        <v>104</v>
      </c>
      <c r="H23" s="6">
        <v>1202</v>
      </c>
      <c r="I23" s="21">
        <v>1079</v>
      </c>
      <c r="J23" s="6">
        <v>824</v>
      </c>
      <c r="K23" s="15">
        <f t="shared" si="0"/>
        <v>4313</v>
      </c>
      <c r="L23" s="131"/>
      <c r="M23" s="23">
        <f>Nord!AP22</f>
        <v>1561</v>
      </c>
      <c r="N23" s="23">
        <f>Centro!AP22</f>
        <v>833</v>
      </c>
      <c r="O23" s="23">
        <f>Sud!AP22</f>
        <v>912</v>
      </c>
      <c r="P23" s="23">
        <f t="shared" si="1"/>
        <v>3306</v>
      </c>
    </row>
    <row r="24" spans="1:19" ht="15.6" x14ac:dyDescent="0.3">
      <c r="A24" s="8" t="s">
        <v>17</v>
      </c>
      <c r="B24" s="6">
        <v>704</v>
      </c>
      <c r="C24" s="6">
        <v>45</v>
      </c>
      <c r="D24" s="6">
        <v>90</v>
      </c>
      <c r="E24" s="6">
        <v>39</v>
      </c>
      <c r="F24" s="6">
        <v>135</v>
      </c>
      <c r="G24" s="6">
        <v>92</v>
      </c>
      <c r="H24" s="6">
        <v>1083</v>
      </c>
      <c r="I24" s="21">
        <v>956</v>
      </c>
      <c r="J24" s="6">
        <v>791</v>
      </c>
      <c r="K24" s="15">
        <f t="shared" si="0"/>
        <v>3935</v>
      </c>
      <c r="L24" s="131">
        <f>K24/K23*100</f>
        <v>91.235798747971259</v>
      </c>
      <c r="M24" s="23">
        <f>Nord!AP23</f>
        <v>1486</v>
      </c>
      <c r="N24" s="23">
        <f>Centro!AP23</f>
        <v>788</v>
      </c>
      <c r="O24" s="23">
        <f>Sud!AP23</f>
        <v>783</v>
      </c>
      <c r="P24" s="23">
        <f t="shared" si="1"/>
        <v>3057</v>
      </c>
      <c r="Q24">
        <f>K24/K23*100</f>
        <v>91.235798747971259</v>
      </c>
    </row>
    <row r="25" spans="1:19" ht="15.6" x14ac:dyDescent="0.3">
      <c r="A25" s="7" t="s">
        <v>18</v>
      </c>
      <c r="B25" s="6">
        <v>324</v>
      </c>
      <c r="C25" s="6">
        <v>20</v>
      </c>
      <c r="D25" s="6">
        <v>66</v>
      </c>
      <c r="E25" s="6">
        <v>4</v>
      </c>
      <c r="F25" s="6">
        <v>70</v>
      </c>
      <c r="G25" s="6">
        <v>50</v>
      </c>
      <c r="H25" s="6">
        <v>151</v>
      </c>
      <c r="I25" s="21">
        <v>202</v>
      </c>
      <c r="J25" s="6">
        <v>310</v>
      </c>
      <c r="K25" s="15">
        <f t="shared" si="0"/>
        <v>1197</v>
      </c>
      <c r="L25" s="131"/>
      <c r="M25" s="23">
        <f>Nord!AP24</f>
        <v>320</v>
      </c>
      <c r="N25" s="23">
        <f>Centro!AP24</f>
        <v>138</v>
      </c>
      <c r="O25" s="23">
        <f>Sud!AP24</f>
        <v>325</v>
      </c>
      <c r="P25" s="23">
        <f t="shared" si="1"/>
        <v>783</v>
      </c>
    </row>
    <row r="26" spans="1:19" ht="15.6" x14ac:dyDescent="0.3">
      <c r="A26" s="2" t="s">
        <v>19</v>
      </c>
      <c r="B26" s="6">
        <v>890</v>
      </c>
      <c r="C26" s="6">
        <v>157</v>
      </c>
      <c r="D26" s="6">
        <v>60</v>
      </c>
      <c r="E26" s="6">
        <v>15</v>
      </c>
      <c r="F26" s="6">
        <v>114</v>
      </c>
      <c r="G26" s="6">
        <v>58</v>
      </c>
      <c r="H26" s="6">
        <v>412</v>
      </c>
      <c r="I26" s="21">
        <v>420</v>
      </c>
      <c r="J26" s="6">
        <v>173</v>
      </c>
      <c r="K26" s="15">
        <f t="shared" si="0"/>
        <v>2299</v>
      </c>
      <c r="L26" s="131"/>
      <c r="M26" s="23">
        <f>Nord!AP68</f>
        <v>316</v>
      </c>
      <c r="N26" s="23">
        <f>Centro!AP68</f>
        <v>323</v>
      </c>
      <c r="O26" s="23">
        <f>Sud!AP68</f>
        <v>538</v>
      </c>
      <c r="P26" s="23">
        <f t="shared" si="1"/>
        <v>1177</v>
      </c>
      <c r="Q26" s="44"/>
      <c r="R26" s="44"/>
      <c r="S26" s="44"/>
    </row>
    <row r="27" spans="1:19" ht="15.6" x14ac:dyDescent="0.3">
      <c r="A27" s="8" t="s">
        <v>20</v>
      </c>
      <c r="B27" s="6">
        <v>449</v>
      </c>
      <c r="C27" s="6">
        <v>47</v>
      </c>
      <c r="D27" s="6">
        <v>20</v>
      </c>
      <c r="E27" s="6">
        <v>4</v>
      </c>
      <c r="F27" s="6">
        <v>45</v>
      </c>
      <c r="G27" s="6">
        <v>16</v>
      </c>
      <c r="H27" s="6">
        <v>85</v>
      </c>
      <c r="I27" s="21">
        <v>185</v>
      </c>
      <c r="J27" s="6">
        <v>33</v>
      </c>
      <c r="K27" s="15">
        <f t="shared" si="0"/>
        <v>884</v>
      </c>
      <c r="L27" s="131"/>
      <c r="M27" s="23">
        <f>Nord!AP69</f>
        <v>105</v>
      </c>
      <c r="N27" s="23">
        <f>Centro!AP69</f>
        <v>46</v>
      </c>
      <c r="O27" s="23">
        <f>Sud!AP69</f>
        <v>213</v>
      </c>
      <c r="P27" s="23">
        <f t="shared" si="1"/>
        <v>364</v>
      </c>
      <c r="Q27" s="56">
        <f t="shared" ref="Q27:S31" si="2">M27/$P27*100</f>
        <v>28.846153846153843</v>
      </c>
      <c r="R27" s="56">
        <f t="shared" si="2"/>
        <v>12.637362637362637</v>
      </c>
      <c r="S27" s="56">
        <f t="shared" si="2"/>
        <v>58.516483516483518</v>
      </c>
    </row>
    <row r="28" spans="1:19" x14ac:dyDescent="0.3">
      <c r="A28" s="11" t="s">
        <v>21</v>
      </c>
      <c r="B28" s="19">
        <v>30</v>
      </c>
      <c r="C28" s="19">
        <v>3</v>
      </c>
      <c r="D28" s="19">
        <v>0</v>
      </c>
      <c r="E28" s="19">
        <v>1</v>
      </c>
      <c r="F28" s="19">
        <v>5</v>
      </c>
      <c r="G28" s="19">
        <v>0</v>
      </c>
      <c r="H28" s="52">
        <v>6</v>
      </c>
      <c r="I28" s="171">
        <v>17</v>
      </c>
      <c r="J28" s="19">
        <v>2</v>
      </c>
      <c r="K28" s="20">
        <f t="shared" si="0"/>
        <v>64</v>
      </c>
      <c r="L28" s="131"/>
      <c r="M28" s="26">
        <f>Nord!AP70</f>
        <v>11</v>
      </c>
      <c r="N28" s="26">
        <f>Centro!AP70</f>
        <v>1</v>
      </c>
      <c r="O28" s="26">
        <f>Sud!AP70</f>
        <v>18</v>
      </c>
      <c r="P28" s="23">
        <f t="shared" si="1"/>
        <v>30</v>
      </c>
      <c r="Q28" s="44">
        <f t="shared" si="2"/>
        <v>36.666666666666664</v>
      </c>
      <c r="R28" s="44">
        <f t="shared" si="2"/>
        <v>3.3333333333333335</v>
      </c>
      <c r="S28" s="44">
        <f t="shared" si="2"/>
        <v>60</v>
      </c>
    </row>
    <row r="29" spans="1:19" x14ac:dyDescent="0.3">
      <c r="A29" s="11" t="s">
        <v>23</v>
      </c>
      <c r="B29" s="19">
        <v>278</v>
      </c>
      <c r="C29" s="19">
        <v>16</v>
      </c>
      <c r="D29" s="19">
        <v>8</v>
      </c>
      <c r="E29" s="19">
        <v>1</v>
      </c>
      <c r="F29" s="19">
        <v>28</v>
      </c>
      <c r="G29" s="19">
        <v>10</v>
      </c>
      <c r="H29" s="52">
        <v>31</v>
      </c>
      <c r="I29" s="171">
        <v>89</v>
      </c>
      <c r="J29" s="19">
        <v>13</v>
      </c>
      <c r="K29" s="20">
        <f t="shared" si="0"/>
        <v>474</v>
      </c>
      <c r="L29" s="131"/>
      <c r="M29" s="26">
        <f>Nord!AP71</f>
        <v>47</v>
      </c>
      <c r="N29" s="26">
        <f>Centro!AP71</f>
        <v>20</v>
      </c>
      <c r="O29" s="26">
        <f>Sud!AP71</f>
        <v>104</v>
      </c>
      <c r="P29" s="23">
        <f t="shared" si="1"/>
        <v>171</v>
      </c>
      <c r="Q29" s="44">
        <f t="shared" si="2"/>
        <v>27.485380116959064</v>
      </c>
      <c r="R29" s="44">
        <f t="shared" si="2"/>
        <v>11.695906432748536</v>
      </c>
      <c r="S29" s="44">
        <f t="shared" si="2"/>
        <v>60.818713450292393</v>
      </c>
    </row>
    <row r="30" spans="1:19" x14ac:dyDescent="0.3">
      <c r="A30" s="11" t="s">
        <v>24</v>
      </c>
      <c r="B30" s="19">
        <v>41</v>
      </c>
      <c r="C30" s="19">
        <v>20</v>
      </c>
      <c r="D30" s="19">
        <v>9</v>
      </c>
      <c r="E30" s="19">
        <v>2</v>
      </c>
      <c r="F30" s="19">
        <v>12</v>
      </c>
      <c r="G30" s="19">
        <v>5</v>
      </c>
      <c r="H30" s="52">
        <v>47</v>
      </c>
      <c r="I30" s="171">
        <v>68</v>
      </c>
      <c r="J30" s="19">
        <v>16</v>
      </c>
      <c r="K30" s="20">
        <f t="shared" si="0"/>
        <v>220</v>
      </c>
      <c r="L30" s="131"/>
      <c r="M30" s="26">
        <f>Nord!AP72</f>
        <v>44</v>
      </c>
      <c r="N30" s="26">
        <f>Centro!AP72</f>
        <v>24</v>
      </c>
      <c r="O30" s="26">
        <f>Sud!AP72</f>
        <v>80</v>
      </c>
      <c r="P30" s="23">
        <f t="shared" si="1"/>
        <v>148</v>
      </c>
      <c r="Q30" s="44">
        <f t="shared" si="2"/>
        <v>29.72972972972973</v>
      </c>
      <c r="R30" s="44">
        <f t="shared" si="2"/>
        <v>16.216216216216218</v>
      </c>
      <c r="S30" s="44">
        <f t="shared" si="2"/>
        <v>54.054054054054056</v>
      </c>
    </row>
    <row r="31" spans="1:19" x14ac:dyDescent="0.3">
      <c r="A31" s="11" t="s">
        <v>25</v>
      </c>
      <c r="B31" s="19">
        <v>100</v>
      </c>
      <c r="C31" s="19">
        <v>8</v>
      </c>
      <c r="D31" s="19">
        <v>3</v>
      </c>
      <c r="E31" s="19">
        <v>0</v>
      </c>
      <c r="F31" s="19">
        <v>0</v>
      </c>
      <c r="G31" s="19">
        <v>1</v>
      </c>
      <c r="H31" s="52">
        <v>1</v>
      </c>
      <c r="I31" s="171">
        <v>11</v>
      </c>
      <c r="J31" s="19">
        <v>2</v>
      </c>
      <c r="K31" s="20">
        <f t="shared" si="0"/>
        <v>126</v>
      </c>
      <c r="L31" s="131"/>
      <c r="M31" s="26">
        <f>Nord!AP73</f>
        <v>3</v>
      </c>
      <c r="N31" s="26">
        <f>Centro!AP73</f>
        <v>1</v>
      </c>
      <c r="O31" s="26">
        <f>Sud!AP73</f>
        <v>11</v>
      </c>
      <c r="P31" s="23">
        <f t="shared" si="1"/>
        <v>15</v>
      </c>
      <c r="Q31" s="44">
        <f t="shared" si="2"/>
        <v>20</v>
      </c>
      <c r="R31" s="44">
        <f t="shared" si="2"/>
        <v>6.666666666666667</v>
      </c>
      <c r="S31" s="44">
        <f t="shared" si="2"/>
        <v>73.333333333333329</v>
      </c>
    </row>
    <row r="32" spans="1:19" ht="15.6" x14ac:dyDescent="0.3">
      <c r="A32" s="8" t="s">
        <v>26</v>
      </c>
      <c r="B32" s="6">
        <v>334</v>
      </c>
      <c r="C32" s="6">
        <v>25</v>
      </c>
      <c r="D32" s="6">
        <v>39</v>
      </c>
      <c r="E32" s="6">
        <v>4</v>
      </c>
      <c r="F32" s="6">
        <v>24</v>
      </c>
      <c r="G32" s="6">
        <v>27</v>
      </c>
      <c r="H32" s="52">
        <v>166</v>
      </c>
      <c r="I32" s="21">
        <v>248</v>
      </c>
      <c r="J32" s="6">
        <v>27</v>
      </c>
      <c r="K32" s="15">
        <f t="shared" si="0"/>
        <v>894</v>
      </c>
      <c r="L32" s="131"/>
      <c r="M32" s="23">
        <f>Nord!AP25</f>
        <v>99</v>
      </c>
      <c r="N32" s="23">
        <f>Centro!AP25</f>
        <v>110</v>
      </c>
      <c r="O32" s="23">
        <f>Sud!AP25</f>
        <v>283</v>
      </c>
      <c r="P32" s="23">
        <f t="shared" si="1"/>
        <v>492</v>
      </c>
    </row>
    <row r="33" spans="1:16" x14ac:dyDescent="0.3">
      <c r="A33" s="11" t="s">
        <v>27</v>
      </c>
      <c r="B33" s="19">
        <v>65</v>
      </c>
      <c r="C33" s="19">
        <v>3</v>
      </c>
      <c r="D33" s="19">
        <v>6</v>
      </c>
      <c r="E33" s="19">
        <v>2</v>
      </c>
      <c r="F33" s="19">
        <v>9</v>
      </c>
      <c r="G33" s="19">
        <v>8</v>
      </c>
      <c r="H33" s="52">
        <v>34</v>
      </c>
      <c r="I33" s="171">
        <v>25</v>
      </c>
      <c r="J33" s="19">
        <v>10</v>
      </c>
      <c r="K33" s="20">
        <f t="shared" si="0"/>
        <v>162</v>
      </c>
      <c r="L33" s="131"/>
      <c r="M33" s="26">
        <f>Nord!AP26</f>
        <v>33</v>
      </c>
      <c r="N33" s="26">
        <f>Centro!AP26</f>
        <v>21</v>
      </c>
      <c r="O33" s="26">
        <f>Sud!AP26</f>
        <v>32</v>
      </c>
      <c r="P33" s="23">
        <f t="shared" si="1"/>
        <v>86</v>
      </c>
    </row>
    <row r="34" spans="1:16" x14ac:dyDescent="0.3">
      <c r="A34" s="11" t="s">
        <v>28</v>
      </c>
      <c r="B34" s="19">
        <v>20</v>
      </c>
      <c r="C34" s="19">
        <v>0</v>
      </c>
      <c r="D34" s="19">
        <v>2</v>
      </c>
      <c r="E34" s="19">
        <v>0</v>
      </c>
      <c r="F34" s="19">
        <v>0</v>
      </c>
      <c r="G34" s="19">
        <v>4</v>
      </c>
      <c r="H34" s="52">
        <v>8</v>
      </c>
      <c r="I34" s="171">
        <v>5</v>
      </c>
      <c r="J34" s="19">
        <v>1</v>
      </c>
      <c r="K34" s="20">
        <f t="shared" si="0"/>
        <v>40</v>
      </c>
      <c r="L34" s="131"/>
      <c r="M34" s="26">
        <f>Nord!AP27</f>
        <v>2</v>
      </c>
      <c r="N34" s="26">
        <f>Centro!AP27</f>
        <v>7</v>
      </c>
      <c r="O34" s="26">
        <f>Sud!AP27</f>
        <v>9</v>
      </c>
      <c r="P34" s="23">
        <f t="shared" si="1"/>
        <v>18</v>
      </c>
    </row>
    <row r="35" spans="1:16" x14ac:dyDescent="0.3">
      <c r="A35" s="11" t="s">
        <v>29</v>
      </c>
      <c r="B35" s="19">
        <v>12</v>
      </c>
      <c r="C35" s="19">
        <v>0</v>
      </c>
      <c r="D35" s="19">
        <v>0</v>
      </c>
      <c r="E35" s="19">
        <v>0</v>
      </c>
      <c r="F35" s="19">
        <v>5</v>
      </c>
      <c r="G35" s="19">
        <v>0</v>
      </c>
      <c r="H35" s="52">
        <v>5</v>
      </c>
      <c r="I35" s="171">
        <v>1</v>
      </c>
      <c r="J35" s="19">
        <v>1</v>
      </c>
      <c r="K35" s="20">
        <f t="shared" si="0"/>
        <v>24</v>
      </c>
      <c r="L35" s="131"/>
      <c r="M35" s="26">
        <f>Nord!AP28</f>
        <v>1</v>
      </c>
      <c r="N35" s="26">
        <f>Centro!AP28</f>
        <v>4</v>
      </c>
      <c r="O35" s="26">
        <f>Sud!AP28</f>
        <v>7</v>
      </c>
      <c r="P35" s="23">
        <f t="shared" si="1"/>
        <v>12</v>
      </c>
    </row>
    <row r="36" spans="1:16" x14ac:dyDescent="0.3">
      <c r="A36" s="11" t="s">
        <v>30</v>
      </c>
      <c r="B36" s="19">
        <v>58</v>
      </c>
      <c r="C36" s="19">
        <v>0</v>
      </c>
      <c r="D36" s="19">
        <v>4</v>
      </c>
      <c r="E36" s="19">
        <v>0</v>
      </c>
      <c r="F36" s="19">
        <v>3</v>
      </c>
      <c r="G36" s="19">
        <v>3</v>
      </c>
      <c r="H36" s="52">
        <v>17</v>
      </c>
      <c r="I36" s="171">
        <v>13</v>
      </c>
      <c r="J36" s="19">
        <v>2</v>
      </c>
      <c r="K36" s="20">
        <f t="shared" si="0"/>
        <v>100</v>
      </c>
      <c r="L36" s="131"/>
      <c r="M36" s="26">
        <f>Nord!AP29</f>
        <v>8</v>
      </c>
      <c r="N36" s="26">
        <f>Centro!AP29</f>
        <v>14</v>
      </c>
      <c r="O36" s="26">
        <f>Sud!AP29</f>
        <v>16</v>
      </c>
      <c r="P36" s="23">
        <f t="shared" si="1"/>
        <v>38</v>
      </c>
    </row>
    <row r="37" spans="1:16" x14ac:dyDescent="0.3">
      <c r="A37" s="11" t="s">
        <v>31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52">
        <v>0</v>
      </c>
      <c r="I37" s="171">
        <v>3</v>
      </c>
      <c r="J37" s="19">
        <v>0</v>
      </c>
      <c r="K37" s="20">
        <f t="shared" si="0"/>
        <v>3</v>
      </c>
      <c r="L37" s="131"/>
      <c r="M37" s="26">
        <f>Nord!AP30</f>
        <v>0</v>
      </c>
      <c r="N37" s="26">
        <f>Centro!AP30</f>
        <v>0</v>
      </c>
      <c r="O37" s="26">
        <f>Sud!AP30</f>
        <v>3</v>
      </c>
      <c r="P37" s="23">
        <f t="shared" si="1"/>
        <v>3</v>
      </c>
    </row>
    <row r="38" spans="1:16" x14ac:dyDescent="0.3">
      <c r="A38" s="11" t="s">
        <v>32</v>
      </c>
      <c r="B38" s="19">
        <v>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52">
        <v>5</v>
      </c>
      <c r="I38" s="171">
        <v>8</v>
      </c>
      <c r="J38" s="19">
        <v>0</v>
      </c>
      <c r="K38" s="20">
        <f t="shared" si="0"/>
        <v>22</v>
      </c>
      <c r="L38" s="131"/>
      <c r="M38" s="26">
        <f>Nord!AP31</f>
        <v>4</v>
      </c>
      <c r="N38" s="26">
        <f>Centro!AP31</f>
        <v>4</v>
      </c>
      <c r="O38" s="26">
        <f>Sud!AP31</f>
        <v>5</v>
      </c>
      <c r="P38" s="23">
        <f t="shared" si="1"/>
        <v>13</v>
      </c>
    </row>
    <row r="39" spans="1:16" x14ac:dyDescent="0.3">
      <c r="A39" s="11" t="s">
        <v>33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52">
        <v>2</v>
      </c>
      <c r="I39" s="171">
        <v>5</v>
      </c>
      <c r="J39" s="19">
        <v>0</v>
      </c>
      <c r="K39" s="20">
        <f t="shared" si="0"/>
        <v>7</v>
      </c>
      <c r="L39" s="131"/>
      <c r="M39" s="26">
        <f>Nord!AP32</f>
        <v>5</v>
      </c>
      <c r="N39" s="26">
        <f>Centro!AP32</f>
        <v>0</v>
      </c>
      <c r="O39" s="26">
        <f>Sud!AP32</f>
        <v>2</v>
      </c>
      <c r="P39" s="23">
        <f t="shared" si="1"/>
        <v>7</v>
      </c>
    </row>
    <row r="40" spans="1:16" x14ac:dyDescent="0.3">
      <c r="A40" s="11" t="s">
        <v>34</v>
      </c>
      <c r="B40" s="19">
        <v>1</v>
      </c>
      <c r="C40" s="19">
        <v>0</v>
      </c>
      <c r="D40" s="19">
        <v>1</v>
      </c>
      <c r="E40" s="19">
        <v>0</v>
      </c>
      <c r="F40" s="19">
        <v>0</v>
      </c>
      <c r="G40" s="19">
        <v>0</v>
      </c>
      <c r="H40" s="52">
        <v>1</v>
      </c>
      <c r="I40" s="171">
        <v>3</v>
      </c>
      <c r="J40" s="19">
        <v>1</v>
      </c>
      <c r="K40" s="20">
        <f t="shared" si="0"/>
        <v>7</v>
      </c>
      <c r="L40" s="131"/>
      <c r="M40" s="26">
        <f>Nord!AP33</f>
        <v>1</v>
      </c>
      <c r="N40" s="26">
        <f>Centro!AP33</f>
        <v>1</v>
      </c>
      <c r="O40" s="26">
        <f>Sud!AP33</f>
        <v>3</v>
      </c>
      <c r="P40" s="23">
        <f t="shared" si="1"/>
        <v>5</v>
      </c>
    </row>
    <row r="41" spans="1:16" x14ac:dyDescent="0.3">
      <c r="A41" s="11" t="s">
        <v>149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65">
        <v>4</v>
      </c>
      <c r="I41" s="171">
        <v>0</v>
      </c>
      <c r="J41" s="19">
        <v>0</v>
      </c>
      <c r="K41" s="20">
        <f t="shared" si="0"/>
        <v>4</v>
      </c>
      <c r="L41" s="131"/>
      <c r="M41" s="26">
        <f>Nord!AP34</f>
        <v>2</v>
      </c>
      <c r="N41" s="26">
        <f>Centro!AP34</f>
        <v>0</v>
      </c>
      <c r="O41" s="26">
        <f>Sud!AP34</f>
        <v>2</v>
      </c>
      <c r="P41" s="23">
        <f>SUM(M41:O41)</f>
        <v>4</v>
      </c>
    </row>
    <row r="42" spans="1:16" x14ac:dyDescent="0.3">
      <c r="A42" s="11" t="s">
        <v>150</v>
      </c>
      <c r="B42" s="19">
        <v>3</v>
      </c>
      <c r="C42" s="19">
        <v>0</v>
      </c>
      <c r="D42" s="19">
        <v>0</v>
      </c>
      <c r="E42" s="19">
        <v>0</v>
      </c>
      <c r="F42" s="19">
        <v>3</v>
      </c>
      <c r="G42" s="19">
        <v>1</v>
      </c>
      <c r="H42" s="165">
        <v>11</v>
      </c>
      <c r="I42" s="171">
        <v>0</v>
      </c>
      <c r="J42" s="19">
        <v>0</v>
      </c>
      <c r="K42" s="20">
        <f t="shared" si="0"/>
        <v>18</v>
      </c>
      <c r="L42" s="131"/>
      <c r="M42" s="26">
        <f>Nord!AP35</f>
        <v>5</v>
      </c>
      <c r="N42" s="26">
        <f>Centro!AP35</f>
        <v>7</v>
      </c>
      <c r="O42" s="26">
        <f>Sud!AP35</f>
        <v>3</v>
      </c>
      <c r="P42" s="23">
        <f>SUM(M42:O42)</f>
        <v>15</v>
      </c>
    </row>
    <row r="43" spans="1:16" x14ac:dyDescent="0.3">
      <c r="A43" s="11" t="s">
        <v>151</v>
      </c>
      <c r="B43" s="19">
        <v>1</v>
      </c>
      <c r="C43" s="19">
        <v>1</v>
      </c>
      <c r="D43" s="19">
        <v>10</v>
      </c>
      <c r="E43" s="19">
        <v>0</v>
      </c>
      <c r="F43" s="19">
        <v>3</v>
      </c>
      <c r="G43" s="19">
        <v>1</v>
      </c>
      <c r="H43" s="165">
        <v>8</v>
      </c>
      <c r="I43" s="171">
        <v>0</v>
      </c>
      <c r="J43" s="19">
        <v>2</v>
      </c>
      <c r="K43" s="20">
        <f t="shared" si="0"/>
        <v>26</v>
      </c>
      <c r="L43" s="131"/>
      <c r="M43" s="26">
        <f>Nord!AP36</f>
        <v>2</v>
      </c>
      <c r="N43" s="26">
        <f>Centro!AP36</f>
        <v>7</v>
      </c>
      <c r="O43" s="26">
        <f>Sud!AP36</f>
        <v>5</v>
      </c>
      <c r="P43" s="23">
        <f>SUM(M43:O43)</f>
        <v>14</v>
      </c>
    </row>
    <row r="44" spans="1:16" x14ac:dyDescent="0.3">
      <c r="A44" s="11" t="s">
        <v>35</v>
      </c>
      <c r="B44" s="19">
        <v>165</v>
      </c>
      <c r="C44" s="19">
        <v>21</v>
      </c>
      <c r="D44" s="19">
        <v>16</v>
      </c>
      <c r="E44" s="19">
        <v>2</v>
      </c>
      <c r="F44" s="19">
        <v>1</v>
      </c>
      <c r="G44" s="19">
        <v>10</v>
      </c>
      <c r="H44" s="52">
        <v>71</v>
      </c>
      <c r="I44" s="171">
        <v>185</v>
      </c>
      <c r="J44" s="19">
        <v>10</v>
      </c>
      <c r="K44" s="20">
        <f t="shared" si="0"/>
        <v>481</v>
      </c>
      <c r="L44" s="131"/>
      <c r="M44" s="26">
        <f>Nord!AP37</f>
        <v>36</v>
      </c>
      <c r="N44" s="26">
        <f>Centro!AP37</f>
        <v>45</v>
      </c>
      <c r="O44" s="26">
        <f>Sud!AP37</f>
        <v>196</v>
      </c>
      <c r="P44" s="23">
        <f t="shared" si="1"/>
        <v>277</v>
      </c>
    </row>
    <row r="45" spans="1:16" ht="15.6" x14ac:dyDescent="0.3">
      <c r="A45" s="7" t="s">
        <v>161</v>
      </c>
      <c r="B45" s="19">
        <v>1702</v>
      </c>
      <c r="C45" s="19">
        <v>809</v>
      </c>
      <c r="D45" s="19">
        <v>124</v>
      </c>
      <c r="E45" s="19">
        <v>48</v>
      </c>
      <c r="F45" s="19">
        <v>175</v>
      </c>
      <c r="G45" s="19">
        <v>149</v>
      </c>
      <c r="H45" s="165">
        <v>1130</v>
      </c>
      <c r="I45" s="171">
        <v>1424</v>
      </c>
      <c r="J45" s="19">
        <v>994</v>
      </c>
      <c r="K45" s="20">
        <f t="shared" si="0"/>
        <v>6555</v>
      </c>
      <c r="L45" s="131"/>
      <c r="M45" s="26">
        <f>Nord!AP38</f>
        <v>1778</v>
      </c>
      <c r="N45" s="26">
        <f>Centro!AP38</f>
        <v>1061</v>
      </c>
      <c r="O45" s="26">
        <f>Sud!AP38</f>
        <v>1033</v>
      </c>
      <c r="P45" s="23">
        <f>SUM(M45:O45)</f>
        <v>3872</v>
      </c>
    </row>
    <row r="46" spans="1:16" ht="31.2" x14ac:dyDescent="0.3">
      <c r="A46" s="2" t="s">
        <v>36</v>
      </c>
      <c r="B46" s="6">
        <v>1</v>
      </c>
      <c r="C46" s="6">
        <v>0</v>
      </c>
      <c r="D46" s="6">
        <v>1</v>
      </c>
      <c r="E46" s="6">
        <v>0</v>
      </c>
      <c r="F46" s="6">
        <v>0</v>
      </c>
      <c r="G46" s="6">
        <v>0</v>
      </c>
      <c r="H46" s="3">
        <v>1</v>
      </c>
      <c r="I46" s="21">
        <v>0</v>
      </c>
      <c r="J46" s="6">
        <v>1</v>
      </c>
      <c r="K46" s="106">
        <f t="shared" si="0"/>
        <v>4</v>
      </c>
      <c r="L46" s="146"/>
      <c r="M46" s="107">
        <f>Nord!AP39</f>
        <v>2</v>
      </c>
      <c r="N46" s="107">
        <f>Centro!AP39</f>
        <v>0</v>
      </c>
      <c r="O46" s="107">
        <f>Sud!AP39</f>
        <v>0</v>
      </c>
      <c r="P46" s="107">
        <f t="shared" si="1"/>
        <v>2</v>
      </c>
    </row>
    <row r="47" spans="1:16" ht="15.6" x14ac:dyDescent="0.3">
      <c r="A47" s="7" t="s">
        <v>142</v>
      </c>
      <c r="B47" s="6">
        <v>0</v>
      </c>
      <c r="C47" s="6">
        <v>0</v>
      </c>
      <c r="D47" s="6">
        <v>0</v>
      </c>
      <c r="E47" s="6">
        <v>0</v>
      </c>
      <c r="F47" s="6">
        <v>2</v>
      </c>
      <c r="G47" s="6">
        <v>1</v>
      </c>
      <c r="H47" s="3">
        <v>3</v>
      </c>
      <c r="I47" s="21">
        <v>1</v>
      </c>
      <c r="J47" s="6">
        <v>0</v>
      </c>
      <c r="K47" s="106">
        <f>SUM(B47:J47)</f>
        <v>7</v>
      </c>
      <c r="L47" s="146"/>
      <c r="M47" s="107">
        <f>Nord!AP40</f>
        <v>3</v>
      </c>
      <c r="N47" s="107">
        <f>Centro!AP40</f>
        <v>0</v>
      </c>
      <c r="O47" s="107">
        <f>Sud!AP40</f>
        <v>4</v>
      </c>
      <c r="P47" s="107">
        <f>SUM(M47:O47)</f>
        <v>7</v>
      </c>
    </row>
    <row r="48" spans="1:16" ht="15.6" x14ac:dyDescent="0.3">
      <c r="A48" s="7" t="s">
        <v>152</v>
      </c>
      <c r="B48" s="6">
        <v>7</v>
      </c>
      <c r="C48" s="6">
        <v>0</v>
      </c>
      <c r="D48" s="6">
        <v>0</v>
      </c>
      <c r="E48" s="6">
        <v>1</v>
      </c>
      <c r="F48" s="6">
        <v>12</v>
      </c>
      <c r="G48" s="6">
        <v>9</v>
      </c>
      <c r="H48" s="163">
        <v>71</v>
      </c>
      <c r="I48" s="21">
        <v>21</v>
      </c>
      <c r="J48" s="6">
        <v>2</v>
      </c>
      <c r="K48" s="106">
        <f>SUM(B48:J48)</f>
        <v>123</v>
      </c>
      <c r="L48" s="146"/>
      <c r="M48" s="107">
        <f>Nord!AP41</f>
        <v>31</v>
      </c>
      <c r="N48" s="107">
        <f>Centro!AP41</f>
        <v>24</v>
      </c>
      <c r="O48" s="107">
        <f>Sud!AP41</f>
        <v>60</v>
      </c>
      <c r="P48" s="107">
        <f>SUM(M48:O48)</f>
        <v>115</v>
      </c>
    </row>
    <row r="49" spans="1:16" ht="15.6" x14ac:dyDescent="0.3">
      <c r="A49" s="147" t="s">
        <v>153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64">
        <v>0</v>
      </c>
      <c r="I49" s="172">
        <v>1</v>
      </c>
      <c r="J49" s="17">
        <v>0</v>
      </c>
      <c r="K49" s="22">
        <f>SUM(B49:J49)</f>
        <v>1</v>
      </c>
      <c r="L49" s="145"/>
      <c r="M49" s="27">
        <f>Nord!AP42</f>
        <v>1</v>
      </c>
      <c r="N49" s="27">
        <f>Centro!AP42</f>
        <v>0</v>
      </c>
      <c r="O49" s="27">
        <f>Sud!AP42</f>
        <v>0</v>
      </c>
      <c r="P49" s="27">
        <f>SUM(M49:O49)</f>
        <v>1</v>
      </c>
    </row>
    <row r="50" spans="1:16" ht="15.6" x14ac:dyDescent="0.3">
      <c r="A50" s="154" t="s">
        <v>125</v>
      </c>
      <c r="B50" s="6"/>
      <c r="C50" s="6"/>
      <c r="D50" s="6"/>
      <c r="E50" s="6"/>
      <c r="F50" s="6"/>
      <c r="G50" s="6"/>
      <c r="I50" s="21"/>
      <c r="J50" s="6"/>
      <c r="K50" s="106"/>
      <c r="L50" s="135"/>
      <c r="M50" s="107"/>
      <c r="N50" s="107"/>
      <c r="O50" s="107"/>
      <c r="P50" s="107"/>
    </row>
    <row r="51" spans="1:16" x14ac:dyDescent="0.3">
      <c r="A51" s="93" t="s">
        <v>109</v>
      </c>
      <c r="B51" s="52">
        <v>1</v>
      </c>
      <c r="C51" s="52">
        <v>2</v>
      </c>
      <c r="D51" s="52">
        <v>2</v>
      </c>
      <c r="E51" s="52">
        <v>1</v>
      </c>
      <c r="F51" s="52">
        <v>3</v>
      </c>
      <c r="G51" s="52">
        <v>0</v>
      </c>
      <c r="H51">
        <v>2</v>
      </c>
      <c r="I51" s="166">
        <v>4</v>
      </c>
      <c r="J51" s="52">
        <v>1</v>
      </c>
      <c r="K51" s="20">
        <f t="shared" si="0"/>
        <v>16</v>
      </c>
      <c r="L51" s="131"/>
      <c r="M51" s="26">
        <f>Nord!AP44</f>
        <v>3</v>
      </c>
      <c r="N51" s="26">
        <f>Centro!AP44</f>
        <v>4</v>
      </c>
      <c r="O51" s="26">
        <f>Sud!AP44</f>
        <v>3</v>
      </c>
      <c r="P51" s="23">
        <f t="shared" ref="P51:P71" si="3">SUM(M51:O51)</f>
        <v>10</v>
      </c>
    </row>
    <row r="52" spans="1:16" x14ac:dyDescent="0.3">
      <c r="A52" s="95" t="s">
        <v>110</v>
      </c>
      <c r="B52" s="52">
        <v>5</v>
      </c>
      <c r="C52" s="52">
        <v>1</v>
      </c>
      <c r="D52" s="52">
        <v>3</v>
      </c>
      <c r="E52" s="52">
        <v>1</v>
      </c>
      <c r="F52" s="52">
        <v>3</v>
      </c>
      <c r="G52" s="52">
        <v>2</v>
      </c>
      <c r="H52">
        <v>5</v>
      </c>
      <c r="I52" s="166">
        <v>1</v>
      </c>
      <c r="J52" s="52">
        <v>3</v>
      </c>
      <c r="K52" s="20">
        <f t="shared" si="0"/>
        <v>24</v>
      </c>
      <c r="L52" s="131"/>
      <c r="M52" s="26">
        <f>Nord!AP45</f>
        <v>5</v>
      </c>
      <c r="N52" s="26">
        <f>Centro!AP45</f>
        <v>5</v>
      </c>
      <c r="O52" s="26">
        <f>Sud!AP45</f>
        <v>4</v>
      </c>
      <c r="P52" s="23">
        <f t="shared" si="3"/>
        <v>14</v>
      </c>
    </row>
    <row r="53" spans="1:16" x14ac:dyDescent="0.3">
      <c r="A53" s="98" t="s">
        <v>111</v>
      </c>
      <c r="B53" s="52">
        <v>1</v>
      </c>
      <c r="C53" s="52">
        <v>1</v>
      </c>
      <c r="D53" s="52">
        <v>2</v>
      </c>
      <c r="E53" s="52">
        <v>0</v>
      </c>
      <c r="F53" s="52">
        <v>2</v>
      </c>
      <c r="G53" s="52">
        <v>2</v>
      </c>
      <c r="H53">
        <v>8</v>
      </c>
      <c r="I53" s="166">
        <v>3</v>
      </c>
      <c r="J53" s="52">
        <v>0</v>
      </c>
      <c r="K53" s="20">
        <f t="shared" si="0"/>
        <v>19</v>
      </c>
      <c r="L53" s="131"/>
      <c r="M53" s="26">
        <f>Nord!AP46</f>
        <v>4</v>
      </c>
      <c r="N53" s="26">
        <f>Centro!AP46</f>
        <v>3</v>
      </c>
      <c r="O53" s="26">
        <f>Sud!AP46</f>
        <v>8</v>
      </c>
      <c r="P53" s="23">
        <f t="shared" si="3"/>
        <v>15</v>
      </c>
    </row>
    <row r="54" spans="1:16" x14ac:dyDescent="0.3">
      <c r="A54" s="99" t="s">
        <v>112</v>
      </c>
      <c r="B54" s="52">
        <v>4</v>
      </c>
      <c r="C54" s="52">
        <v>1</v>
      </c>
      <c r="D54" s="52">
        <v>2</v>
      </c>
      <c r="E54" s="52">
        <v>1</v>
      </c>
      <c r="F54" s="52">
        <v>4</v>
      </c>
      <c r="G54" s="52">
        <v>1</v>
      </c>
      <c r="H54">
        <v>7</v>
      </c>
      <c r="I54" s="166">
        <v>9</v>
      </c>
      <c r="J54" s="52">
        <v>1</v>
      </c>
      <c r="K54" s="20">
        <f t="shared" si="0"/>
        <v>30</v>
      </c>
      <c r="L54" s="131"/>
      <c r="M54" s="26">
        <f>Nord!AP47</f>
        <v>9</v>
      </c>
      <c r="N54" s="26">
        <f>Centro!AP47</f>
        <v>5</v>
      </c>
      <c r="O54" s="26">
        <f>Sud!AP47</f>
        <v>8</v>
      </c>
      <c r="P54" s="23">
        <f t="shared" si="3"/>
        <v>22</v>
      </c>
    </row>
    <row r="55" spans="1:16" x14ac:dyDescent="0.3">
      <c r="A55" s="93" t="s">
        <v>154</v>
      </c>
      <c r="B55" s="52">
        <v>0</v>
      </c>
      <c r="C55" s="52">
        <v>1</v>
      </c>
      <c r="D55" s="52">
        <v>1</v>
      </c>
      <c r="E55" s="52">
        <v>0</v>
      </c>
      <c r="F55" s="52">
        <v>0</v>
      </c>
      <c r="G55" s="52">
        <v>0</v>
      </c>
      <c r="H55" s="166">
        <v>0</v>
      </c>
      <c r="I55" s="166">
        <v>1</v>
      </c>
      <c r="J55" s="52">
        <v>0</v>
      </c>
      <c r="K55" s="20">
        <f t="shared" si="0"/>
        <v>3</v>
      </c>
      <c r="L55" s="131"/>
      <c r="M55" s="26">
        <f>Nord!AP48</f>
        <v>0</v>
      </c>
      <c r="N55" s="26">
        <f>Centro!AP48</f>
        <v>1</v>
      </c>
      <c r="O55" s="26">
        <f>Sud!AP48</f>
        <v>0</v>
      </c>
      <c r="P55" s="23">
        <f>SUM(M55:O55)</f>
        <v>1</v>
      </c>
    </row>
    <row r="56" spans="1:16" x14ac:dyDescent="0.3">
      <c r="A56" s="99" t="s">
        <v>155</v>
      </c>
      <c r="B56" s="52">
        <v>0</v>
      </c>
      <c r="C56" s="52">
        <v>1</v>
      </c>
      <c r="D56" s="52">
        <v>2</v>
      </c>
      <c r="E56" s="52">
        <v>0</v>
      </c>
      <c r="F56" s="52">
        <v>0</v>
      </c>
      <c r="G56" s="52">
        <v>1</v>
      </c>
      <c r="H56" s="166">
        <v>0</v>
      </c>
      <c r="I56" s="166">
        <v>1</v>
      </c>
      <c r="J56" s="52">
        <v>1</v>
      </c>
      <c r="K56" s="20">
        <f t="shared" si="0"/>
        <v>6</v>
      </c>
      <c r="L56" s="131"/>
      <c r="M56" s="26">
        <f>Nord!AP49</f>
        <v>1</v>
      </c>
      <c r="N56" s="26">
        <f>Centro!AP49</f>
        <v>0</v>
      </c>
      <c r="O56" s="26">
        <f>Sud!AP49</f>
        <v>2</v>
      </c>
      <c r="P56" s="23">
        <f>SUM(M56:O56)</f>
        <v>3</v>
      </c>
    </row>
    <row r="57" spans="1:16" x14ac:dyDescent="0.3">
      <c r="A57" s="93" t="s">
        <v>156</v>
      </c>
      <c r="B57" s="52">
        <v>3</v>
      </c>
      <c r="C57" s="52">
        <v>1</v>
      </c>
      <c r="D57" s="52">
        <v>1</v>
      </c>
      <c r="E57" s="52">
        <v>0</v>
      </c>
      <c r="F57" s="52">
        <v>0</v>
      </c>
      <c r="G57" s="52">
        <v>0</v>
      </c>
      <c r="H57" s="166">
        <v>9</v>
      </c>
      <c r="I57" s="166">
        <v>0</v>
      </c>
      <c r="J57" s="52">
        <v>1</v>
      </c>
      <c r="K57" s="20">
        <f t="shared" si="0"/>
        <v>15</v>
      </c>
      <c r="L57" s="131"/>
      <c r="M57" s="26">
        <f>Nord!AP50</f>
        <v>4</v>
      </c>
      <c r="N57" s="26">
        <f>Centro!AP50</f>
        <v>3</v>
      </c>
      <c r="O57" s="26">
        <f>Sud!AP50</f>
        <v>3</v>
      </c>
      <c r="P57" s="23">
        <f>SUM(M57:O57)</f>
        <v>10</v>
      </c>
    </row>
    <row r="58" spans="1:16" x14ac:dyDescent="0.3">
      <c r="A58" s="99" t="s">
        <v>115</v>
      </c>
      <c r="B58" s="52">
        <v>8</v>
      </c>
      <c r="C58" s="52">
        <v>2</v>
      </c>
      <c r="D58" s="52">
        <v>3</v>
      </c>
      <c r="E58" s="52">
        <v>2</v>
      </c>
      <c r="F58" s="52">
        <v>0</v>
      </c>
      <c r="G58" s="52">
        <v>3</v>
      </c>
      <c r="H58">
        <v>11</v>
      </c>
      <c r="I58" s="166">
        <v>14</v>
      </c>
      <c r="J58" s="52">
        <v>3</v>
      </c>
      <c r="K58" s="20">
        <f t="shared" si="0"/>
        <v>46</v>
      </c>
      <c r="L58" s="131"/>
      <c r="M58" s="26">
        <f>Nord!AP51</f>
        <v>11</v>
      </c>
      <c r="N58" s="26">
        <f>Centro!AP51</f>
        <v>7</v>
      </c>
      <c r="O58" s="26">
        <f>Sud!AP51</f>
        <v>13</v>
      </c>
      <c r="P58" s="23">
        <f t="shared" si="3"/>
        <v>31</v>
      </c>
    </row>
    <row r="59" spans="1:16" x14ac:dyDescent="0.3">
      <c r="A59" s="168" t="s">
        <v>113</v>
      </c>
      <c r="B59" s="18">
        <v>13</v>
      </c>
      <c r="C59" s="18">
        <v>10</v>
      </c>
      <c r="D59" s="18">
        <v>56</v>
      </c>
      <c r="E59" s="18">
        <v>16</v>
      </c>
      <c r="F59" s="18">
        <v>11</v>
      </c>
      <c r="G59" s="18">
        <v>92</v>
      </c>
      <c r="H59" s="141">
        <v>79</v>
      </c>
      <c r="I59" s="170">
        <v>74</v>
      </c>
      <c r="J59" s="18">
        <v>66</v>
      </c>
      <c r="K59" s="143">
        <f t="shared" si="0"/>
        <v>417</v>
      </c>
      <c r="L59" s="142"/>
      <c r="M59" s="144">
        <f>Nord!AP52</f>
        <v>163</v>
      </c>
      <c r="N59" s="144">
        <f>Centro!AP52</f>
        <v>51</v>
      </c>
      <c r="O59" s="144">
        <f>Sud!AP52</f>
        <v>108</v>
      </c>
      <c r="P59" s="24">
        <f t="shared" si="3"/>
        <v>322</v>
      </c>
    </row>
    <row r="60" spans="1:16" ht="15.6" x14ac:dyDescent="0.3">
      <c r="A60" s="155" t="s">
        <v>157</v>
      </c>
      <c r="B60" s="52"/>
      <c r="C60" s="52"/>
      <c r="D60" s="52"/>
      <c r="E60" s="52"/>
      <c r="F60" s="52"/>
      <c r="G60" s="52"/>
      <c r="I60" s="166"/>
      <c r="J60" s="52"/>
      <c r="K60" s="20"/>
      <c r="L60" s="131"/>
      <c r="M60" s="26"/>
      <c r="N60" s="26"/>
      <c r="O60" s="26"/>
      <c r="P60" s="23"/>
    </row>
    <row r="61" spans="1:16" ht="15.6" x14ac:dyDescent="0.3">
      <c r="A61" s="156" t="s">
        <v>158</v>
      </c>
      <c r="B61" s="52">
        <v>8</v>
      </c>
      <c r="C61" s="52">
        <v>1</v>
      </c>
      <c r="D61" s="52">
        <v>30</v>
      </c>
      <c r="E61" s="52">
        <v>5</v>
      </c>
      <c r="F61" s="52">
        <v>8</v>
      </c>
      <c r="G61" s="52">
        <v>37</v>
      </c>
      <c r="H61">
        <v>52</v>
      </c>
      <c r="I61" s="166">
        <v>48</v>
      </c>
      <c r="J61" s="52">
        <v>36</v>
      </c>
      <c r="K61" s="20">
        <f t="shared" si="0"/>
        <v>225</v>
      </c>
      <c r="L61" s="131"/>
      <c r="M61" s="26">
        <f>Nord!AP75</f>
        <v>83</v>
      </c>
      <c r="N61" s="26">
        <f>Centro!AP75</f>
        <v>37</v>
      </c>
      <c r="O61" s="26">
        <f>Sud!AP75</f>
        <v>61</v>
      </c>
      <c r="P61" s="23">
        <f>SUM(M61:O61)</f>
        <v>181</v>
      </c>
    </row>
    <row r="62" spans="1:16" ht="15.6" x14ac:dyDescent="0.3">
      <c r="A62" s="156" t="s">
        <v>159</v>
      </c>
      <c r="B62" s="52">
        <v>14</v>
      </c>
      <c r="C62" s="52">
        <v>1</v>
      </c>
      <c r="D62" s="52">
        <v>38</v>
      </c>
      <c r="E62" s="52">
        <v>7</v>
      </c>
      <c r="F62" s="52">
        <v>7</v>
      </c>
      <c r="G62" s="52">
        <v>49</v>
      </c>
      <c r="H62">
        <v>74</v>
      </c>
      <c r="I62" s="166">
        <v>66</v>
      </c>
      <c r="J62" s="52">
        <v>47</v>
      </c>
      <c r="K62" s="20">
        <f t="shared" si="0"/>
        <v>303</v>
      </c>
      <c r="L62" s="131"/>
      <c r="M62" s="26">
        <f>Nord!AP76</f>
        <v>117</v>
      </c>
      <c r="N62" s="26">
        <f>Centro!AP76</f>
        <v>48</v>
      </c>
      <c r="O62" s="26">
        <f>Sud!AP76</f>
        <v>78</v>
      </c>
      <c r="P62" s="23">
        <f>SUM(M62:O62)</f>
        <v>243</v>
      </c>
    </row>
    <row r="63" spans="1:16" ht="15.6" x14ac:dyDescent="0.3">
      <c r="A63" s="157" t="s">
        <v>160</v>
      </c>
      <c r="B63" s="104">
        <v>10</v>
      </c>
      <c r="C63" s="104">
        <v>2</v>
      </c>
      <c r="D63" s="104">
        <v>28</v>
      </c>
      <c r="E63" s="104">
        <v>3</v>
      </c>
      <c r="F63" s="104">
        <v>14</v>
      </c>
      <c r="G63" s="104">
        <v>46</v>
      </c>
      <c r="H63" s="149">
        <v>69</v>
      </c>
      <c r="I63" s="182">
        <v>19</v>
      </c>
      <c r="J63" s="104">
        <v>6</v>
      </c>
      <c r="K63" s="183">
        <f t="shared" si="0"/>
        <v>197</v>
      </c>
      <c r="L63" s="184"/>
      <c r="M63" s="185">
        <f>Nord!AP77</f>
        <v>72</v>
      </c>
      <c r="N63" s="185">
        <f>Centro!AP77</f>
        <v>29</v>
      </c>
      <c r="O63" s="185">
        <f>Sud!AP77</f>
        <v>53</v>
      </c>
      <c r="P63" s="186">
        <f>SUM(M63:O63)</f>
        <v>154</v>
      </c>
    </row>
    <row r="64" spans="1:16" s="174" customFormat="1" ht="15.6" x14ac:dyDescent="0.3">
      <c r="A64" s="157" t="s">
        <v>166</v>
      </c>
      <c r="B64" s="18">
        <v>4</v>
      </c>
      <c r="C64" s="18">
        <v>10</v>
      </c>
      <c r="D64" s="18">
        <v>15</v>
      </c>
      <c r="E64" s="18">
        <v>9</v>
      </c>
      <c r="F64" s="18">
        <v>2</v>
      </c>
      <c r="G64" s="18">
        <v>35</v>
      </c>
      <c r="H64" s="141">
        <v>17</v>
      </c>
      <c r="I64" s="170">
        <v>25</v>
      </c>
      <c r="J64" s="18">
        <v>20</v>
      </c>
      <c r="K64" s="143">
        <f>SUM(B64:J64)</f>
        <v>137</v>
      </c>
      <c r="L64" s="142"/>
      <c r="M64" s="144">
        <f>Nord!AP53</f>
        <v>0</v>
      </c>
      <c r="N64" s="144">
        <f>Centro!AP53</f>
        <v>0</v>
      </c>
      <c r="O64" s="144">
        <f>Sud!AP53</f>
        <v>0</v>
      </c>
      <c r="P64" s="24">
        <f>SUM(M64:O64)</f>
        <v>0</v>
      </c>
    </row>
    <row r="65" spans="1:16" ht="15.6" x14ac:dyDescent="0.3">
      <c r="A65" s="139" t="s">
        <v>126</v>
      </c>
      <c r="H65" s="52"/>
      <c r="I65" s="166"/>
      <c r="L65" s="131"/>
      <c r="M65" s="26"/>
      <c r="N65" s="26"/>
      <c r="O65" s="26"/>
      <c r="P65" s="23"/>
    </row>
    <row r="66" spans="1:16" ht="15.6" x14ac:dyDescent="0.3">
      <c r="A66" s="138" t="s">
        <v>119</v>
      </c>
      <c r="B66" s="52">
        <v>18</v>
      </c>
      <c r="C66" s="52">
        <v>1</v>
      </c>
      <c r="D66" s="52">
        <v>8</v>
      </c>
      <c r="E66" s="52">
        <v>8</v>
      </c>
      <c r="F66" s="52">
        <v>6</v>
      </c>
      <c r="G66" s="52">
        <v>2</v>
      </c>
      <c r="H66">
        <v>1</v>
      </c>
      <c r="I66" s="166">
        <v>4</v>
      </c>
      <c r="J66" s="52">
        <v>4</v>
      </c>
      <c r="K66" s="20">
        <f t="shared" si="0"/>
        <v>52</v>
      </c>
      <c r="L66" s="131"/>
      <c r="M66" s="26">
        <f>Nord!AP54</f>
        <v>7</v>
      </c>
      <c r="N66" s="26">
        <f>Centro!AP54</f>
        <v>5</v>
      </c>
      <c r="O66" s="26">
        <f>Sud!AP54</f>
        <v>5</v>
      </c>
      <c r="P66" s="23">
        <f t="shared" si="3"/>
        <v>17</v>
      </c>
    </row>
    <row r="67" spans="1:16" ht="15.6" x14ac:dyDescent="0.3">
      <c r="A67" s="138" t="s">
        <v>120</v>
      </c>
      <c r="B67" s="52">
        <v>4</v>
      </c>
      <c r="C67" s="52">
        <v>2</v>
      </c>
      <c r="D67" s="52">
        <v>32</v>
      </c>
      <c r="E67" s="52">
        <v>3</v>
      </c>
      <c r="F67" s="52">
        <v>3</v>
      </c>
      <c r="G67" s="52">
        <v>20</v>
      </c>
      <c r="H67">
        <v>17</v>
      </c>
      <c r="I67" s="166">
        <v>12</v>
      </c>
      <c r="J67" s="52">
        <v>8</v>
      </c>
      <c r="K67" s="20">
        <f t="shared" si="0"/>
        <v>101</v>
      </c>
      <c r="L67" s="131"/>
      <c r="M67" s="26">
        <f>Nord!AP55</f>
        <v>21</v>
      </c>
      <c r="N67" s="26">
        <f>Centro!AP55</f>
        <v>12</v>
      </c>
      <c r="O67" s="26">
        <f>Sud!AP55</f>
        <v>27</v>
      </c>
      <c r="P67" s="23">
        <f t="shared" si="3"/>
        <v>60</v>
      </c>
    </row>
    <row r="68" spans="1:16" ht="15.6" x14ac:dyDescent="0.3">
      <c r="A68" s="138" t="s">
        <v>121</v>
      </c>
      <c r="B68" s="52">
        <v>4</v>
      </c>
      <c r="C68" s="52">
        <v>2</v>
      </c>
      <c r="D68" s="52">
        <v>19</v>
      </c>
      <c r="E68" s="52">
        <v>4</v>
      </c>
      <c r="F68" s="52">
        <v>7</v>
      </c>
      <c r="G68" s="52">
        <v>33</v>
      </c>
      <c r="H68">
        <v>31</v>
      </c>
      <c r="I68" s="166">
        <v>23</v>
      </c>
      <c r="J68" s="52">
        <v>15</v>
      </c>
      <c r="K68" s="20">
        <f t="shared" si="0"/>
        <v>138</v>
      </c>
      <c r="L68" s="131"/>
      <c r="M68" s="26">
        <f>Nord!AP56</f>
        <v>62</v>
      </c>
      <c r="N68" s="26">
        <f>Centro!AP56</f>
        <v>22</v>
      </c>
      <c r="O68" s="26">
        <f>Sud!AP56</f>
        <v>25</v>
      </c>
      <c r="P68" s="23">
        <f t="shared" si="3"/>
        <v>109</v>
      </c>
    </row>
    <row r="69" spans="1:16" ht="15.6" x14ac:dyDescent="0.3">
      <c r="A69" s="138" t="s">
        <v>122</v>
      </c>
      <c r="B69" s="52">
        <v>5</v>
      </c>
      <c r="C69" s="52">
        <v>1</v>
      </c>
      <c r="D69" s="52">
        <v>33</v>
      </c>
      <c r="E69" s="52">
        <v>11</v>
      </c>
      <c r="F69" s="52">
        <v>8</v>
      </c>
      <c r="G69" s="52">
        <v>51</v>
      </c>
      <c r="H69">
        <v>63</v>
      </c>
      <c r="I69" s="166">
        <v>47</v>
      </c>
      <c r="J69" s="52">
        <v>19</v>
      </c>
      <c r="K69" s="20">
        <f t="shared" si="0"/>
        <v>238</v>
      </c>
      <c r="L69" s="131"/>
      <c r="M69" s="26">
        <f>Nord!AP57</f>
        <v>88</v>
      </c>
      <c r="N69" s="26">
        <f>Centro!AP57</f>
        <v>38</v>
      </c>
      <c r="O69" s="26">
        <f>Sud!AP57</f>
        <v>62</v>
      </c>
      <c r="P69" s="23">
        <f t="shared" si="3"/>
        <v>188</v>
      </c>
    </row>
    <row r="70" spans="1:16" ht="15.6" x14ac:dyDescent="0.3">
      <c r="A70" s="138" t="s">
        <v>123</v>
      </c>
      <c r="B70" s="52">
        <v>15</v>
      </c>
      <c r="C70" s="52">
        <v>4</v>
      </c>
      <c r="D70" s="52">
        <v>37</v>
      </c>
      <c r="E70" s="52">
        <v>5</v>
      </c>
      <c r="F70" s="52">
        <v>11</v>
      </c>
      <c r="G70" s="52">
        <v>43</v>
      </c>
      <c r="H70">
        <v>46</v>
      </c>
      <c r="I70" s="166">
        <v>50</v>
      </c>
      <c r="J70" s="52">
        <v>38</v>
      </c>
      <c r="K70" s="20">
        <f t="shared" si="0"/>
        <v>249</v>
      </c>
      <c r="L70" s="131"/>
      <c r="M70" s="26">
        <f>Nord!AP58</f>
        <v>105</v>
      </c>
      <c r="N70" s="26">
        <f>Centro!AP58</f>
        <v>34</v>
      </c>
      <c r="O70" s="26">
        <f>Sud!AP58</f>
        <v>49</v>
      </c>
      <c r="P70" s="23">
        <f t="shared" si="3"/>
        <v>188</v>
      </c>
    </row>
    <row r="71" spans="1:16" ht="15.6" x14ac:dyDescent="0.3">
      <c r="A71" s="140" t="s">
        <v>124</v>
      </c>
      <c r="B71" s="18">
        <v>3</v>
      </c>
      <c r="C71" s="18">
        <v>3</v>
      </c>
      <c r="D71" s="18">
        <v>8</v>
      </c>
      <c r="E71" s="18">
        <v>3</v>
      </c>
      <c r="F71" s="18">
        <v>3</v>
      </c>
      <c r="G71" s="18">
        <v>18</v>
      </c>
      <c r="H71" s="141">
        <v>23</v>
      </c>
      <c r="I71" s="170">
        <v>19</v>
      </c>
      <c r="J71" s="18">
        <v>19</v>
      </c>
      <c r="K71" s="143">
        <f t="shared" si="0"/>
        <v>99</v>
      </c>
      <c r="L71" s="142"/>
      <c r="M71" s="144">
        <f>Nord!AP59</f>
        <v>46</v>
      </c>
      <c r="N71" s="144">
        <f>Centro!AP59</f>
        <v>9</v>
      </c>
      <c r="O71" s="144">
        <f>Sud!AP59</f>
        <v>27</v>
      </c>
      <c r="P71" s="24">
        <f t="shared" si="3"/>
        <v>82</v>
      </c>
    </row>
    <row r="72" spans="1:16" x14ac:dyDescent="0.3">
      <c r="B72" s="52"/>
      <c r="C72" s="52"/>
      <c r="D72" s="52"/>
      <c r="E72" s="52"/>
      <c r="F72" s="52"/>
      <c r="G72" s="52"/>
      <c r="H72" s="52"/>
      <c r="I72" s="52"/>
      <c r="J7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41</vt:i4>
      </vt:variant>
    </vt:vector>
  </HeadingPairs>
  <TitlesOfParts>
    <vt:vector size="41" baseType="lpstr">
      <vt:lpstr>Nord</vt:lpstr>
      <vt:lpstr>Centro</vt:lpstr>
      <vt:lpstr>Sud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T1_enti</vt:lpstr>
      <vt:lpstr>T2_accessocivico</vt:lpstr>
      <vt:lpstr>T3T4F1personale</vt:lpstr>
      <vt:lpstr>F2_Rpct</vt:lpstr>
      <vt:lpstr>F3_Domanda2</vt:lpstr>
      <vt:lpstr>T5_Domanda2b</vt:lpstr>
      <vt:lpstr>F4_Domanda3</vt:lpstr>
      <vt:lpstr>F5_Domanda4a</vt:lpstr>
      <vt:lpstr>F6_Domanda4c</vt:lpstr>
      <vt:lpstr>F7_Domanda4d</vt:lpstr>
      <vt:lpstr>F8_Domanda4e</vt:lpstr>
      <vt:lpstr>F9_Domanda5</vt:lpstr>
      <vt:lpstr>T6_Domanda5c</vt:lpstr>
      <vt:lpstr>F10_Domanda6b</vt:lpstr>
      <vt:lpstr>F11_Domanda7</vt:lpstr>
      <vt:lpstr>F12_Domanda8</vt:lpstr>
      <vt:lpstr>F13_Domanda9</vt:lpstr>
      <vt:lpstr>F14_Domanda10c</vt:lpstr>
      <vt:lpstr>F15_Domanda10d</vt:lpstr>
      <vt:lpstr>Segnalazioni</vt:lpstr>
      <vt:lpstr>F16_Domanda11a</vt:lpstr>
      <vt:lpstr>F17_Domanda11b</vt:lpstr>
      <vt:lpstr>F18_Domanda11c</vt:lpstr>
      <vt:lpstr>F19_Domanda12a</vt:lpstr>
      <vt:lpstr>T7_Domanda12d</vt:lpstr>
      <vt:lpstr>F20_Domanda13a</vt:lpstr>
      <vt:lpstr>F21_Domanda13b</vt:lpstr>
      <vt:lpstr>F22_Domanda14a</vt:lpstr>
      <vt:lpstr>F26_Domanda15a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Mostacci</dc:creator>
  <cp:lastModifiedBy>Franco</cp:lastModifiedBy>
  <cp:lastPrinted>2020-11-10T11:26:57Z</cp:lastPrinted>
  <dcterms:created xsi:type="dcterms:W3CDTF">2017-04-12T12:18:13Z</dcterms:created>
  <dcterms:modified xsi:type="dcterms:W3CDTF">2023-11-14T17:36:28Z</dcterms:modified>
</cp:coreProperties>
</file>