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Eurostat_basedati\Stabilita_convergenza\"/>
    </mc:Choice>
  </mc:AlternateContent>
  <bookViews>
    <workbookView xWindow="360" yWindow="276" windowWidth="14940" windowHeight="9156" firstSheet="25" activeTab="26"/>
  </bookViews>
  <sheets>
    <sheet name="1_Bilancia commerciale" sheetId="8" r:id="rId1"/>
    <sheet name="2_posizione internaz.li" sheetId="9" r:id="rId2"/>
    <sheet name="3_Tasso cambio effettivo" sheetId="10" r:id="rId3"/>
    <sheet name="4_Quota export mondiale" sheetId="11" r:id="rId4"/>
    <sheet name="5_Costo_lavoro" sheetId="1" r:id="rId5"/>
    <sheet name="6_Debito pubblico" sheetId="5" r:id="rId6"/>
    <sheet name="7_Debiti famiglie e Isp" sheetId="4" r:id="rId7"/>
    <sheet name="8_Debiti imprese" sheetId="43" r:id="rId8"/>
    <sheet name="9_Crediti concessi famiglie" sheetId="3" r:id="rId9"/>
    <sheet name="10_Crediti concessi imprese" sheetId="44" r:id="rId10"/>
    <sheet name="11_Prezzo abitazioni" sheetId="2" r:id="rId11"/>
    <sheet name="12_Disoccupazione" sheetId="6" r:id="rId12"/>
    <sheet name="13_Tasso di attivita" sheetId="35" r:id="rId13"/>
    <sheet name="standard_2014" sheetId="21" r:id="rId14"/>
    <sheet name="standard_2015" sheetId="20" r:id="rId15"/>
    <sheet name="standard_2016" sheetId="19" r:id="rId16"/>
    <sheet name="standard_2017" sheetId="18" r:id="rId17"/>
    <sheet name="standard_2018" sheetId="17" r:id="rId18"/>
    <sheet name="standard_2019" sheetId="16" r:id="rId19"/>
    <sheet name="standard_2020" sheetId="15" r:id="rId20"/>
    <sheet name="standard_2021" sheetId="14" r:id="rId21"/>
    <sheet name="standard_2022" sheetId="13" r:id="rId22"/>
    <sheet name="standard_2023" sheetId="34" r:id="rId23"/>
    <sheet name="tavola1" sheetId="27" r:id="rId24"/>
    <sheet name="sintesi" sheetId="40" r:id="rId25"/>
    <sheet name="differenze" sheetId="28" r:id="rId26"/>
    <sheet name="Italia" sheetId="23" r:id="rId27"/>
    <sheet name="Austria" sheetId="45" r:id="rId28"/>
    <sheet name="Belgio" sheetId="46" r:id="rId29"/>
    <sheet name="Germania" sheetId="47" r:id="rId30"/>
    <sheet name="Lussemburgo" sheetId="48" r:id="rId31"/>
    <sheet name="Finlandia" sheetId="49" r:id="rId32"/>
    <sheet name="Punteggi" sheetId="30" r:id="rId33"/>
    <sheet name="Grafico" sheetId="24" r:id="rId34"/>
    <sheet name="Rango" sheetId="25" r:id="rId35"/>
    <sheet name="Squilibri" sheetId="31" r:id="rId36"/>
  </sheets>
  <calcPr calcId="152511"/>
</workbook>
</file>

<file path=xl/calcChain.xml><?xml version="1.0" encoding="utf-8"?>
<calcChain xmlns="http://schemas.openxmlformats.org/spreadsheetml/2006/main">
  <c r="K18" i="49" l="1"/>
  <c r="J18" i="49"/>
  <c r="I18" i="49"/>
  <c r="H18" i="49"/>
  <c r="G18" i="49"/>
  <c r="F18" i="49"/>
  <c r="E18" i="49"/>
  <c r="D18" i="49"/>
  <c r="C18" i="49"/>
  <c r="B18" i="49"/>
  <c r="K17" i="49"/>
  <c r="J17" i="49"/>
  <c r="I17" i="49"/>
  <c r="H17" i="49"/>
  <c r="G17" i="49"/>
  <c r="F17" i="49"/>
  <c r="E17" i="49"/>
  <c r="D17" i="49"/>
  <c r="C17" i="49"/>
  <c r="B17" i="49"/>
  <c r="K16" i="49"/>
  <c r="J16" i="49"/>
  <c r="I16" i="49"/>
  <c r="H16" i="49"/>
  <c r="G16" i="49"/>
  <c r="F16" i="49"/>
  <c r="E16" i="49"/>
  <c r="D16" i="49"/>
  <c r="C16" i="49"/>
  <c r="B16" i="49"/>
  <c r="K15" i="49"/>
  <c r="J15" i="49"/>
  <c r="I15" i="49"/>
  <c r="H15" i="49"/>
  <c r="G15" i="49"/>
  <c r="F15" i="49"/>
  <c r="E15" i="49"/>
  <c r="D15" i="49"/>
  <c r="C15" i="49"/>
  <c r="B15" i="49"/>
  <c r="K14" i="49"/>
  <c r="J14" i="49"/>
  <c r="I14" i="49"/>
  <c r="H14" i="49"/>
  <c r="G14" i="49"/>
  <c r="F14" i="49"/>
  <c r="E14" i="49"/>
  <c r="D14" i="49"/>
  <c r="C14" i="49"/>
  <c r="B14" i="49"/>
  <c r="K13" i="49"/>
  <c r="J13" i="49"/>
  <c r="I13" i="49"/>
  <c r="H13" i="49"/>
  <c r="G13" i="49"/>
  <c r="F13" i="49"/>
  <c r="E13" i="49"/>
  <c r="D13" i="49"/>
  <c r="C13" i="49"/>
  <c r="B13" i="49"/>
  <c r="K12" i="49"/>
  <c r="J12" i="49"/>
  <c r="I12" i="49"/>
  <c r="H12" i="49"/>
  <c r="G12" i="49"/>
  <c r="F12" i="49"/>
  <c r="E12" i="49"/>
  <c r="D12" i="49"/>
  <c r="C12" i="49"/>
  <c r="B12" i="49"/>
  <c r="K11" i="49"/>
  <c r="J11" i="49"/>
  <c r="I11" i="49"/>
  <c r="H11" i="49"/>
  <c r="G11" i="49"/>
  <c r="F11" i="49"/>
  <c r="E11" i="49"/>
  <c r="D11" i="49"/>
  <c r="C11" i="49"/>
  <c r="B11" i="49"/>
  <c r="K10" i="49"/>
  <c r="J10" i="49"/>
  <c r="I10" i="49"/>
  <c r="H10" i="49"/>
  <c r="G10" i="49"/>
  <c r="F10" i="49"/>
  <c r="E10" i="49"/>
  <c r="D10" i="49"/>
  <c r="C10" i="49"/>
  <c r="B10" i="49"/>
  <c r="K9" i="49"/>
  <c r="J9" i="49"/>
  <c r="I9" i="49"/>
  <c r="H9" i="49"/>
  <c r="G9" i="49"/>
  <c r="F9" i="49"/>
  <c r="E9" i="49"/>
  <c r="D9" i="49"/>
  <c r="C9" i="49"/>
  <c r="B9" i="49"/>
  <c r="K8" i="49"/>
  <c r="J8" i="49"/>
  <c r="I8" i="49"/>
  <c r="H8" i="49"/>
  <c r="G8" i="49"/>
  <c r="F8" i="49"/>
  <c r="E8" i="49"/>
  <c r="D8" i="49"/>
  <c r="C8" i="49"/>
  <c r="B8" i="49"/>
  <c r="K7" i="49"/>
  <c r="J7" i="49"/>
  <c r="I7" i="49"/>
  <c r="H7" i="49"/>
  <c r="G7" i="49"/>
  <c r="F7" i="49"/>
  <c r="E7" i="49"/>
  <c r="D7" i="49"/>
  <c r="C7" i="49"/>
  <c r="B7" i="49"/>
  <c r="K6" i="49"/>
  <c r="J6" i="49"/>
  <c r="I6" i="49"/>
  <c r="H6" i="49"/>
  <c r="G6" i="49"/>
  <c r="F6" i="49"/>
  <c r="E6" i="49"/>
  <c r="D6" i="49"/>
  <c r="C6" i="49"/>
  <c r="B6" i="49"/>
  <c r="K5" i="49"/>
  <c r="J5" i="49"/>
  <c r="I5" i="49"/>
  <c r="H5" i="49"/>
  <c r="G5" i="49"/>
  <c r="F5" i="49"/>
  <c r="E5" i="49"/>
  <c r="D5" i="49"/>
  <c r="C5" i="49"/>
  <c r="B5" i="49"/>
  <c r="K4" i="49"/>
  <c r="J4" i="49"/>
  <c r="I4" i="49"/>
  <c r="H4" i="49"/>
  <c r="G4" i="49"/>
  <c r="F4" i="49"/>
  <c r="E4" i="49"/>
  <c r="D4" i="49"/>
  <c r="C4" i="49"/>
  <c r="B4" i="49"/>
  <c r="K3" i="49"/>
  <c r="J3" i="49"/>
  <c r="I3" i="49"/>
  <c r="H3" i="49"/>
  <c r="G3" i="49"/>
  <c r="F3" i="49"/>
  <c r="E3" i="49"/>
  <c r="D3" i="49"/>
  <c r="C3" i="49"/>
  <c r="B3" i="49"/>
  <c r="K2" i="49"/>
  <c r="J2" i="49"/>
  <c r="I2" i="49"/>
  <c r="H2" i="49"/>
  <c r="G2" i="49"/>
  <c r="F2" i="49"/>
  <c r="E2" i="49"/>
  <c r="D2" i="49"/>
  <c r="C2" i="49"/>
  <c r="B2" i="49"/>
  <c r="K18" i="48"/>
  <c r="J18" i="48"/>
  <c r="I18" i="48"/>
  <c r="H18" i="48"/>
  <c r="G18" i="48"/>
  <c r="F18" i="48"/>
  <c r="E18" i="48"/>
  <c r="D18" i="48"/>
  <c r="C18" i="48"/>
  <c r="B18" i="48"/>
  <c r="K17" i="48"/>
  <c r="J17" i="48"/>
  <c r="I17" i="48"/>
  <c r="H17" i="48"/>
  <c r="G17" i="48"/>
  <c r="F17" i="48"/>
  <c r="E17" i="48"/>
  <c r="D17" i="48"/>
  <c r="C17" i="48"/>
  <c r="B17" i="48"/>
  <c r="K16" i="48"/>
  <c r="J16" i="48"/>
  <c r="I16" i="48"/>
  <c r="H16" i="48"/>
  <c r="G16" i="48"/>
  <c r="F16" i="48"/>
  <c r="E16" i="48"/>
  <c r="D16" i="48"/>
  <c r="C16" i="48"/>
  <c r="B16" i="48"/>
  <c r="K15" i="48"/>
  <c r="J15" i="48"/>
  <c r="I15" i="48"/>
  <c r="H15" i="48"/>
  <c r="G15" i="48"/>
  <c r="F15" i="48"/>
  <c r="E15" i="48"/>
  <c r="D15" i="48"/>
  <c r="C15" i="48"/>
  <c r="B15" i="48"/>
  <c r="K14" i="48"/>
  <c r="J14" i="48"/>
  <c r="I14" i="48"/>
  <c r="H14" i="48"/>
  <c r="G14" i="48"/>
  <c r="F14" i="48"/>
  <c r="E14" i="48"/>
  <c r="D14" i="48"/>
  <c r="C14" i="48"/>
  <c r="B14" i="48"/>
  <c r="K13" i="48"/>
  <c r="J13" i="48"/>
  <c r="I13" i="48"/>
  <c r="H13" i="48"/>
  <c r="G13" i="48"/>
  <c r="F13" i="48"/>
  <c r="E13" i="48"/>
  <c r="D13" i="48"/>
  <c r="C13" i="48"/>
  <c r="B13" i="48"/>
  <c r="K12" i="48"/>
  <c r="J12" i="48"/>
  <c r="I12" i="48"/>
  <c r="H12" i="48"/>
  <c r="G12" i="48"/>
  <c r="F12" i="48"/>
  <c r="E12" i="48"/>
  <c r="D12" i="48"/>
  <c r="C12" i="48"/>
  <c r="B12" i="48"/>
  <c r="K11" i="48"/>
  <c r="J11" i="48"/>
  <c r="I11" i="48"/>
  <c r="H11" i="48"/>
  <c r="G11" i="48"/>
  <c r="F11" i="48"/>
  <c r="E11" i="48"/>
  <c r="D11" i="48"/>
  <c r="C11" i="48"/>
  <c r="B11" i="48"/>
  <c r="K10" i="48"/>
  <c r="J10" i="48"/>
  <c r="I10" i="48"/>
  <c r="H10" i="48"/>
  <c r="G10" i="48"/>
  <c r="F10" i="48"/>
  <c r="E10" i="48"/>
  <c r="D10" i="48"/>
  <c r="C10" i="48"/>
  <c r="B10" i="48"/>
  <c r="K9" i="48"/>
  <c r="J9" i="48"/>
  <c r="I9" i="48"/>
  <c r="H9" i="48"/>
  <c r="G9" i="48"/>
  <c r="F9" i="48"/>
  <c r="E9" i="48"/>
  <c r="D9" i="48"/>
  <c r="C9" i="48"/>
  <c r="B9" i="48"/>
  <c r="K8" i="48"/>
  <c r="J8" i="48"/>
  <c r="I8" i="48"/>
  <c r="H8" i="48"/>
  <c r="G8" i="48"/>
  <c r="F8" i="48"/>
  <c r="E8" i="48"/>
  <c r="D8" i="48"/>
  <c r="C8" i="48"/>
  <c r="B8" i="48"/>
  <c r="K7" i="48"/>
  <c r="J7" i="48"/>
  <c r="I7" i="48"/>
  <c r="H7" i="48"/>
  <c r="G7" i="48"/>
  <c r="F7" i="48"/>
  <c r="E7" i="48"/>
  <c r="D7" i="48"/>
  <c r="C7" i="48"/>
  <c r="B7" i="48"/>
  <c r="K6" i="48"/>
  <c r="J6" i="48"/>
  <c r="I6" i="48"/>
  <c r="H6" i="48"/>
  <c r="G6" i="48"/>
  <c r="F6" i="48"/>
  <c r="E6" i="48"/>
  <c r="D6" i="48"/>
  <c r="C6" i="48"/>
  <c r="B6" i="48"/>
  <c r="K5" i="48"/>
  <c r="J5" i="48"/>
  <c r="I5" i="48"/>
  <c r="H5" i="48"/>
  <c r="G5" i="48"/>
  <c r="F5" i="48"/>
  <c r="E5" i="48"/>
  <c r="D5" i="48"/>
  <c r="C5" i="48"/>
  <c r="B5" i="48"/>
  <c r="K4" i="48"/>
  <c r="J4" i="48"/>
  <c r="I4" i="48"/>
  <c r="H4" i="48"/>
  <c r="G4" i="48"/>
  <c r="F4" i="48"/>
  <c r="E4" i="48"/>
  <c r="D4" i="48"/>
  <c r="C4" i="48"/>
  <c r="B4" i="48"/>
  <c r="K3" i="48"/>
  <c r="J3" i="48"/>
  <c r="I3" i="48"/>
  <c r="H3" i="48"/>
  <c r="G3" i="48"/>
  <c r="F3" i="48"/>
  <c r="E3" i="48"/>
  <c r="D3" i="48"/>
  <c r="C3" i="48"/>
  <c r="B3" i="48"/>
  <c r="K2" i="48"/>
  <c r="J2" i="48"/>
  <c r="I2" i="48"/>
  <c r="H2" i="48"/>
  <c r="G2" i="48"/>
  <c r="F2" i="48"/>
  <c r="E2" i="48"/>
  <c r="D2" i="48"/>
  <c r="C2" i="48"/>
  <c r="B2" i="48"/>
  <c r="K18" i="47"/>
  <c r="J18" i="47"/>
  <c r="I18" i="47"/>
  <c r="H18" i="47"/>
  <c r="G18" i="47"/>
  <c r="F18" i="47"/>
  <c r="E18" i="47"/>
  <c r="D18" i="47"/>
  <c r="C18" i="47"/>
  <c r="B18" i="47"/>
  <c r="K17" i="47"/>
  <c r="J17" i="47"/>
  <c r="I17" i="47"/>
  <c r="H17" i="47"/>
  <c r="G17" i="47"/>
  <c r="F17" i="47"/>
  <c r="E17" i="47"/>
  <c r="D17" i="47"/>
  <c r="C17" i="47"/>
  <c r="B17" i="47"/>
  <c r="K16" i="47"/>
  <c r="J16" i="47"/>
  <c r="I16" i="47"/>
  <c r="H16" i="47"/>
  <c r="G16" i="47"/>
  <c r="F16" i="47"/>
  <c r="E16" i="47"/>
  <c r="D16" i="47"/>
  <c r="C16" i="47"/>
  <c r="B16" i="47"/>
  <c r="K15" i="47"/>
  <c r="J15" i="47"/>
  <c r="I15" i="47"/>
  <c r="H15" i="47"/>
  <c r="G15" i="47"/>
  <c r="F15" i="47"/>
  <c r="E15" i="47"/>
  <c r="D15" i="47"/>
  <c r="C15" i="47"/>
  <c r="B15" i="47"/>
  <c r="K14" i="47"/>
  <c r="J14" i="47"/>
  <c r="I14" i="47"/>
  <c r="H14" i="47"/>
  <c r="G14" i="47"/>
  <c r="F14" i="47"/>
  <c r="E14" i="47"/>
  <c r="D14" i="47"/>
  <c r="C14" i="47"/>
  <c r="B14" i="47"/>
  <c r="K13" i="47"/>
  <c r="J13" i="47"/>
  <c r="I13" i="47"/>
  <c r="H13" i="47"/>
  <c r="G13" i="47"/>
  <c r="F13" i="47"/>
  <c r="E13" i="47"/>
  <c r="D13" i="47"/>
  <c r="C13" i="47"/>
  <c r="B13" i="47"/>
  <c r="K12" i="47"/>
  <c r="J12" i="47"/>
  <c r="I12" i="47"/>
  <c r="H12" i="47"/>
  <c r="G12" i="47"/>
  <c r="F12" i="47"/>
  <c r="E12" i="47"/>
  <c r="D12" i="47"/>
  <c r="C12" i="47"/>
  <c r="B12" i="47"/>
  <c r="K11" i="47"/>
  <c r="J11" i="47"/>
  <c r="I11" i="47"/>
  <c r="H11" i="47"/>
  <c r="G11" i="47"/>
  <c r="F11" i="47"/>
  <c r="E11" i="47"/>
  <c r="D11" i="47"/>
  <c r="C11" i="47"/>
  <c r="B11" i="47"/>
  <c r="K10" i="47"/>
  <c r="J10" i="47"/>
  <c r="I10" i="47"/>
  <c r="H10" i="47"/>
  <c r="G10" i="47"/>
  <c r="F10" i="47"/>
  <c r="E10" i="47"/>
  <c r="D10" i="47"/>
  <c r="C10" i="47"/>
  <c r="B10" i="47"/>
  <c r="K9" i="47"/>
  <c r="J9" i="47"/>
  <c r="I9" i="47"/>
  <c r="H9" i="47"/>
  <c r="G9" i="47"/>
  <c r="F9" i="47"/>
  <c r="E9" i="47"/>
  <c r="D9" i="47"/>
  <c r="C9" i="47"/>
  <c r="B9" i="47"/>
  <c r="K8" i="47"/>
  <c r="J8" i="47"/>
  <c r="I8" i="47"/>
  <c r="H8" i="47"/>
  <c r="G8" i="47"/>
  <c r="F8" i="47"/>
  <c r="E8" i="47"/>
  <c r="D8" i="47"/>
  <c r="C8" i="47"/>
  <c r="B8" i="47"/>
  <c r="K7" i="47"/>
  <c r="J7" i="47"/>
  <c r="I7" i="47"/>
  <c r="H7" i="47"/>
  <c r="G7" i="47"/>
  <c r="F7" i="47"/>
  <c r="E7" i="47"/>
  <c r="D7" i="47"/>
  <c r="C7" i="47"/>
  <c r="B7" i="47"/>
  <c r="K6" i="47"/>
  <c r="J6" i="47"/>
  <c r="I6" i="47"/>
  <c r="H6" i="47"/>
  <c r="G6" i="47"/>
  <c r="F6" i="47"/>
  <c r="E6" i="47"/>
  <c r="D6" i="47"/>
  <c r="C6" i="47"/>
  <c r="B6" i="47"/>
  <c r="K5" i="47"/>
  <c r="J5" i="47"/>
  <c r="I5" i="47"/>
  <c r="H5" i="47"/>
  <c r="G5" i="47"/>
  <c r="F5" i="47"/>
  <c r="E5" i="47"/>
  <c r="D5" i="47"/>
  <c r="C5" i="47"/>
  <c r="B5" i="47"/>
  <c r="K4" i="47"/>
  <c r="J4" i="47"/>
  <c r="I4" i="47"/>
  <c r="H4" i="47"/>
  <c r="G4" i="47"/>
  <c r="F4" i="47"/>
  <c r="E4" i="47"/>
  <c r="D4" i="47"/>
  <c r="C4" i="47"/>
  <c r="B4" i="47"/>
  <c r="K3" i="47"/>
  <c r="J3" i="47"/>
  <c r="I3" i="47"/>
  <c r="H3" i="47"/>
  <c r="G3" i="47"/>
  <c r="F3" i="47"/>
  <c r="E3" i="47"/>
  <c r="D3" i="47"/>
  <c r="C3" i="47"/>
  <c r="B3" i="47"/>
  <c r="K2" i="47"/>
  <c r="J2" i="47"/>
  <c r="I2" i="47"/>
  <c r="H2" i="47"/>
  <c r="G2" i="47"/>
  <c r="F2" i="47"/>
  <c r="E2" i="47"/>
  <c r="D2" i="47"/>
  <c r="C2" i="47"/>
  <c r="B2" i="47"/>
  <c r="K18" i="46"/>
  <c r="J18" i="46"/>
  <c r="I18" i="46"/>
  <c r="H18" i="46"/>
  <c r="G18" i="46"/>
  <c r="F18" i="46"/>
  <c r="E18" i="46"/>
  <c r="D18" i="46"/>
  <c r="C18" i="46"/>
  <c r="B18" i="46"/>
  <c r="K17" i="46"/>
  <c r="J17" i="46"/>
  <c r="I17" i="46"/>
  <c r="H17" i="46"/>
  <c r="G17" i="46"/>
  <c r="F17" i="46"/>
  <c r="E17" i="46"/>
  <c r="D17" i="46"/>
  <c r="C17" i="46"/>
  <c r="B17" i="46"/>
  <c r="K16" i="46"/>
  <c r="J16" i="46"/>
  <c r="I16" i="46"/>
  <c r="H16" i="46"/>
  <c r="G16" i="46"/>
  <c r="F16" i="46"/>
  <c r="E16" i="46"/>
  <c r="D16" i="46"/>
  <c r="C16" i="46"/>
  <c r="B16" i="46"/>
  <c r="K15" i="46"/>
  <c r="J15" i="46"/>
  <c r="I15" i="46"/>
  <c r="H15" i="46"/>
  <c r="G15" i="46"/>
  <c r="F15" i="46"/>
  <c r="E15" i="46"/>
  <c r="D15" i="46"/>
  <c r="C15" i="46"/>
  <c r="B15" i="46"/>
  <c r="K14" i="46"/>
  <c r="J14" i="46"/>
  <c r="I14" i="46"/>
  <c r="H14" i="46"/>
  <c r="G14" i="46"/>
  <c r="F14" i="46"/>
  <c r="E14" i="46"/>
  <c r="D14" i="46"/>
  <c r="C14" i="46"/>
  <c r="B14" i="46"/>
  <c r="K13" i="46"/>
  <c r="J13" i="46"/>
  <c r="I13" i="46"/>
  <c r="H13" i="46"/>
  <c r="G13" i="46"/>
  <c r="F13" i="46"/>
  <c r="E13" i="46"/>
  <c r="D13" i="46"/>
  <c r="C13" i="46"/>
  <c r="B13" i="46"/>
  <c r="K12" i="46"/>
  <c r="J12" i="46"/>
  <c r="I12" i="46"/>
  <c r="H12" i="46"/>
  <c r="G12" i="46"/>
  <c r="F12" i="46"/>
  <c r="E12" i="46"/>
  <c r="D12" i="46"/>
  <c r="C12" i="46"/>
  <c r="B12" i="46"/>
  <c r="K11" i="46"/>
  <c r="J11" i="46"/>
  <c r="I11" i="46"/>
  <c r="H11" i="46"/>
  <c r="G11" i="46"/>
  <c r="F11" i="46"/>
  <c r="E11" i="46"/>
  <c r="D11" i="46"/>
  <c r="C11" i="46"/>
  <c r="B11" i="46"/>
  <c r="K10" i="46"/>
  <c r="J10" i="46"/>
  <c r="I10" i="46"/>
  <c r="H10" i="46"/>
  <c r="G10" i="46"/>
  <c r="F10" i="46"/>
  <c r="E10" i="46"/>
  <c r="D10" i="46"/>
  <c r="C10" i="46"/>
  <c r="B10" i="46"/>
  <c r="K9" i="46"/>
  <c r="J9" i="46"/>
  <c r="I9" i="46"/>
  <c r="H9" i="46"/>
  <c r="G9" i="46"/>
  <c r="F9" i="46"/>
  <c r="E9" i="46"/>
  <c r="D9" i="46"/>
  <c r="C9" i="46"/>
  <c r="B9" i="46"/>
  <c r="K8" i="46"/>
  <c r="J8" i="46"/>
  <c r="I8" i="46"/>
  <c r="H8" i="46"/>
  <c r="G8" i="46"/>
  <c r="F8" i="46"/>
  <c r="E8" i="46"/>
  <c r="D8" i="46"/>
  <c r="C8" i="46"/>
  <c r="B8" i="46"/>
  <c r="K7" i="46"/>
  <c r="J7" i="46"/>
  <c r="I7" i="46"/>
  <c r="H7" i="46"/>
  <c r="G7" i="46"/>
  <c r="F7" i="46"/>
  <c r="E7" i="46"/>
  <c r="D7" i="46"/>
  <c r="C7" i="46"/>
  <c r="B7" i="46"/>
  <c r="K6" i="46"/>
  <c r="J6" i="46"/>
  <c r="I6" i="46"/>
  <c r="H6" i="46"/>
  <c r="G6" i="46"/>
  <c r="F6" i="46"/>
  <c r="E6" i="46"/>
  <c r="D6" i="46"/>
  <c r="C6" i="46"/>
  <c r="B6" i="46"/>
  <c r="K5" i="46"/>
  <c r="J5" i="46"/>
  <c r="I5" i="46"/>
  <c r="H5" i="46"/>
  <c r="G5" i="46"/>
  <c r="F5" i="46"/>
  <c r="E5" i="46"/>
  <c r="D5" i="46"/>
  <c r="C5" i="46"/>
  <c r="B5" i="46"/>
  <c r="K4" i="46"/>
  <c r="J4" i="46"/>
  <c r="I4" i="46"/>
  <c r="H4" i="46"/>
  <c r="G4" i="46"/>
  <c r="F4" i="46"/>
  <c r="E4" i="46"/>
  <c r="D4" i="46"/>
  <c r="C4" i="46"/>
  <c r="B4" i="46"/>
  <c r="K3" i="46"/>
  <c r="J3" i="46"/>
  <c r="I3" i="46"/>
  <c r="H3" i="46"/>
  <c r="G3" i="46"/>
  <c r="F3" i="46"/>
  <c r="E3" i="46"/>
  <c r="D3" i="46"/>
  <c r="C3" i="46"/>
  <c r="B3" i="46"/>
  <c r="K2" i="46"/>
  <c r="J2" i="46"/>
  <c r="I2" i="46"/>
  <c r="H2" i="46"/>
  <c r="G2" i="46"/>
  <c r="F2" i="46"/>
  <c r="E2" i="46"/>
  <c r="D2" i="46"/>
  <c r="C2" i="46"/>
  <c r="B2" i="46"/>
  <c r="K18" i="45"/>
  <c r="J18" i="45"/>
  <c r="I18" i="45"/>
  <c r="H18" i="45"/>
  <c r="G18" i="45"/>
  <c r="F18" i="45"/>
  <c r="E18" i="45"/>
  <c r="D18" i="45"/>
  <c r="C18" i="45"/>
  <c r="B18" i="45"/>
  <c r="K17" i="45"/>
  <c r="J17" i="45"/>
  <c r="I17" i="45"/>
  <c r="H17" i="45"/>
  <c r="G17" i="45"/>
  <c r="F17" i="45"/>
  <c r="E17" i="45"/>
  <c r="D17" i="45"/>
  <c r="C17" i="45"/>
  <c r="B17" i="45"/>
  <c r="K16" i="45"/>
  <c r="J16" i="45"/>
  <c r="I16" i="45"/>
  <c r="H16" i="45"/>
  <c r="G16" i="45"/>
  <c r="F16" i="45"/>
  <c r="E16" i="45"/>
  <c r="D16" i="45"/>
  <c r="C16" i="45"/>
  <c r="B16" i="45"/>
  <c r="K15" i="45"/>
  <c r="J15" i="45"/>
  <c r="I15" i="45"/>
  <c r="H15" i="45"/>
  <c r="G15" i="45"/>
  <c r="F15" i="45"/>
  <c r="E15" i="45"/>
  <c r="D15" i="45"/>
  <c r="C15" i="45"/>
  <c r="B15" i="45"/>
  <c r="K14" i="45"/>
  <c r="J14" i="45"/>
  <c r="I14" i="45"/>
  <c r="H14" i="45"/>
  <c r="G14" i="45"/>
  <c r="F14" i="45"/>
  <c r="E14" i="45"/>
  <c r="D14" i="45"/>
  <c r="C14" i="45"/>
  <c r="B14" i="45"/>
  <c r="K13" i="45"/>
  <c r="J13" i="45"/>
  <c r="I13" i="45"/>
  <c r="H13" i="45"/>
  <c r="G13" i="45"/>
  <c r="F13" i="45"/>
  <c r="E13" i="45"/>
  <c r="D13" i="45"/>
  <c r="C13" i="45"/>
  <c r="B13" i="45"/>
  <c r="K12" i="45"/>
  <c r="J12" i="45"/>
  <c r="I12" i="45"/>
  <c r="H12" i="45"/>
  <c r="G12" i="45"/>
  <c r="F12" i="45"/>
  <c r="E12" i="45"/>
  <c r="D12" i="45"/>
  <c r="C12" i="45"/>
  <c r="B12" i="45"/>
  <c r="K11" i="45"/>
  <c r="J11" i="45"/>
  <c r="I11" i="45"/>
  <c r="H11" i="45"/>
  <c r="G11" i="45"/>
  <c r="F11" i="45"/>
  <c r="E11" i="45"/>
  <c r="D11" i="45"/>
  <c r="C11" i="45"/>
  <c r="B11" i="45"/>
  <c r="K10" i="45"/>
  <c r="J10" i="45"/>
  <c r="I10" i="45"/>
  <c r="H10" i="45"/>
  <c r="G10" i="45"/>
  <c r="F10" i="45"/>
  <c r="E10" i="45"/>
  <c r="D10" i="45"/>
  <c r="C10" i="45"/>
  <c r="B10" i="45"/>
  <c r="K9" i="45"/>
  <c r="J9" i="45"/>
  <c r="I9" i="45"/>
  <c r="H9" i="45"/>
  <c r="G9" i="45"/>
  <c r="F9" i="45"/>
  <c r="E9" i="45"/>
  <c r="D9" i="45"/>
  <c r="C9" i="45"/>
  <c r="B9" i="45"/>
  <c r="K8" i="45"/>
  <c r="J8" i="45"/>
  <c r="I8" i="45"/>
  <c r="H8" i="45"/>
  <c r="G8" i="45"/>
  <c r="F8" i="45"/>
  <c r="E8" i="45"/>
  <c r="D8" i="45"/>
  <c r="C8" i="45"/>
  <c r="B8" i="45"/>
  <c r="K7" i="45"/>
  <c r="J7" i="45"/>
  <c r="I7" i="45"/>
  <c r="H7" i="45"/>
  <c r="G7" i="45"/>
  <c r="F7" i="45"/>
  <c r="E7" i="45"/>
  <c r="D7" i="45"/>
  <c r="C7" i="45"/>
  <c r="B7" i="45"/>
  <c r="K6" i="45"/>
  <c r="J6" i="45"/>
  <c r="I6" i="45"/>
  <c r="H6" i="45"/>
  <c r="G6" i="45"/>
  <c r="F6" i="45"/>
  <c r="E6" i="45"/>
  <c r="D6" i="45"/>
  <c r="C6" i="45"/>
  <c r="B6" i="45"/>
  <c r="K5" i="45"/>
  <c r="J5" i="45"/>
  <c r="I5" i="45"/>
  <c r="H5" i="45"/>
  <c r="G5" i="45"/>
  <c r="F5" i="45"/>
  <c r="E5" i="45"/>
  <c r="D5" i="45"/>
  <c r="C5" i="45"/>
  <c r="B5" i="45"/>
  <c r="K4" i="45"/>
  <c r="J4" i="45"/>
  <c r="I4" i="45"/>
  <c r="H4" i="45"/>
  <c r="G4" i="45"/>
  <c r="F4" i="45"/>
  <c r="E4" i="45"/>
  <c r="D4" i="45"/>
  <c r="C4" i="45"/>
  <c r="B4" i="45"/>
  <c r="K3" i="45"/>
  <c r="J3" i="45"/>
  <c r="I3" i="45"/>
  <c r="H3" i="45"/>
  <c r="G3" i="45"/>
  <c r="F3" i="45"/>
  <c r="E3" i="45"/>
  <c r="D3" i="45"/>
  <c r="C3" i="45"/>
  <c r="B3" i="45"/>
  <c r="K2" i="45"/>
  <c r="J2" i="45"/>
  <c r="I2" i="45"/>
  <c r="H2" i="45"/>
  <c r="G2" i="45"/>
  <c r="F2" i="45"/>
  <c r="E2" i="45"/>
  <c r="D2" i="45"/>
  <c r="C2" i="45"/>
  <c r="B2" i="45"/>
  <c r="K14" i="23"/>
  <c r="J14" i="23"/>
  <c r="I14" i="23"/>
  <c r="H14" i="23"/>
  <c r="G14" i="23"/>
  <c r="F14" i="23"/>
  <c r="E14" i="23"/>
  <c r="D14" i="23"/>
  <c r="C14" i="23"/>
  <c r="B14" i="23"/>
  <c r="O3" i="28"/>
  <c r="O4" i="28"/>
  <c r="O5" i="28"/>
  <c r="O6" i="28"/>
  <c r="O7" i="28"/>
  <c r="O8" i="28"/>
  <c r="O9" i="28"/>
  <c r="O10" i="28"/>
  <c r="O11" i="28"/>
  <c r="O12" i="28"/>
  <c r="O13" i="28"/>
  <c r="O14" i="28"/>
  <c r="O15" i="28"/>
  <c r="O16" i="28"/>
  <c r="O17" i="28"/>
  <c r="O18" i="28"/>
  <c r="O19" i="28"/>
  <c r="O20" i="28"/>
  <c r="O21" i="28"/>
  <c r="O22" i="28"/>
  <c r="O23" i="28"/>
  <c r="O24" i="28"/>
  <c r="O25" i="28"/>
  <c r="O26" i="28"/>
  <c r="O27" i="28"/>
  <c r="O28" i="28"/>
  <c r="O29" i="28"/>
  <c r="O30" i="28"/>
  <c r="O31" i="28"/>
  <c r="O32" i="28"/>
  <c r="O25" i="40"/>
  <c r="O26" i="40"/>
  <c r="O27" i="40"/>
  <c r="O28" i="40"/>
  <c r="O29" i="40"/>
  <c r="O30" i="40"/>
  <c r="O31" i="40"/>
  <c r="O32" i="40"/>
  <c r="O33" i="40"/>
  <c r="O34" i="40"/>
  <c r="O14" i="40"/>
  <c r="O15" i="40"/>
  <c r="O16" i="40"/>
  <c r="O17" i="40"/>
  <c r="O18" i="40"/>
  <c r="O19" i="40"/>
  <c r="O20" i="40"/>
  <c r="O21" i="40"/>
  <c r="O22" i="40"/>
  <c r="O23" i="40"/>
  <c r="O3" i="40"/>
  <c r="O4" i="40"/>
  <c r="O5" i="40"/>
  <c r="O6" i="40"/>
  <c r="O7" i="40"/>
  <c r="O8" i="40"/>
  <c r="O9" i="40"/>
  <c r="O10" i="40"/>
  <c r="O11" i="40"/>
  <c r="O12" i="40"/>
  <c r="Y32" i="13"/>
  <c r="W32" i="13"/>
  <c r="Y31" i="13"/>
  <c r="W31" i="13"/>
  <c r="Y30" i="13"/>
  <c r="W30" i="13"/>
  <c r="Y29" i="13"/>
  <c r="W29" i="13"/>
  <c r="X29" i="13" s="1"/>
  <c r="V29" i="13"/>
  <c r="Y28" i="13"/>
  <c r="W28" i="13"/>
  <c r="X28" i="13" s="1"/>
  <c r="V28" i="13"/>
  <c r="Y27" i="13"/>
  <c r="W27" i="13"/>
  <c r="X27" i="13" s="1"/>
  <c r="V27" i="13"/>
  <c r="Y26" i="13"/>
  <c r="W26" i="13"/>
  <c r="X26" i="13" s="1"/>
  <c r="V26" i="13"/>
  <c r="Y25" i="13"/>
  <c r="W25" i="13"/>
  <c r="X25" i="13" s="1"/>
  <c r="V25" i="13"/>
  <c r="Y24" i="13"/>
  <c r="W24" i="13"/>
  <c r="X24" i="13" s="1"/>
  <c r="V24" i="13"/>
  <c r="Y23" i="13"/>
  <c r="W23" i="13"/>
  <c r="X23" i="13" s="1"/>
  <c r="V23" i="13"/>
  <c r="Y22" i="13"/>
  <c r="W22" i="13"/>
  <c r="X22" i="13" s="1"/>
  <c r="V22" i="13"/>
  <c r="Y21" i="13"/>
  <c r="W21" i="13"/>
  <c r="X21" i="13" s="1"/>
  <c r="V21" i="13"/>
  <c r="Y20" i="13"/>
  <c r="W20" i="13"/>
  <c r="X20" i="13" s="1"/>
  <c r="V20" i="13"/>
  <c r="Y19" i="13"/>
  <c r="W19" i="13"/>
  <c r="X19" i="13" s="1"/>
  <c r="V19" i="13"/>
  <c r="Y18" i="13"/>
  <c r="W18" i="13"/>
  <c r="X18" i="13" s="1"/>
  <c r="V18" i="13"/>
  <c r="Y17" i="13"/>
  <c r="W17" i="13"/>
  <c r="X17" i="13" s="1"/>
  <c r="V17" i="13"/>
  <c r="Y16" i="13"/>
  <c r="W16" i="13"/>
  <c r="X16" i="13" s="1"/>
  <c r="V16" i="13"/>
  <c r="Y15" i="13"/>
  <c r="W15" i="13"/>
  <c r="X15" i="13" s="1"/>
  <c r="V15" i="13"/>
  <c r="Y14" i="13"/>
  <c r="W14" i="13"/>
  <c r="X14" i="13" s="1"/>
  <c r="V14" i="13"/>
  <c r="Y13" i="13"/>
  <c r="W13" i="13"/>
  <c r="X13" i="13" s="1"/>
  <c r="V13" i="13"/>
  <c r="Y12" i="13"/>
  <c r="W12" i="13"/>
  <c r="X12" i="13" s="1"/>
  <c r="V12" i="13"/>
  <c r="Y11" i="13"/>
  <c r="W11" i="13"/>
  <c r="X11" i="13" s="1"/>
  <c r="V11" i="13"/>
  <c r="Y10" i="13"/>
  <c r="W10" i="13"/>
  <c r="X10" i="13" s="1"/>
  <c r="V10" i="13"/>
  <c r="Y9" i="13"/>
  <c r="W9" i="13"/>
  <c r="X9" i="13" s="1"/>
  <c r="V9" i="13"/>
  <c r="Y8" i="13"/>
  <c r="W8" i="13"/>
  <c r="X8" i="13" s="1"/>
  <c r="V8" i="13"/>
  <c r="Y7" i="13"/>
  <c r="W7" i="13"/>
  <c r="X7" i="13" s="1"/>
  <c r="V7" i="13"/>
  <c r="Y6" i="13"/>
  <c r="W6" i="13"/>
  <c r="X6" i="13" s="1"/>
  <c r="V6" i="13"/>
  <c r="Y5" i="13"/>
  <c r="W5" i="13"/>
  <c r="X5" i="13" s="1"/>
  <c r="V5" i="13"/>
  <c r="Y4" i="13"/>
  <c r="W4" i="13"/>
  <c r="X4" i="13" s="1"/>
  <c r="V4" i="13"/>
  <c r="Y3" i="13"/>
  <c r="W3" i="13"/>
  <c r="X3" i="13" s="1"/>
  <c r="V3" i="13"/>
  <c r="Y32" i="14"/>
  <c r="W32" i="14"/>
  <c r="Y31" i="14"/>
  <c r="W31" i="14"/>
  <c r="Y30" i="14"/>
  <c r="W30" i="14"/>
  <c r="Y29" i="14"/>
  <c r="W29" i="14"/>
  <c r="V29" i="14"/>
  <c r="Y28" i="14"/>
  <c r="X28" i="14"/>
  <c r="W28" i="14"/>
  <c r="V28" i="14"/>
  <c r="Y27" i="14"/>
  <c r="W27" i="14"/>
  <c r="V27" i="14"/>
  <c r="Y26" i="14"/>
  <c r="X26" i="14"/>
  <c r="W26" i="14"/>
  <c r="V26" i="14"/>
  <c r="Y25" i="14"/>
  <c r="X25" i="14"/>
  <c r="W25" i="14"/>
  <c r="V25" i="14"/>
  <c r="Y24" i="14"/>
  <c r="X24" i="14"/>
  <c r="W24" i="14"/>
  <c r="V24" i="14"/>
  <c r="Y23" i="14"/>
  <c r="X23" i="14"/>
  <c r="W23" i="14"/>
  <c r="V23" i="14"/>
  <c r="Y22" i="14"/>
  <c r="X22" i="14"/>
  <c r="W22" i="14"/>
  <c r="V22" i="14"/>
  <c r="Y21" i="14"/>
  <c r="X21" i="14"/>
  <c r="W21" i="14"/>
  <c r="V21" i="14"/>
  <c r="Y20" i="14"/>
  <c r="X20" i="14"/>
  <c r="W20" i="14"/>
  <c r="V20" i="14"/>
  <c r="Y19" i="14"/>
  <c r="X19" i="14"/>
  <c r="W19" i="14"/>
  <c r="V19" i="14"/>
  <c r="Y18" i="14"/>
  <c r="X18" i="14"/>
  <c r="W18" i="14"/>
  <c r="V18" i="14"/>
  <c r="Y17" i="14"/>
  <c r="X17" i="14"/>
  <c r="W17" i="14"/>
  <c r="V17" i="14"/>
  <c r="Y16" i="14"/>
  <c r="X16" i="14"/>
  <c r="W16" i="14"/>
  <c r="V16" i="14"/>
  <c r="Y15" i="14"/>
  <c r="X15" i="14"/>
  <c r="W15" i="14"/>
  <c r="V15" i="14"/>
  <c r="Y14" i="14"/>
  <c r="X14" i="14"/>
  <c r="W14" i="14"/>
  <c r="V14" i="14"/>
  <c r="Y13" i="14"/>
  <c r="X13" i="14"/>
  <c r="W13" i="14"/>
  <c r="V13" i="14"/>
  <c r="Y12" i="14"/>
  <c r="X12" i="14"/>
  <c r="W12" i="14"/>
  <c r="V12" i="14"/>
  <c r="Y11" i="14"/>
  <c r="X11" i="14"/>
  <c r="W11" i="14"/>
  <c r="V11" i="14"/>
  <c r="Y10" i="14"/>
  <c r="X10" i="14"/>
  <c r="W10" i="14"/>
  <c r="V10" i="14"/>
  <c r="Y9" i="14"/>
  <c r="X9" i="14"/>
  <c r="W9" i="14"/>
  <c r="V9" i="14"/>
  <c r="Y8" i="14"/>
  <c r="X8" i="14"/>
  <c r="W8" i="14"/>
  <c r="V8" i="14"/>
  <c r="Y7" i="14"/>
  <c r="X7" i="14"/>
  <c r="W7" i="14"/>
  <c r="V7" i="14"/>
  <c r="Y6" i="14"/>
  <c r="X6" i="14"/>
  <c r="W6" i="14"/>
  <c r="V6" i="14"/>
  <c r="Y5" i="14"/>
  <c r="X5" i="14"/>
  <c r="W5" i="14"/>
  <c r="V5" i="14"/>
  <c r="Y4" i="14"/>
  <c r="X4" i="14"/>
  <c r="W4" i="14"/>
  <c r="V4" i="14"/>
  <c r="Y3" i="14"/>
  <c r="X3" i="14"/>
  <c r="W3" i="14"/>
  <c r="X29" i="14" s="1"/>
  <c r="V3" i="14"/>
  <c r="Y32" i="15"/>
  <c r="W32" i="15"/>
  <c r="Y31" i="15"/>
  <c r="W31" i="15"/>
  <c r="Y30" i="15"/>
  <c r="W30" i="15"/>
  <c r="Y29" i="15"/>
  <c r="X29" i="15"/>
  <c r="W29" i="15"/>
  <c r="V29" i="15"/>
  <c r="Y28" i="15"/>
  <c r="W28" i="15"/>
  <c r="V28" i="15"/>
  <c r="Y27" i="15"/>
  <c r="X27" i="15"/>
  <c r="W27" i="15"/>
  <c r="V27" i="15"/>
  <c r="Y26" i="15"/>
  <c r="X26" i="15"/>
  <c r="W26" i="15"/>
  <c r="V26" i="15"/>
  <c r="Y25" i="15"/>
  <c r="X25" i="15"/>
  <c r="W25" i="15"/>
  <c r="V25" i="15"/>
  <c r="Y24" i="15"/>
  <c r="X24" i="15"/>
  <c r="W24" i="15"/>
  <c r="V24" i="15"/>
  <c r="Y23" i="15"/>
  <c r="X23" i="15"/>
  <c r="W23" i="15"/>
  <c r="V23" i="15"/>
  <c r="Y22" i="15"/>
  <c r="X22" i="15"/>
  <c r="W22" i="15"/>
  <c r="V22" i="15"/>
  <c r="Y21" i="15"/>
  <c r="X21" i="15"/>
  <c r="W21" i="15"/>
  <c r="V21" i="15"/>
  <c r="Y20" i="15"/>
  <c r="X20" i="15"/>
  <c r="W20" i="15"/>
  <c r="V20" i="15"/>
  <c r="Y19" i="15"/>
  <c r="X19" i="15"/>
  <c r="W19" i="15"/>
  <c r="V19" i="15"/>
  <c r="Y18" i="15"/>
  <c r="X18" i="15"/>
  <c r="W18" i="15"/>
  <c r="V18" i="15"/>
  <c r="Y17" i="15"/>
  <c r="X17" i="15"/>
  <c r="W17" i="15"/>
  <c r="V17" i="15"/>
  <c r="Y16" i="15"/>
  <c r="X16" i="15"/>
  <c r="W16" i="15"/>
  <c r="V16" i="15"/>
  <c r="Y15" i="15"/>
  <c r="X15" i="15"/>
  <c r="W15" i="15"/>
  <c r="V15" i="15"/>
  <c r="Y14" i="15"/>
  <c r="X14" i="15"/>
  <c r="W14" i="15"/>
  <c r="V14" i="15"/>
  <c r="Y13" i="15"/>
  <c r="X13" i="15"/>
  <c r="W13" i="15"/>
  <c r="V13" i="15"/>
  <c r="Y12" i="15"/>
  <c r="X12" i="15"/>
  <c r="W12" i="15"/>
  <c r="V12" i="15"/>
  <c r="Y11" i="15"/>
  <c r="X11" i="15"/>
  <c r="W11" i="15"/>
  <c r="V11" i="15"/>
  <c r="Y10" i="15"/>
  <c r="X10" i="15"/>
  <c r="W10" i="15"/>
  <c r="V10" i="15"/>
  <c r="Y9" i="15"/>
  <c r="X9" i="15"/>
  <c r="W9" i="15"/>
  <c r="V9" i="15"/>
  <c r="Y8" i="15"/>
  <c r="X8" i="15"/>
  <c r="W8" i="15"/>
  <c r="V8" i="15"/>
  <c r="Y7" i="15"/>
  <c r="X7" i="15"/>
  <c r="W7" i="15"/>
  <c r="V7" i="15"/>
  <c r="Y6" i="15"/>
  <c r="X6" i="15"/>
  <c r="W6" i="15"/>
  <c r="V6" i="15"/>
  <c r="Y5" i="15"/>
  <c r="X5" i="15"/>
  <c r="W5" i="15"/>
  <c r="V5" i="15"/>
  <c r="Y4" i="15"/>
  <c r="X4" i="15"/>
  <c r="W4" i="15"/>
  <c r="V4" i="15"/>
  <c r="Y3" i="15"/>
  <c r="X3" i="15"/>
  <c r="W3" i="15"/>
  <c r="X28" i="15" s="1"/>
  <c r="V3" i="15"/>
  <c r="Y32" i="16"/>
  <c r="W32" i="16"/>
  <c r="Y31" i="16"/>
  <c r="W31" i="16"/>
  <c r="Y30" i="16"/>
  <c r="W30" i="16"/>
  <c r="Y29" i="16"/>
  <c r="X29" i="16"/>
  <c r="W29" i="16"/>
  <c r="V29" i="16"/>
  <c r="Y28" i="16"/>
  <c r="W28" i="16"/>
  <c r="X28" i="16" s="1"/>
  <c r="V28" i="16"/>
  <c r="Y27" i="16"/>
  <c r="X27" i="16"/>
  <c r="W27" i="16"/>
  <c r="V27" i="16"/>
  <c r="Y26" i="16"/>
  <c r="W26" i="16"/>
  <c r="X26" i="16" s="1"/>
  <c r="V26" i="16"/>
  <c r="Y25" i="16"/>
  <c r="X25" i="16"/>
  <c r="W25" i="16"/>
  <c r="V25" i="16"/>
  <c r="Y24" i="16"/>
  <c r="W24" i="16"/>
  <c r="X24" i="16" s="1"/>
  <c r="V24" i="16"/>
  <c r="Y23" i="16"/>
  <c r="X23" i="16"/>
  <c r="W23" i="16"/>
  <c r="V23" i="16"/>
  <c r="Y22" i="16"/>
  <c r="W22" i="16"/>
  <c r="X22" i="16" s="1"/>
  <c r="V22" i="16"/>
  <c r="Y21" i="16"/>
  <c r="X21" i="16"/>
  <c r="W21" i="16"/>
  <c r="V21" i="16"/>
  <c r="Y20" i="16"/>
  <c r="W20" i="16"/>
  <c r="X20" i="16" s="1"/>
  <c r="V20" i="16"/>
  <c r="Y19" i="16"/>
  <c r="X19" i="16"/>
  <c r="W19" i="16"/>
  <c r="V19" i="16"/>
  <c r="Y18" i="16"/>
  <c r="W18" i="16"/>
  <c r="X18" i="16" s="1"/>
  <c r="V18" i="16"/>
  <c r="Y17" i="16"/>
  <c r="X17" i="16"/>
  <c r="W17" i="16"/>
  <c r="V17" i="16"/>
  <c r="Y16" i="16"/>
  <c r="W16" i="16"/>
  <c r="X16" i="16" s="1"/>
  <c r="V16" i="16"/>
  <c r="Y15" i="16"/>
  <c r="X15" i="16"/>
  <c r="W15" i="16"/>
  <c r="V15" i="16"/>
  <c r="Y14" i="16"/>
  <c r="W14" i="16"/>
  <c r="X14" i="16" s="1"/>
  <c r="V14" i="16"/>
  <c r="Y13" i="16"/>
  <c r="X13" i="16"/>
  <c r="W13" i="16"/>
  <c r="V13" i="16"/>
  <c r="Y12" i="16"/>
  <c r="W12" i="16"/>
  <c r="X12" i="16" s="1"/>
  <c r="V12" i="16"/>
  <c r="Y11" i="16"/>
  <c r="X11" i="16"/>
  <c r="W11" i="16"/>
  <c r="V11" i="16"/>
  <c r="Y10" i="16"/>
  <c r="W10" i="16"/>
  <c r="X10" i="16" s="1"/>
  <c r="V10" i="16"/>
  <c r="Y9" i="16"/>
  <c r="X9" i="16"/>
  <c r="W9" i="16"/>
  <c r="V9" i="16"/>
  <c r="Y8" i="16"/>
  <c r="W8" i="16"/>
  <c r="X8" i="16" s="1"/>
  <c r="V8" i="16"/>
  <c r="Y7" i="16"/>
  <c r="X7" i="16"/>
  <c r="W7" i="16"/>
  <c r="V7" i="16"/>
  <c r="Y6" i="16"/>
  <c r="W6" i="16"/>
  <c r="X6" i="16" s="1"/>
  <c r="V6" i="16"/>
  <c r="Y5" i="16"/>
  <c r="X5" i="16"/>
  <c r="W5" i="16"/>
  <c r="V5" i="16"/>
  <c r="Y4" i="16"/>
  <c r="W4" i="16"/>
  <c r="X4" i="16" s="1"/>
  <c r="V4" i="16"/>
  <c r="Y3" i="16"/>
  <c r="X3" i="16"/>
  <c r="W3" i="16"/>
  <c r="V3" i="16"/>
  <c r="Y32" i="17"/>
  <c r="W32" i="17"/>
  <c r="Y31" i="17"/>
  <c r="W31" i="17"/>
  <c r="Y30" i="17"/>
  <c r="W30" i="17"/>
  <c r="Y29" i="17"/>
  <c r="X29" i="17"/>
  <c r="W29" i="17"/>
  <c r="V29" i="17"/>
  <c r="Y28" i="17"/>
  <c r="X28" i="17"/>
  <c r="W28" i="17"/>
  <c r="V28" i="17"/>
  <c r="Y27" i="17"/>
  <c r="X27" i="17"/>
  <c r="W27" i="17"/>
  <c r="V27" i="17"/>
  <c r="Y26" i="17"/>
  <c r="X26" i="17"/>
  <c r="W26" i="17"/>
  <c r="V26" i="17"/>
  <c r="Y25" i="17"/>
  <c r="X25" i="17"/>
  <c r="W25" i="17"/>
  <c r="V25" i="17"/>
  <c r="Y24" i="17"/>
  <c r="X24" i="17"/>
  <c r="W24" i="17"/>
  <c r="V24" i="17"/>
  <c r="Y23" i="17"/>
  <c r="X23" i="17"/>
  <c r="W23" i="17"/>
  <c r="V23" i="17"/>
  <c r="Y22" i="17"/>
  <c r="X22" i="17"/>
  <c r="W22" i="17"/>
  <c r="V22" i="17"/>
  <c r="Y21" i="17"/>
  <c r="X21" i="17"/>
  <c r="W21" i="17"/>
  <c r="V21" i="17"/>
  <c r="Y20" i="17"/>
  <c r="X20" i="17"/>
  <c r="W20" i="17"/>
  <c r="V20" i="17"/>
  <c r="Y19" i="17"/>
  <c r="X19" i="17"/>
  <c r="W19" i="17"/>
  <c r="V19" i="17"/>
  <c r="Y18" i="17"/>
  <c r="X18" i="17"/>
  <c r="W18" i="17"/>
  <c r="V18" i="17"/>
  <c r="Y17" i="17"/>
  <c r="X17" i="17"/>
  <c r="W17" i="17"/>
  <c r="V17" i="17"/>
  <c r="Y16" i="17"/>
  <c r="X16" i="17"/>
  <c r="W16" i="17"/>
  <c r="V16" i="17"/>
  <c r="Y15" i="17"/>
  <c r="X15" i="17"/>
  <c r="W15" i="17"/>
  <c r="V15" i="17"/>
  <c r="Y14" i="17"/>
  <c r="X14" i="17"/>
  <c r="W14" i="17"/>
  <c r="V14" i="17"/>
  <c r="Y13" i="17"/>
  <c r="X13" i="17"/>
  <c r="W13" i="17"/>
  <c r="V13" i="17"/>
  <c r="Y12" i="17"/>
  <c r="X12" i="17"/>
  <c r="W12" i="17"/>
  <c r="V12" i="17"/>
  <c r="Y11" i="17"/>
  <c r="X11" i="17"/>
  <c r="W11" i="17"/>
  <c r="V11" i="17"/>
  <c r="Y10" i="17"/>
  <c r="X10" i="17"/>
  <c r="W10" i="17"/>
  <c r="V10" i="17"/>
  <c r="Y9" i="17"/>
  <c r="X9" i="17"/>
  <c r="W9" i="17"/>
  <c r="V9" i="17"/>
  <c r="Y8" i="17"/>
  <c r="X8" i="17"/>
  <c r="W8" i="17"/>
  <c r="V8" i="17"/>
  <c r="Y7" i="17"/>
  <c r="X7" i="17"/>
  <c r="W7" i="17"/>
  <c r="V7" i="17"/>
  <c r="Y6" i="17"/>
  <c r="X6" i="17"/>
  <c r="W6" i="17"/>
  <c r="V6" i="17"/>
  <c r="Y5" i="17"/>
  <c r="X5" i="17"/>
  <c r="W5" i="17"/>
  <c r="V5" i="17"/>
  <c r="Y4" i="17"/>
  <c r="X4" i="17"/>
  <c r="W4" i="17"/>
  <c r="V4" i="17"/>
  <c r="Y3" i="17"/>
  <c r="X3" i="17"/>
  <c r="W3" i="17"/>
  <c r="V3" i="17"/>
  <c r="Y32" i="18"/>
  <c r="W32" i="18"/>
  <c r="Y31" i="18"/>
  <c r="W31" i="18"/>
  <c r="Y30" i="18"/>
  <c r="W30" i="18"/>
  <c r="Y29" i="18"/>
  <c r="X29" i="18"/>
  <c r="W29" i="18"/>
  <c r="V29" i="18"/>
  <c r="Y28" i="18"/>
  <c r="W28" i="18"/>
  <c r="X28" i="18" s="1"/>
  <c r="V28" i="18"/>
  <c r="Y27" i="18"/>
  <c r="X27" i="18"/>
  <c r="W27" i="18"/>
  <c r="V27" i="18"/>
  <c r="Y26" i="18"/>
  <c r="W26" i="18"/>
  <c r="X26" i="18" s="1"/>
  <c r="V26" i="18"/>
  <c r="Y25" i="18"/>
  <c r="X25" i="18"/>
  <c r="W25" i="18"/>
  <c r="V25" i="18"/>
  <c r="Y24" i="18"/>
  <c r="W24" i="18"/>
  <c r="X24" i="18" s="1"/>
  <c r="V24" i="18"/>
  <c r="Y23" i="18"/>
  <c r="X23" i="18"/>
  <c r="W23" i="18"/>
  <c r="V23" i="18"/>
  <c r="Y22" i="18"/>
  <c r="W22" i="18"/>
  <c r="X22" i="18" s="1"/>
  <c r="V22" i="18"/>
  <c r="Y21" i="18"/>
  <c r="X21" i="18"/>
  <c r="W21" i="18"/>
  <c r="V21" i="18"/>
  <c r="Y20" i="18"/>
  <c r="W20" i="18"/>
  <c r="X20" i="18" s="1"/>
  <c r="V20" i="18"/>
  <c r="Y19" i="18"/>
  <c r="X19" i="18"/>
  <c r="W19" i="18"/>
  <c r="V19" i="18"/>
  <c r="Y18" i="18"/>
  <c r="W18" i="18"/>
  <c r="X18" i="18" s="1"/>
  <c r="V18" i="18"/>
  <c r="Y17" i="18"/>
  <c r="X17" i="18"/>
  <c r="W17" i="18"/>
  <c r="V17" i="18"/>
  <c r="Y16" i="18"/>
  <c r="W16" i="18"/>
  <c r="X16" i="18" s="1"/>
  <c r="V16" i="18"/>
  <c r="Y15" i="18"/>
  <c r="X15" i="18"/>
  <c r="W15" i="18"/>
  <c r="V15" i="18"/>
  <c r="Y14" i="18"/>
  <c r="W14" i="18"/>
  <c r="X14" i="18" s="1"/>
  <c r="V14" i="18"/>
  <c r="Y13" i="18"/>
  <c r="X13" i="18"/>
  <c r="W13" i="18"/>
  <c r="V13" i="18"/>
  <c r="Y12" i="18"/>
  <c r="W12" i="18"/>
  <c r="X12" i="18" s="1"/>
  <c r="V12" i="18"/>
  <c r="Y11" i="18"/>
  <c r="X11" i="18"/>
  <c r="W11" i="18"/>
  <c r="V11" i="18"/>
  <c r="Y10" i="18"/>
  <c r="W10" i="18"/>
  <c r="X10" i="18" s="1"/>
  <c r="V10" i="18"/>
  <c r="Y9" i="18"/>
  <c r="X9" i="18"/>
  <c r="W9" i="18"/>
  <c r="V9" i="18"/>
  <c r="Y8" i="18"/>
  <c r="W8" i="18"/>
  <c r="X8" i="18" s="1"/>
  <c r="V8" i="18"/>
  <c r="Y7" i="18"/>
  <c r="X7" i="18"/>
  <c r="W7" i="18"/>
  <c r="V7" i="18"/>
  <c r="Y6" i="18"/>
  <c r="W6" i="18"/>
  <c r="X6" i="18" s="1"/>
  <c r="V6" i="18"/>
  <c r="Y5" i="18"/>
  <c r="X5" i="18"/>
  <c r="W5" i="18"/>
  <c r="V5" i="18"/>
  <c r="Y4" i="18"/>
  <c r="W4" i="18"/>
  <c r="X4" i="18" s="1"/>
  <c r="V4" i="18"/>
  <c r="Y3" i="18"/>
  <c r="X3" i="18"/>
  <c r="W3" i="18"/>
  <c r="V3" i="18"/>
  <c r="Y32" i="19"/>
  <c r="W32" i="19"/>
  <c r="Y31" i="19"/>
  <c r="W31" i="19"/>
  <c r="Y30" i="19"/>
  <c r="W30" i="19"/>
  <c r="Y29" i="19"/>
  <c r="X29" i="19"/>
  <c r="W29" i="19"/>
  <c r="V29" i="19"/>
  <c r="Y28" i="19"/>
  <c r="W28" i="19"/>
  <c r="X28" i="19" s="1"/>
  <c r="V28" i="19"/>
  <c r="Y27" i="19"/>
  <c r="X27" i="19"/>
  <c r="W27" i="19"/>
  <c r="V27" i="19"/>
  <c r="Y26" i="19"/>
  <c r="W26" i="19"/>
  <c r="X26" i="19" s="1"/>
  <c r="V26" i="19"/>
  <c r="Y25" i="19"/>
  <c r="X25" i="19"/>
  <c r="W25" i="19"/>
  <c r="V25" i="19"/>
  <c r="Y24" i="19"/>
  <c r="W24" i="19"/>
  <c r="X24" i="19" s="1"/>
  <c r="V24" i="19"/>
  <c r="Y23" i="19"/>
  <c r="X23" i="19"/>
  <c r="W23" i="19"/>
  <c r="V23" i="19"/>
  <c r="Y22" i="19"/>
  <c r="W22" i="19"/>
  <c r="X22" i="19" s="1"/>
  <c r="V22" i="19"/>
  <c r="Y21" i="19"/>
  <c r="X21" i="19"/>
  <c r="W21" i="19"/>
  <c r="V21" i="19"/>
  <c r="Y20" i="19"/>
  <c r="W20" i="19"/>
  <c r="X20" i="19" s="1"/>
  <c r="V20" i="19"/>
  <c r="Y19" i="19"/>
  <c r="X19" i="19"/>
  <c r="W19" i="19"/>
  <c r="V19" i="19"/>
  <c r="Y18" i="19"/>
  <c r="W18" i="19"/>
  <c r="X18" i="19" s="1"/>
  <c r="V18" i="19"/>
  <c r="Y17" i="19"/>
  <c r="X17" i="19"/>
  <c r="W17" i="19"/>
  <c r="V17" i="19"/>
  <c r="Y16" i="19"/>
  <c r="W16" i="19"/>
  <c r="X16" i="19" s="1"/>
  <c r="V16" i="19"/>
  <c r="Y15" i="19"/>
  <c r="X15" i="19"/>
  <c r="W15" i="19"/>
  <c r="V15" i="19"/>
  <c r="Y14" i="19"/>
  <c r="W14" i="19"/>
  <c r="X14" i="19" s="1"/>
  <c r="V14" i="19"/>
  <c r="Y13" i="19"/>
  <c r="X13" i="19"/>
  <c r="W13" i="19"/>
  <c r="V13" i="19"/>
  <c r="Y12" i="19"/>
  <c r="W12" i="19"/>
  <c r="X12" i="19" s="1"/>
  <c r="V12" i="19"/>
  <c r="Y11" i="19"/>
  <c r="X11" i="19"/>
  <c r="W11" i="19"/>
  <c r="V11" i="19"/>
  <c r="Y10" i="19"/>
  <c r="W10" i="19"/>
  <c r="X10" i="19" s="1"/>
  <c r="V10" i="19"/>
  <c r="Y9" i="19"/>
  <c r="X9" i="19"/>
  <c r="W9" i="19"/>
  <c r="V9" i="19"/>
  <c r="Y8" i="19"/>
  <c r="W8" i="19"/>
  <c r="X8" i="19" s="1"/>
  <c r="V8" i="19"/>
  <c r="Y7" i="19"/>
  <c r="X7" i="19"/>
  <c r="W7" i="19"/>
  <c r="V7" i="19"/>
  <c r="Y6" i="19"/>
  <c r="W6" i="19"/>
  <c r="X6" i="19" s="1"/>
  <c r="V6" i="19"/>
  <c r="Y5" i="19"/>
  <c r="X5" i="19"/>
  <c r="W5" i="19"/>
  <c r="V5" i="19"/>
  <c r="Y4" i="19"/>
  <c r="W4" i="19"/>
  <c r="X4" i="19" s="1"/>
  <c r="V4" i="19"/>
  <c r="Y3" i="19"/>
  <c r="X3" i="19"/>
  <c r="W3" i="19"/>
  <c r="V3" i="19"/>
  <c r="Y32" i="20"/>
  <c r="W32" i="20"/>
  <c r="Y31" i="20"/>
  <c r="W31" i="20"/>
  <c r="Y30" i="20"/>
  <c r="W30" i="20"/>
  <c r="Y29" i="20"/>
  <c r="W29" i="20"/>
  <c r="X29" i="20" s="1"/>
  <c r="V29" i="20"/>
  <c r="Y28" i="20"/>
  <c r="W28" i="20"/>
  <c r="X28" i="20" s="1"/>
  <c r="V28" i="20"/>
  <c r="Y27" i="20"/>
  <c r="W27" i="20"/>
  <c r="X27" i="20" s="1"/>
  <c r="V27" i="20"/>
  <c r="Y26" i="20"/>
  <c r="W26" i="20"/>
  <c r="X26" i="20" s="1"/>
  <c r="V26" i="20"/>
  <c r="Y25" i="20"/>
  <c r="W25" i="20"/>
  <c r="X25" i="20" s="1"/>
  <c r="V25" i="20"/>
  <c r="Y24" i="20"/>
  <c r="W24" i="20"/>
  <c r="X24" i="20" s="1"/>
  <c r="V24" i="20"/>
  <c r="Y23" i="20"/>
  <c r="W23" i="20"/>
  <c r="X23" i="20" s="1"/>
  <c r="V23" i="20"/>
  <c r="Y22" i="20"/>
  <c r="W22" i="20"/>
  <c r="X22" i="20" s="1"/>
  <c r="V22" i="20"/>
  <c r="Y21" i="20"/>
  <c r="W21" i="20"/>
  <c r="X21" i="20" s="1"/>
  <c r="V21" i="20"/>
  <c r="Y20" i="20"/>
  <c r="W20" i="20"/>
  <c r="X20" i="20" s="1"/>
  <c r="V20" i="20"/>
  <c r="Y19" i="20"/>
  <c r="W19" i="20"/>
  <c r="X19" i="20" s="1"/>
  <c r="V19" i="20"/>
  <c r="Y18" i="20"/>
  <c r="W18" i="20"/>
  <c r="X18" i="20" s="1"/>
  <c r="V18" i="20"/>
  <c r="Y17" i="20"/>
  <c r="W17" i="20"/>
  <c r="X17" i="20" s="1"/>
  <c r="V17" i="20"/>
  <c r="Y16" i="20"/>
  <c r="W16" i="20"/>
  <c r="X16" i="20" s="1"/>
  <c r="V16" i="20"/>
  <c r="Y15" i="20"/>
  <c r="W15" i="20"/>
  <c r="X15" i="20" s="1"/>
  <c r="V15" i="20"/>
  <c r="Y14" i="20"/>
  <c r="W14" i="20"/>
  <c r="X14" i="20" s="1"/>
  <c r="V14" i="20"/>
  <c r="Y13" i="20"/>
  <c r="W13" i="20"/>
  <c r="X13" i="20" s="1"/>
  <c r="V13" i="20"/>
  <c r="Y12" i="20"/>
  <c r="W12" i="20"/>
  <c r="X12" i="20" s="1"/>
  <c r="V12" i="20"/>
  <c r="Y11" i="20"/>
  <c r="W11" i="20"/>
  <c r="X11" i="20" s="1"/>
  <c r="V11" i="20"/>
  <c r="Y10" i="20"/>
  <c r="W10" i="20"/>
  <c r="X10" i="20" s="1"/>
  <c r="V10" i="20"/>
  <c r="Y9" i="20"/>
  <c r="W9" i="20"/>
  <c r="X9" i="20" s="1"/>
  <c r="V9" i="20"/>
  <c r="Y8" i="20"/>
  <c r="W8" i="20"/>
  <c r="X8" i="20" s="1"/>
  <c r="V8" i="20"/>
  <c r="Y7" i="20"/>
  <c r="W7" i="20"/>
  <c r="X7" i="20" s="1"/>
  <c r="V7" i="20"/>
  <c r="Y6" i="20"/>
  <c r="W6" i="20"/>
  <c r="X6" i="20" s="1"/>
  <c r="V6" i="20"/>
  <c r="Y5" i="20"/>
  <c r="W5" i="20"/>
  <c r="X5" i="20" s="1"/>
  <c r="V5" i="20"/>
  <c r="Y4" i="20"/>
  <c r="W4" i="20"/>
  <c r="X4" i="20" s="1"/>
  <c r="V4" i="20"/>
  <c r="Y3" i="20"/>
  <c r="W3" i="20"/>
  <c r="X3" i="20" s="1"/>
  <c r="V3" i="20"/>
  <c r="Y32" i="21"/>
  <c r="Y31" i="21"/>
  <c r="Y30" i="21"/>
  <c r="Y29" i="21"/>
  <c r="Y28" i="21"/>
  <c r="Y27" i="21"/>
  <c r="Y26" i="21"/>
  <c r="Y25" i="21"/>
  <c r="Y24" i="21"/>
  <c r="Y23" i="21"/>
  <c r="Y22" i="21"/>
  <c r="Y21" i="21"/>
  <c r="Y20" i="21"/>
  <c r="Y19" i="21"/>
  <c r="Y18" i="21"/>
  <c r="Y17" i="21"/>
  <c r="Y16" i="21"/>
  <c r="Y15" i="21"/>
  <c r="Y14" i="21"/>
  <c r="Y13" i="21"/>
  <c r="Y12" i="21"/>
  <c r="Y11" i="21"/>
  <c r="Y10" i="21"/>
  <c r="Y9" i="21"/>
  <c r="Y8" i="21"/>
  <c r="Y7" i="21"/>
  <c r="Y6" i="21"/>
  <c r="Y5" i="21"/>
  <c r="Y4" i="21"/>
  <c r="Y3" i="21"/>
  <c r="W31" i="21"/>
  <c r="W32" i="21"/>
  <c r="W30" i="21"/>
  <c r="W29" i="21"/>
  <c r="X29" i="21" s="1"/>
  <c r="V29" i="21"/>
  <c r="W28" i="21"/>
  <c r="X28" i="21" s="1"/>
  <c r="V28" i="21"/>
  <c r="W27" i="21"/>
  <c r="X27" i="21" s="1"/>
  <c r="V27" i="21"/>
  <c r="W26" i="21"/>
  <c r="X26" i="21" s="1"/>
  <c r="V26" i="21"/>
  <c r="W25" i="21"/>
  <c r="X25" i="21" s="1"/>
  <c r="V25" i="21"/>
  <c r="W24" i="21"/>
  <c r="X24" i="21" s="1"/>
  <c r="V24" i="21"/>
  <c r="W23" i="21"/>
  <c r="X23" i="21" s="1"/>
  <c r="V23" i="21"/>
  <c r="W22" i="21"/>
  <c r="X22" i="21" s="1"/>
  <c r="V22" i="21"/>
  <c r="W21" i="21"/>
  <c r="X21" i="21" s="1"/>
  <c r="V21" i="21"/>
  <c r="W20" i="21"/>
  <c r="X20" i="21" s="1"/>
  <c r="V20" i="21"/>
  <c r="W19" i="21"/>
  <c r="X19" i="21" s="1"/>
  <c r="V19" i="21"/>
  <c r="W18" i="21"/>
  <c r="X18" i="21" s="1"/>
  <c r="V18" i="21"/>
  <c r="W17" i="21"/>
  <c r="X17" i="21" s="1"/>
  <c r="V17" i="21"/>
  <c r="W16" i="21"/>
  <c r="X16" i="21" s="1"/>
  <c r="V16" i="21"/>
  <c r="W15" i="21"/>
  <c r="X15" i="21" s="1"/>
  <c r="V15" i="21"/>
  <c r="W14" i="21"/>
  <c r="X14" i="21" s="1"/>
  <c r="V14" i="21"/>
  <c r="W13" i="21"/>
  <c r="X13" i="21" s="1"/>
  <c r="V13" i="21"/>
  <c r="W12" i="21"/>
  <c r="X12" i="21" s="1"/>
  <c r="V12" i="21"/>
  <c r="W11" i="21"/>
  <c r="X11" i="21" s="1"/>
  <c r="V11" i="21"/>
  <c r="W10" i="21"/>
  <c r="X10" i="21" s="1"/>
  <c r="V10" i="21"/>
  <c r="W9" i="21"/>
  <c r="X9" i="21" s="1"/>
  <c r="V9" i="21"/>
  <c r="W8" i="21"/>
  <c r="X8" i="21" s="1"/>
  <c r="V8" i="21"/>
  <c r="W7" i="21"/>
  <c r="X7" i="21" s="1"/>
  <c r="V7" i="21"/>
  <c r="W6" i="21"/>
  <c r="X6" i="21" s="1"/>
  <c r="V6" i="21"/>
  <c r="W5" i="21"/>
  <c r="X5" i="21" s="1"/>
  <c r="V5" i="21"/>
  <c r="W4" i="21"/>
  <c r="X4" i="21" s="1"/>
  <c r="V4" i="21"/>
  <c r="W3" i="21"/>
  <c r="V3" i="21"/>
  <c r="X27" i="14" l="1"/>
  <c r="E9" i="23"/>
  <c r="M29" i="34"/>
  <c r="M28" i="34"/>
  <c r="M27" i="34"/>
  <c r="M26" i="34"/>
  <c r="M25" i="34"/>
  <c r="M24" i="34"/>
  <c r="M23" i="34"/>
  <c r="M22" i="34"/>
  <c r="M21" i="34"/>
  <c r="M20" i="34"/>
  <c r="M19" i="34"/>
  <c r="M18" i="34"/>
  <c r="M17" i="34"/>
  <c r="M16" i="34"/>
  <c r="M15" i="34"/>
  <c r="M14" i="34"/>
  <c r="M13" i="34"/>
  <c r="M12" i="34"/>
  <c r="M11" i="34"/>
  <c r="M10" i="34"/>
  <c r="M9" i="34"/>
  <c r="M8" i="34"/>
  <c r="M7" i="34"/>
  <c r="M6" i="34"/>
  <c r="M5" i="34"/>
  <c r="M4" i="34"/>
  <c r="M3" i="34"/>
  <c r="M29" i="13"/>
  <c r="M28" i="13"/>
  <c r="M27" i="13"/>
  <c r="M26" i="13"/>
  <c r="M25" i="13"/>
  <c r="M24" i="13"/>
  <c r="M23" i="13"/>
  <c r="M22" i="13"/>
  <c r="M21" i="13"/>
  <c r="M20" i="13"/>
  <c r="M19" i="13"/>
  <c r="M18" i="13"/>
  <c r="M17" i="13"/>
  <c r="M16" i="13"/>
  <c r="M15" i="13"/>
  <c r="M14" i="13"/>
  <c r="M13" i="13"/>
  <c r="M12" i="13"/>
  <c r="M11" i="13"/>
  <c r="M10" i="13"/>
  <c r="M9" i="13"/>
  <c r="M8" i="13"/>
  <c r="M7" i="13"/>
  <c r="M6" i="13"/>
  <c r="M5" i="13"/>
  <c r="M4" i="13"/>
  <c r="M3" i="13"/>
  <c r="M29" i="14"/>
  <c r="M28" i="14"/>
  <c r="M27" i="14"/>
  <c r="M26" i="14"/>
  <c r="M25" i="14"/>
  <c r="M24" i="14"/>
  <c r="M23" i="14"/>
  <c r="M22" i="14"/>
  <c r="M21" i="14"/>
  <c r="M20" i="14"/>
  <c r="M19" i="14"/>
  <c r="M18" i="14"/>
  <c r="M17" i="14"/>
  <c r="M16" i="14"/>
  <c r="M15" i="14"/>
  <c r="M14" i="14"/>
  <c r="M13" i="14"/>
  <c r="M12" i="14"/>
  <c r="M11" i="14"/>
  <c r="M10" i="14"/>
  <c r="M9" i="14"/>
  <c r="M8" i="14"/>
  <c r="M7" i="14"/>
  <c r="M6" i="14"/>
  <c r="M5" i="14"/>
  <c r="M4" i="14"/>
  <c r="M3" i="14"/>
  <c r="M29" i="15"/>
  <c r="M28" i="15"/>
  <c r="M27" i="15"/>
  <c r="M26" i="15"/>
  <c r="M25" i="15"/>
  <c r="M24" i="15"/>
  <c r="M23" i="15"/>
  <c r="M22" i="15"/>
  <c r="M21" i="15"/>
  <c r="M20" i="15"/>
  <c r="M19" i="15"/>
  <c r="M18" i="15"/>
  <c r="M17" i="15"/>
  <c r="M16" i="15"/>
  <c r="M15" i="15"/>
  <c r="M14" i="15"/>
  <c r="M13" i="15"/>
  <c r="M12" i="15"/>
  <c r="M11" i="15"/>
  <c r="M10" i="15"/>
  <c r="M9" i="15"/>
  <c r="M8" i="15"/>
  <c r="M7" i="15"/>
  <c r="M6" i="15"/>
  <c r="M5" i="15"/>
  <c r="M4" i="15"/>
  <c r="M3" i="15"/>
  <c r="M29" i="16"/>
  <c r="M28" i="16"/>
  <c r="M27" i="16"/>
  <c r="M26" i="16"/>
  <c r="M25" i="16"/>
  <c r="M24" i="16"/>
  <c r="M23" i="16"/>
  <c r="M22" i="16"/>
  <c r="M21" i="16"/>
  <c r="M20" i="16"/>
  <c r="M19" i="16"/>
  <c r="M18" i="16"/>
  <c r="M17" i="16"/>
  <c r="M16" i="16"/>
  <c r="M15" i="16"/>
  <c r="M14" i="16"/>
  <c r="M13" i="16"/>
  <c r="M12" i="16"/>
  <c r="M11" i="16"/>
  <c r="M10" i="16"/>
  <c r="M9" i="16"/>
  <c r="M8" i="16"/>
  <c r="M7" i="16"/>
  <c r="M6" i="16"/>
  <c r="M5" i="16"/>
  <c r="M4" i="16"/>
  <c r="M3" i="16"/>
  <c r="M29" i="17"/>
  <c r="M28" i="17"/>
  <c r="M27" i="17"/>
  <c r="M26" i="17"/>
  <c r="M25" i="17"/>
  <c r="M24" i="17"/>
  <c r="M23" i="17"/>
  <c r="M22" i="17"/>
  <c r="M21" i="17"/>
  <c r="M20" i="17"/>
  <c r="M19" i="17"/>
  <c r="M18" i="17"/>
  <c r="M17" i="17"/>
  <c r="M16" i="17"/>
  <c r="M15" i="17"/>
  <c r="M14" i="17"/>
  <c r="M13" i="17"/>
  <c r="M12" i="17"/>
  <c r="M11" i="17"/>
  <c r="M10" i="17"/>
  <c r="M9" i="17"/>
  <c r="M8" i="17"/>
  <c r="M7" i="17"/>
  <c r="M6" i="17"/>
  <c r="M5" i="17"/>
  <c r="M4" i="17"/>
  <c r="M3" i="17"/>
  <c r="M29" i="18"/>
  <c r="M28" i="18"/>
  <c r="M27" i="18"/>
  <c r="M26" i="18"/>
  <c r="M25" i="18"/>
  <c r="M24" i="18"/>
  <c r="M23" i="18"/>
  <c r="M22" i="18"/>
  <c r="M21" i="18"/>
  <c r="M20" i="18"/>
  <c r="M19" i="18"/>
  <c r="M18" i="18"/>
  <c r="M17" i="18"/>
  <c r="M16" i="18"/>
  <c r="M15" i="18"/>
  <c r="M14" i="18"/>
  <c r="M13" i="18"/>
  <c r="M12" i="18"/>
  <c r="M11" i="18"/>
  <c r="M10" i="18"/>
  <c r="M9" i="18"/>
  <c r="M8" i="18"/>
  <c r="M7" i="18"/>
  <c r="M6" i="18"/>
  <c r="M5" i="18"/>
  <c r="M4" i="18"/>
  <c r="M3" i="18"/>
  <c r="M29" i="19"/>
  <c r="M28" i="19"/>
  <c r="M27" i="19"/>
  <c r="M26" i="19"/>
  <c r="M25" i="19"/>
  <c r="M24" i="19"/>
  <c r="M23" i="19"/>
  <c r="M22" i="19"/>
  <c r="M21" i="19"/>
  <c r="M20" i="19"/>
  <c r="M19" i="19"/>
  <c r="M18" i="19"/>
  <c r="M17" i="19"/>
  <c r="M16" i="19"/>
  <c r="M15" i="19"/>
  <c r="M14" i="19"/>
  <c r="M13" i="19"/>
  <c r="M12" i="19"/>
  <c r="M11" i="19"/>
  <c r="M10" i="19"/>
  <c r="M9" i="19"/>
  <c r="M8" i="19"/>
  <c r="M7" i="19"/>
  <c r="M6" i="19"/>
  <c r="M5" i="19"/>
  <c r="M4" i="19"/>
  <c r="M3" i="19"/>
  <c r="M29" i="20"/>
  <c r="M28" i="20"/>
  <c r="M27" i="20"/>
  <c r="M26" i="20"/>
  <c r="M25" i="20"/>
  <c r="M24" i="20"/>
  <c r="M23" i="20"/>
  <c r="M22" i="20"/>
  <c r="M21" i="20"/>
  <c r="M20" i="20"/>
  <c r="M19" i="20"/>
  <c r="M18" i="20"/>
  <c r="M17" i="20"/>
  <c r="M16" i="20"/>
  <c r="M15" i="20"/>
  <c r="M14" i="20"/>
  <c r="M13" i="20"/>
  <c r="M12" i="20"/>
  <c r="M11" i="20"/>
  <c r="M10" i="20"/>
  <c r="M9" i="20"/>
  <c r="M8" i="20"/>
  <c r="M7" i="20"/>
  <c r="M6" i="20"/>
  <c r="M5" i="20"/>
  <c r="M4" i="20"/>
  <c r="M3" i="20"/>
  <c r="M29" i="21"/>
  <c r="M28" i="21"/>
  <c r="M27" i="21"/>
  <c r="M26" i="21"/>
  <c r="M25" i="21"/>
  <c r="M24" i="21"/>
  <c r="M23" i="21"/>
  <c r="M22" i="21"/>
  <c r="M21" i="21"/>
  <c r="M20" i="21"/>
  <c r="M19" i="21"/>
  <c r="M18" i="21"/>
  <c r="M17" i="21"/>
  <c r="M16" i="21"/>
  <c r="M15" i="21"/>
  <c r="M14" i="21"/>
  <c r="M13" i="21"/>
  <c r="M12" i="21"/>
  <c r="M11" i="21"/>
  <c r="M10" i="21"/>
  <c r="M9" i="21"/>
  <c r="M8" i="21"/>
  <c r="M7" i="21"/>
  <c r="M6" i="21"/>
  <c r="M5" i="21"/>
  <c r="M4" i="21"/>
  <c r="M3" i="21"/>
  <c r="L29" i="34"/>
  <c r="L28" i="34"/>
  <c r="L28" i="28" s="1"/>
  <c r="L27" i="34"/>
  <c r="L26" i="34"/>
  <c r="L25" i="34"/>
  <c r="L24" i="34"/>
  <c r="L23" i="34"/>
  <c r="L22" i="34"/>
  <c r="L21" i="34"/>
  <c r="L20" i="34"/>
  <c r="L20" i="28" s="1"/>
  <c r="L19" i="34"/>
  <c r="L18" i="34"/>
  <c r="L17" i="34"/>
  <c r="L16" i="34"/>
  <c r="L15" i="34"/>
  <c r="L14" i="34"/>
  <c r="K11" i="23" s="1"/>
  <c r="L13" i="34"/>
  <c r="L12" i="34"/>
  <c r="L11" i="34"/>
  <c r="L10" i="34"/>
  <c r="L9" i="34"/>
  <c r="L8" i="34"/>
  <c r="L7" i="34"/>
  <c r="L6" i="34"/>
  <c r="L5" i="34"/>
  <c r="L4" i="34"/>
  <c r="L4" i="28" s="1"/>
  <c r="L3" i="34"/>
  <c r="L29" i="13"/>
  <c r="L28" i="13"/>
  <c r="L27" i="13"/>
  <c r="L26" i="13"/>
  <c r="L25" i="13"/>
  <c r="L24" i="13"/>
  <c r="L23" i="13"/>
  <c r="L22" i="13"/>
  <c r="L21" i="13"/>
  <c r="L20" i="13"/>
  <c r="L19" i="13"/>
  <c r="L18" i="13"/>
  <c r="L17" i="13"/>
  <c r="L16" i="13"/>
  <c r="L15" i="13"/>
  <c r="L14" i="13"/>
  <c r="J11" i="23" s="1"/>
  <c r="L13" i="13"/>
  <c r="L12" i="13"/>
  <c r="L11" i="13"/>
  <c r="L10" i="13"/>
  <c r="L9" i="13"/>
  <c r="L8" i="13"/>
  <c r="L7" i="13"/>
  <c r="L6" i="13"/>
  <c r="L5" i="13"/>
  <c r="L4" i="13"/>
  <c r="L3" i="13"/>
  <c r="L29" i="14"/>
  <c r="L28" i="14"/>
  <c r="L27" i="14"/>
  <c r="L26" i="14"/>
  <c r="L25" i="14"/>
  <c r="L24" i="14"/>
  <c r="L23" i="14"/>
  <c r="L22" i="14"/>
  <c r="L21" i="14"/>
  <c r="L20" i="14"/>
  <c r="L19" i="14"/>
  <c r="L18" i="14"/>
  <c r="L17" i="14"/>
  <c r="L16" i="14"/>
  <c r="L15" i="14"/>
  <c r="L14" i="14"/>
  <c r="I11" i="23" s="1"/>
  <c r="L13" i="14"/>
  <c r="L12" i="14"/>
  <c r="L11" i="14"/>
  <c r="L10" i="14"/>
  <c r="L9" i="14"/>
  <c r="L8" i="14"/>
  <c r="L7" i="14"/>
  <c r="L6" i="14"/>
  <c r="L5" i="14"/>
  <c r="L4" i="14"/>
  <c r="L3" i="14"/>
  <c r="L29" i="15"/>
  <c r="L28" i="15"/>
  <c r="L27" i="15"/>
  <c r="L26" i="15"/>
  <c r="L25" i="15"/>
  <c r="L24" i="15"/>
  <c r="L23" i="15"/>
  <c r="L22" i="15"/>
  <c r="L21" i="15"/>
  <c r="L20" i="15"/>
  <c r="L19" i="15"/>
  <c r="L18" i="15"/>
  <c r="L17" i="15"/>
  <c r="L16" i="15"/>
  <c r="L15" i="15"/>
  <c r="L14" i="15"/>
  <c r="L13" i="15"/>
  <c r="L12" i="15"/>
  <c r="L11" i="15"/>
  <c r="L10" i="15"/>
  <c r="L9" i="15"/>
  <c r="L8" i="15"/>
  <c r="L7" i="15"/>
  <c r="L6" i="15"/>
  <c r="L5" i="15"/>
  <c r="L4" i="15"/>
  <c r="L3" i="15"/>
  <c r="L29" i="16"/>
  <c r="L28" i="16"/>
  <c r="L27" i="16"/>
  <c r="L26" i="16"/>
  <c r="L25" i="16"/>
  <c r="L24" i="16"/>
  <c r="L23" i="16"/>
  <c r="L22" i="16"/>
  <c r="L21" i="16"/>
  <c r="L20" i="16"/>
  <c r="L19" i="16"/>
  <c r="L18" i="16"/>
  <c r="L17" i="16"/>
  <c r="L16" i="16"/>
  <c r="L15" i="16"/>
  <c r="L14" i="16"/>
  <c r="G11" i="23" s="1"/>
  <c r="L13" i="16"/>
  <c r="L12" i="16"/>
  <c r="L11" i="16"/>
  <c r="L10" i="16"/>
  <c r="L9" i="16"/>
  <c r="L8" i="16"/>
  <c r="L7" i="16"/>
  <c r="L6" i="16"/>
  <c r="L5" i="16"/>
  <c r="L4" i="16"/>
  <c r="L3" i="16"/>
  <c r="L29" i="17"/>
  <c r="L28" i="17"/>
  <c r="L27" i="17"/>
  <c r="L26" i="17"/>
  <c r="L25" i="17"/>
  <c r="L24" i="17"/>
  <c r="L23" i="17"/>
  <c r="L22" i="17"/>
  <c r="L21" i="17"/>
  <c r="L20" i="17"/>
  <c r="L19" i="17"/>
  <c r="L18" i="17"/>
  <c r="L17" i="17"/>
  <c r="L16" i="17"/>
  <c r="L15" i="17"/>
  <c r="L14" i="17"/>
  <c r="F11" i="23" s="1"/>
  <c r="L13" i="17"/>
  <c r="L12" i="17"/>
  <c r="L11" i="17"/>
  <c r="L10" i="17"/>
  <c r="L9" i="17"/>
  <c r="L8" i="17"/>
  <c r="L7" i="17"/>
  <c r="L6" i="17"/>
  <c r="L5" i="17"/>
  <c r="L4" i="17"/>
  <c r="L3" i="17"/>
  <c r="L29" i="18"/>
  <c r="L28" i="18"/>
  <c r="L27" i="18"/>
  <c r="L26" i="18"/>
  <c r="L25" i="18"/>
  <c r="L24" i="18"/>
  <c r="L23" i="18"/>
  <c r="L22" i="18"/>
  <c r="L21" i="18"/>
  <c r="L20" i="18"/>
  <c r="L19" i="18"/>
  <c r="L18" i="18"/>
  <c r="L17" i="18"/>
  <c r="L16" i="18"/>
  <c r="L15" i="18"/>
  <c r="L14" i="18"/>
  <c r="L13" i="18"/>
  <c r="L12" i="18"/>
  <c r="L11" i="18"/>
  <c r="L10" i="18"/>
  <c r="L9" i="18"/>
  <c r="L8" i="18"/>
  <c r="L7" i="18"/>
  <c r="L6" i="18"/>
  <c r="L5" i="18"/>
  <c r="L4" i="18"/>
  <c r="L3" i="18"/>
  <c r="L29" i="19"/>
  <c r="K29" i="19"/>
  <c r="L28" i="19"/>
  <c r="K28" i="19"/>
  <c r="L27" i="19"/>
  <c r="K27" i="19"/>
  <c r="L26" i="19"/>
  <c r="K26" i="19"/>
  <c r="L25" i="19"/>
  <c r="K25" i="19"/>
  <c r="L24" i="19"/>
  <c r="K24" i="19"/>
  <c r="L23" i="19"/>
  <c r="K23" i="19"/>
  <c r="L22" i="19"/>
  <c r="K22" i="19"/>
  <c r="L21" i="19"/>
  <c r="K21" i="19"/>
  <c r="L20" i="19"/>
  <c r="K20" i="19"/>
  <c r="L19" i="19"/>
  <c r="K19" i="19"/>
  <c r="L18" i="19"/>
  <c r="K18" i="19"/>
  <c r="L17" i="19"/>
  <c r="K17" i="19"/>
  <c r="L16" i="19"/>
  <c r="K16" i="19"/>
  <c r="L15" i="19"/>
  <c r="K15" i="19"/>
  <c r="L14" i="19"/>
  <c r="D11" i="23" s="1"/>
  <c r="K14" i="19"/>
  <c r="L13" i="19"/>
  <c r="K13" i="19"/>
  <c r="L12" i="19"/>
  <c r="K12" i="19"/>
  <c r="L11" i="19"/>
  <c r="K11" i="19"/>
  <c r="L10" i="19"/>
  <c r="K10" i="19"/>
  <c r="L9" i="19"/>
  <c r="K9" i="19"/>
  <c r="L8" i="19"/>
  <c r="K8" i="19"/>
  <c r="L7" i="19"/>
  <c r="K7" i="19"/>
  <c r="L6" i="19"/>
  <c r="K6" i="19"/>
  <c r="L5" i="19"/>
  <c r="K5" i="19"/>
  <c r="L4" i="19"/>
  <c r="K4" i="19"/>
  <c r="L3" i="19"/>
  <c r="L29" i="20"/>
  <c r="K29" i="20"/>
  <c r="L28" i="20"/>
  <c r="K28" i="20"/>
  <c r="L27" i="20"/>
  <c r="K27" i="20"/>
  <c r="L26" i="20"/>
  <c r="K26" i="20"/>
  <c r="L25" i="20"/>
  <c r="K25" i="20"/>
  <c r="L24" i="20"/>
  <c r="K24" i="20"/>
  <c r="L23" i="20"/>
  <c r="K23" i="20"/>
  <c r="L22" i="20"/>
  <c r="K22" i="20"/>
  <c r="L21" i="20"/>
  <c r="K21" i="20"/>
  <c r="L20" i="20"/>
  <c r="K20" i="20"/>
  <c r="L19" i="20"/>
  <c r="K19" i="20"/>
  <c r="L18" i="20"/>
  <c r="K18" i="20"/>
  <c r="L17" i="20"/>
  <c r="K17" i="20"/>
  <c r="L16" i="20"/>
  <c r="K16" i="20"/>
  <c r="L15" i="20"/>
  <c r="K15" i="20"/>
  <c r="L14" i="20"/>
  <c r="C11" i="23" s="1"/>
  <c r="K14" i="20"/>
  <c r="L13" i="20"/>
  <c r="K13" i="20"/>
  <c r="L12" i="20"/>
  <c r="K12" i="20"/>
  <c r="L11" i="20"/>
  <c r="K11" i="20"/>
  <c r="L10" i="20"/>
  <c r="K10" i="20"/>
  <c r="L9" i="20"/>
  <c r="K9" i="20"/>
  <c r="L8" i="20"/>
  <c r="K8" i="20"/>
  <c r="L7" i="20"/>
  <c r="K7" i="20"/>
  <c r="L6" i="20"/>
  <c r="K6" i="20"/>
  <c r="L5" i="20"/>
  <c r="K5" i="20"/>
  <c r="L4" i="20"/>
  <c r="K4" i="20"/>
  <c r="L3" i="20"/>
  <c r="L29" i="21"/>
  <c r="K29" i="21"/>
  <c r="L28" i="21"/>
  <c r="K28" i="21"/>
  <c r="L27" i="21"/>
  <c r="K27" i="21"/>
  <c r="L26" i="21"/>
  <c r="K26" i="21"/>
  <c r="L25" i="21"/>
  <c r="K25" i="21"/>
  <c r="L24" i="21"/>
  <c r="K24" i="21"/>
  <c r="L23" i="21"/>
  <c r="K23" i="21"/>
  <c r="L22" i="21"/>
  <c r="K22" i="21"/>
  <c r="L21" i="21"/>
  <c r="K21" i="21"/>
  <c r="L20" i="21"/>
  <c r="K20" i="21"/>
  <c r="L19" i="21"/>
  <c r="K19" i="21"/>
  <c r="L18" i="21"/>
  <c r="K18" i="21"/>
  <c r="L17" i="21"/>
  <c r="K17" i="21"/>
  <c r="L16" i="21"/>
  <c r="K16" i="21"/>
  <c r="L15" i="21"/>
  <c r="K15" i="21"/>
  <c r="L14" i="21"/>
  <c r="B11" i="23" s="1"/>
  <c r="K14" i="21"/>
  <c r="L13" i="21"/>
  <c r="K13" i="21"/>
  <c r="L12" i="21"/>
  <c r="K12" i="21"/>
  <c r="L11" i="21"/>
  <c r="K11" i="21"/>
  <c r="L10" i="21"/>
  <c r="K10" i="21"/>
  <c r="L9" i="21"/>
  <c r="K9" i="21"/>
  <c r="L8" i="21"/>
  <c r="K8" i="21"/>
  <c r="L7" i="21"/>
  <c r="K7" i="21"/>
  <c r="L6" i="21"/>
  <c r="K6" i="21"/>
  <c r="L5" i="21"/>
  <c r="K5" i="21"/>
  <c r="L4" i="21"/>
  <c r="K4" i="21"/>
  <c r="L3" i="21"/>
  <c r="J29" i="34"/>
  <c r="J28" i="34"/>
  <c r="J27" i="34"/>
  <c r="J26" i="34"/>
  <c r="J25" i="34"/>
  <c r="J24" i="34"/>
  <c r="J24" i="28" s="1"/>
  <c r="J23" i="34"/>
  <c r="J22" i="34"/>
  <c r="J21" i="34"/>
  <c r="J20" i="34"/>
  <c r="J19" i="34"/>
  <c r="J19" i="28" s="1"/>
  <c r="J18" i="34"/>
  <c r="J17" i="34"/>
  <c r="J16" i="34"/>
  <c r="J15" i="34"/>
  <c r="J14" i="34"/>
  <c r="K9" i="23" s="1"/>
  <c r="J13" i="34"/>
  <c r="J12" i="34"/>
  <c r="J11" i="34"/>
  <c r="J10" i="34"/>
  <c r="J9" i="34"/>
  <c r="J8" i="34"/>
  <c r="J8" i="28" s="1"/>
  <c r="J7" i="34"/>
  <c r="J6" i="34"/>
  <c r="J5" i="34"/>
  <c r="J4" i="34"/>
  <c r="J3" i="34"/>
  <c r="J29" i="13"/>
  <c r="J28" i="13"/>
  <c r="J27" i="13"/>
  <c r="J26" i="13"/>
  <c r="J25" i="13"/>
  <c r="J24" i="13"/>
  <c r="J23" i="13"/>
  <c r="J22" i="13"/>
  <c r="J21" i="13"/>
  <c r="J20" i="13"/>
  <c r="J19" i="13"/>
  <c r="J18" i="13"/>
  <c r="J17" i="13"/>
  <c r="J16" i="13"/>
  <c r="J16" i="28" s="1"/>
  <c r="J15" i="13"/>
  <c r="J14" i="13"/>
  <c r="J9" i="23" s="1"/>
  <c r="J13" i="13"/>
  <c r="J12" i="13"/>
  <c r="J11" i="13"/>
  <c r="J10" i="13"/>
  <c r="J9" i="13"/>
  <c r="J8" i="13"/>
  <c r="J7" i="13"/>
  <c r="J6" i="13"/>
  <c r="J5" i="13"/>
  <c r="J4" i="13"/>
  <c r="J3" i="13"/>
  <c r="J29" i="14"/>
  <c r="J28" i="14"/>
  <c r="J27" i="14"/>
  <c r="J26" i="14"/>
  <c r="J25" i="14"/>
  <c r="J24" i="14"/>
  <c r="J23" i="14"/>
  <c r="J22" i="14"/>
  <c r="J21" i="14"/>
  <c r="J20" i="14"/>
  <c r="J19" i="14"/>
  <c r="J18" i="14"/>
  <c r="J17" i="14"/>
  <c r="J16" i="14"/>
  <c r="J15" i="14"/>
  <c r="J14" i="14"/>
  <c r="I9" i="23" s="1"/>
  <c r="J13" i="14"/>
  <c r="J12" i="14"/>
  <c r="J11" i="14"/>
  <c r="J10" i="14"/>
  <c r="J9" i="14"/>
  <c r="J8" i="14"/>
  <c r="J7" i="14"/>
  <c r="J6" i="14"/>
  <c r="J5" i="14"/>
  <c r="J4" i="14"/>
  <c r="J3" i="14"/>
  <c r="J29" i="15"/>
  <c r="J28" i="15"/>
  <c r="J27" i="15"/>
  <c r="J26" i="15"/>
  <c r="J25" i="15"/>
  <c r="J24" i="15"/>
  <c r="J23" i="15"/>
  <c r="J22" i="15"/>
  <c r="J21" i="15"/>
  <c r="J20" i="15"/>
  <c r="J19" i="15"/>
  <c r="J18" i="15"/>
  <c r="J17" i="15"/>
  <c r="J16" i="15"/>
  <c r="J15" i="15"/>
  <c r="J14" i="15"/>
  <c r="H9" i="23" s="1"/>
  <c r="J13" i="15"/>
  <c r="J12" i="15"/>
  <c r="J11" i="15"/>
  <c r="J10" i="15"/>
  <c r="J9" i="15"/>
  <c r="J8" i="15"/>
  <c r="J7" i="15"/>
  <c r="J6" i="15"/>
  <c r="J5" i="15"/>
  <c r="J4" i="15"/>
  <c r="J3" i="15"/>
  <c r="J29" i="16"/>
  <c r="J28" i="16"/>
  <c r="J27" i="16"/>
  <c r="J26" i="16"/>
  <c r="J25" i="16"/>
  <c r="J24" i="16"/>
  <c r="J23" i="16"/>
  <c r="J22" i="16"/>
  <c r="J21" i="16"/>
  <c r="J20" i="16"/>
  <c r="J19" i="16"/>
  <c r="J18" i="16"/>
  <c r="J17" i="16"/>
  <c r="J16" i="16"/>
  <c r="J15" i="16"/>
  <c r="J14" i="16"/>
  <c r="G9" i="23" s="1"/>
  <c r="J13" i="16"/>
  <c r="J12" i="16"/>
  <c r="J11" i="16"/>
  <c r="J10" i="16"/>
  <c r="J9" i="16"/>
  <c r="J8" i="16"/>
  <c r="J7" i="16"/>
  <c r="J6" i="16"/>
  <c r="J5" i="16"/>
  <c r="J4" i="16"/>
  <c r="J3" i="16"/>
  <c r="J29" i="17"/>
  <c r="J28" i="17"/>
  <c r="J27" i="17"/>
  <c r="J26" i="17"/>
  <c r="J25" i="17"/>
  <c r="J24" i="17"/>
  <c r="J23" i="17"/>
  <c r="J22" i="17"/>
  <c r="J21" i="17"/>
  <c r="J20" i="17"/>
  <c r="J19" i="17"/>
  <c r="J18" i="17"/>
  <c r="J17" i="17"/>
  <c r="J16" i="17"/>
  <c r="J15" i="17"/>
  <c r="J14" i="17"/>
  <c r="F9" i="23" s="1"/>
  <c r="J13" i="17"/>
  <c r="J12" i="17"/>
  <c r="J11" i="17"/>
  <c r="J10" i="17"/>
  <c r="J9" i="17"/>
  <c r="J8" i="17"/>
  <c r="J7" i="17"/>
  <c r="J6" i="17"/>
  <c r="J5" i="17"/>
  <c r="J4" i="17"/>
  <c r="J3" i="17"/>
  <c r="J29" i="18"/>
  <c r="J28" i="18"/>
  <c r="J27" i="18"/>
  <c r="J26" i="18"/>
  <c r="J25" i="18"/>
  <c r="J24" i="18"/>
  <c r="J23" i="18"/>
  <c r="J22" i="18"/>
  <c r="J21" i="18"/>
  <c r="J20" i="18"/>
  <c r="J19" i="18"/>
  <c r="J18" i="18"/>
  <c r="J17" i="18"/>
  <c r="J16" i="18"/>
  <c r="J15" i="18"/>
  <c r="J14" i="18"/>
  <c r="J13" i="18"/>
  <c r="J12" i="18"/>
  <c r="J11" i="18"/>
  <c r="J10" i="18"/>
  <c r="J9" i="18"/>
  <c r="J8" i="18"/>
  <c r="J7" i="18"/>
  <c r="J6" i="18"/>
  <c r="J5" i="18"/>
  <c r="J4" i="18"/>
  <c r="J3" i="18"/>
  <c r="J29" i="19"/>
  <c r="J28" i="19"/>
  <c r="J27" i="19"/>
  <c r="J26" i="19"/>
  <c r="J25" i="19"/>
  <c r="J24" i="19"/>
  <c r="J23" i="19"/>
  <c r="J22" i="19"/>
  <c r="J21" i="19"/>
  <c r="J20" i="19"/>
  <c r="J19" i="19"/>
  <c r="J18" i="19"/>
  <c r="J17" i="19"/>
  <c r="J16" i="19"/>
  <c r="J15" i="19"/>
  <c r="J14" i="19"/>
  <c r="D9" i="23" s="1"/>
  <c r="J13" i="19"/>
  <c r="J12" i="19"/>
  <c r="J11" i="19"/>
  <c r="J10" i="19"/>
  <c r="J9" i="19"/>
  <c r="J8" i="19"/>
  <c r="J7" i="19"/>
  <c r="J6" i="19"/>
  <c r="J5" i="19"/>
  <c r="J4" i="19"/>
  <c r="J3" i="19"/>
  <c r="J29" i="20"/>
  <c r="J28" i="20"/>
  <c r="J27" i="20"/>
  <c r="J26" i="20"/>
  <c r="J25" i="20"/>
  <c r="J24" i="20"/>
  <c r="J23" i="20"/>
  <c r="J22" i="20"/>
  <c r="J21" i="20"/>
  <c r="J20" i="20"/>
  <c r="J19" i="20"/>
  <c r="J18" i="20"/>
  <c r="J17" i="20"/>
  <c r="J16" i="20"/>
  <c r="J15" i="20"/>
  <c r="J14" i="20"/>
  <c r="C9" i="23" s="1"/>
  <c r="J13" i="20"/>
  <c r="J12" i="20"/>
  <c r="J11" i="20"/>
  <c r="J10" i="20"/>
  <c r="J9" i="20"/>
  <c r="J8" i="20"/>
  <c r="J7" i="20"/>
  <c r="J6" i="20"/>
  <c r="J5" i="20"/>
  <c r="J4" i="20"/>
  <c r="J3" i="20"/>
  <c r="J29" i="21"/>
  <c r="J28" i="21"/>
  <c r="J27" i="21"/>
  <c r="J26" i="21"/>
  <c r="J25" i="21"/>
  <c r="J24" i="21"/>
  <c r="J23" i="21"/>
  <c r="J22" i="21"/>
  <c r="J21" i="21"/>
  <c r="J20" i="21"/>
  <c r="J19" i="21"/>
  <c r="J18" i="21"/>
  <c r="J17" i="21"/>
  <c r="J16" i="21"/>
  <c r="J15" i="21"/>
  <c r="J14" i="21"/>
  <c r="B9" i="23" s="1"/>
  <c r="J13" i="21"/>
  <c r="J12" i="21"/>
  <c r="J11" i="21"/>
  <c r="J10" i="21"/>
  <c r="J9" i="21"/>
  <c r="J8" i="21"/>
  <c r="J7" i="21"/>
  <c r="J6" i="21"/>
  <c r="J5" i="21"/>
  <c r="J4" i="21"/>
  <c r="J3" i="21"/>
  <c r="I29" i="34"/>
  <c r="I28" i="34"/>
  <c r="I27" i="34"/>
  <c r="I26" i="34"/>
  <c r="I25" i="34"/>
  <c r="I24" i="34"/>
  <c r="I23" i="34"/>
  <c r="I22" i="34"/>
  <c r="I21" i="34"/>
  <c r="I20" i="34"/>
  <c r="I19" i="34"/>
  <c r="I18" i="34"/>
  <c r="I17" i="34"/>
  <c r="I16" i="34"/>
  <c r="I15" i="34"/>
  <c r="I14" i="34"/>
  <c r="I13" i="34"/>
  <c r="I12" i="34"/>
  <c r="I11" i="34"/>
  <c r="I10" i="34"/>
  <c r="I9" i="34"/>
  <c r="I8" i="34"/>
  <c r="I7" i="34"/>
  <c r="I6" i="34"/>
  <c r="I5" i="34"/>
  <c r="I4" i="34"/>
  <c r="I3" i="34"/>
  <c r="I29" i="13"/>
  <c r="I28" i="13"/>
  <c r="I27" i="13"/>
  <c r="I26" i="13"/>
  <c r="I25" i="13"/>
  <c r="I24" i="13"/>
  <c r="I23" i="13"/>
  <c r="I22" i="13"/>
  <c r="I21" i="13"/>
  <c r="I20" i="13"/>
  <c r="I19" i="13"/>
  <c r="I18" i="13"/>
  <c r="I17" i="13"/>
  <c r="I16" i="13"/>
  <c r="I15" i="13"/>
  <c r="I14" i="13"/>
  <c r="I13" i="13"/>
  <c r="I12" i="13"/>
  <c r="I11" i="13"/>
  <c r="I10" i="13"/>
  <c r="I9" i="13"/>
  <c r="I8" i="13"/>
  <c r="I7" i="13"/>
  <c r="I6" i="13"/>
  <c r="I5" i="13"/>
  <c r="I4" i="13"/>
  <c r="I3" i="13"/>
  <c r="I29" i="14"/>
  <c r="I28" i="14"/>
  <c r="I27" i="14"/>
  <c r="I26" i="14"/>
  <c r="I25" i="14"/>
  <c r="I24" i="14"/>
  <c r="I23" i="14"/>
  <c r="I22" i="14"/>
  <c r="I21" i="14"/>
  <c r="I20" i="14"/>
  <c r="I19" i="14"/>
  <c r="I18" i="14"/>
  <c r="I17" i="14"/>
  <c r="I16" i="14"/>
  <c r="I15" i="14"/>
  <c r="I14" i="14"/>
  <c r="I13" i="14"/>
  <c r="I12" i="14"/>
  <c r="I11" i="14"/>
  <c r="I10" i="14"/>
  <c r="I9" i="14"/>
  <c r="I8" i="14"/>
  <c r="I7" i="14"/>
  <c r="I6" i="14"/>
  <c r="I5" i="14"/>
  <c r="I4" i="14"/>
  <c r="I3" i="14"/>
  <c r="I29" i="15"/>
  <c r="I28" i="15"/>
  <c r="I27" i="15"/>
  <c r="I26" i="15"/>
  <c r="I25" i="15"/>
  <c r="I24" i="15"/>
  <c r="I23" i="15"/>
  <c r="I22" i="15"/>
  <c r="I21" i="15"/>
  <c r="I20" i="15"/>
  <c r="I19" i="15"/>
  <c r="I18" i="15"/>
  <c r="I17" i="15"/>
  <c r="I16" i="15"/>
  <c r="I15" i="15"/>
  <c r="I14" i="15"/>
  <c r="I13" i="15"/>
  <c r="I12" i="15"/>
  <c r="I11" i="15"/>
  <c r="I10" i="15"/>
  <c r="I9" i="15"/>
  <c r="I8" i="15"/>
  <c r="I7" i="15"/>
  <c r="I6" i="15"/>
  <c r="I5" i="15"/>
  <c r="I4" i="15"/>
  <c r="I3" i="15"/>
  <c r="I29" i="16"/>
  <c r="I28" i="16"/>
  <c r="I27" i="16"/>
  <c r="I26" i="16"/>
  <c r="I25" i="16"/>
  <c r="I24" i="16"/>
  <c r="I23" i="16"/>
  <c r="I22" i="16"/>
  <c r="I21" i="16"/>
  <c r="I20" i="16"/>
  <c r="I19" i="16"/>
  <c r="I18" i="16"/>
  <c r="I17" i="16"/>
  <c r="I16" i="16"/>
  <c r="I15" i="16"/>
  <c r="I14" i="16"/>
  <c r="I13" i="16"/>
  <c r="I12" i="16"/>
  <c r="I11" i="16"/>
  <c r="I10" i="16"/>
  <c r="I9" i="16"/>
  <c r="I8" i="16"/>
  <c r="I7" i="16"/>
  <c r="I6" i="16"/>
  <c r="I5" i="16"/>
  <c r="I4" i="16"/>
  <c r="I3" i="16"/>
  <c r="I29" i="17"/>
  <c r="I28" i="17"/>
  <c r="I27" i="17"/>
  <c r="I26" i="17"/>
  <c r="I25" i="17"/>
  <c r="I24" i="17"/>
  <c r="I23" i="17"/>
  <c r="I22" i="17"/>
  <c r="I21" i="17"/>
  <c r="I20" i="17"/>
  <c r="I19" i="17"/>
  <c r="I18" i="17"/>
  <c r="I17" i="17"/>
  <c r="I16" i="17"/>
  <c r="I15" i="17"/>
  <c r="I14" i="17"/>
  <c r="I13" i="17"/>
  <c r="I12" i="17"/>
  <c r="I11" i="17"/>
  <c r="I10" i="17"/>
  <c r="I9" i="17"/>
  <c r="I8" i="17"/>
  <c r="I7" i="17"/>
  <c r="I6" i="17"/>
  <c r="I5" i="17"/>
  <c r="I4" i="17"/>
  <c r="I3" i="17"/>
  <c r="I29" i="18"/>
  <c r="I28" i="18"/>
  <c r="I27" i="18"/>
  <c r="I26" i="18"/>
  <c r="I25" i="18"/>
  <c r="I24" i="18"/>
  <c r="I23" i="18"/>
  <c r="I22" i="18"/>
  <c r="I21" i="18"/>
  <c r="I20" i="18"/>
  <c r="I19" i="18"/>
  <c r="I18" i="18"/>
  <c r="I17" i="18"/>
  <c r="I16" i="18"/>
  <c r="I15" i="18"/>
  <c r="I14" i="18"/>
  <c r="I13" i="18"/>
  <c r="I12" i="18"/>
  <c r="I11" i="18"/>
  <c r="I10" i="18"/>
  <c r="I9" i="18"/>
  <c r="I8" i="18"/>
  <c r="I7" i="18"/>
  <c r="I6" i="18"/>
  <c r="I5" i="18"/>
  <c r="I4" i="18"/>
  <c r="I3" i="18"/>
  <c r="I29" i="19"/>
  <c r="I28" i="19"/>
  <c r="I27" i="19"/>
  <c r="I26" i="19"/>
  <c r="I25" i="19"/>
  <c r="I24" i="19"/>
  <c r="I23" i="19"/>
  <c r="I22" i="19"/>
  <c r="I21" i="19"/>
  <c r="I20" i="19"/>
  <c r="I19" i="19"/>
  <c r="I18" i="19"/>
  <c r="I17" i="19"/>
  <c r="I16" i="19"/>
  <c r="I15" i="19"/>
  <c r="I14" i="19"/>
  <c r="I13" i="19"/>
  <c r="I12" i="19"/>
  <c r="I11" i="19"/>
  <c r="I10" i="19"/>
  <c r="I9" i="19"/>
  <c r="I8" i="19"/>
  <c r="I7" i="19"/>
  <c r="I6" i="19"/>
  <c r="I5" i="19"/>
  <c r="I4" i="19"/>
  <c r="I3" i="19"/>
  <c r="I29" i="20"/>
  <c r="I28" i="20"/>
  <c r="I27" i="20"/>
  <c r="I26" i="20"/>
  <c r="I25" i="20"/>
  <c r="I24" i="20"/>
  <c r="I23" i="20"/>
  <c r="I22" i="20"/>
  <c r="I21" i="20"/>
  <c r="I20" i="20"/>
  <c r="I19" i="20"/>
  <c r="I18" i="20"/>
  <c r="I17" i="20"/>
  <c r="I16" i="20"/>
  <c r="I15" i="20"/>
  <c r="I14" i="20"/>
  <c r="I13" i="20"/>
  <c r="I12" i="20"/>
  <c r="I11" i="20"/>
  <c r="I10" i="20"/>
  <c r="I9" i="20"/>
  <c r="I8" i="20"/>
  <c r="I7" i="20"/>
  <c r="I6" i="20"/>
  <c r="I5" i="20"/>
  <c r="I4" i="20"/>
  <c r="I3" i="20"/>
  <c r="I29" i="21"/>
  <c r="I28" i="21"/>
  <c r="I27" i="21"/>
  <c r="I26" i="21"/>
  <c r="I25" i="21"/>
  <c r="I24" i="21"/>
  <c r="I23" i="21"/>
  <c r="I22" i="21"/>
  <c r="I21" i="21"/>
  <c r="I20" i="21"/>
  <c r="I19" i="21"/>
  <c r="I18" i="21"/>
  <c r="I17" i="21"/>
  <c r="I16" i="21"/>
  <c r="I15" i="21"/>
  <c r="I14" i="21"/>
  <c r="I13" i="21"/>
  <c r="I12" i="21"/>
  <c r="I11" i="21"/>
  <c r="I10" i="21"/>
  <c r="I9" i="21"/>
  <c r="I8" i="21"/>
  <c r="I7" i="21"/>
  <c r="I6" i="21"/>
  <c r="I5" i="21"/>
  <c r="I4" i="21"/>
  <c r="I3" i="21"/>
  <c r="F29" i="34"/>
  <c r="F28" i="34"/>
  <c r="F27" i="34"/>
  <c r="F26" i="34"/>
  <c r="F25" i="34"/>
  <c r="F24" i="34"/>
  <c r="F23" i="34"/>
  <c r="F22" i="34"/>
  <c r="F21" i="34"/>
  <c r="F20" i="34"/>
  <c r="F19" i="34"/>
  <c r="F18" i="34"/>
  <c r="F17" i="34"/>
  <c r="F16" i="34"/>
  <c r="F15" i="34"/>
  <c r="F14" i="34"/>
  <c r="F13" i="34"/>
  <c r="F12" i="34"/>
  <c r="F11" i="34"/>
  <c r="F10" i="34"/>
  <c r="F9" i="34"/>
  <c r="F8" i="34"/>
  <c r="F7" i="34"/>
  <c r="F6" i="34"/>
  <c r="F5" i="34"/>
  <c r="F4" i="34"/>
  <c r="F3" i="34"/>
  <c r="F29" i="13"/>
  <c r="F28" i="13"/>
  <c r="F27" i="13"/>
  <c r="F26" i="13"/>
  <c r="F25" i="13"/>
  <c r="F24" i="13"/>
  <c r="F23" i="13"/>
  <c r="F22" i="13"/>
  <c r="F21" i="13"/>
  <c r="F20" i="13"/>
  <c r="F19" i="13"/>
  <c r="F18" i="13"/>
  <c r="F17" i="13"/>
  <c r="F16" i="13"/>
  <c r="F15" i="13"/>
  <c r="F14" i="13"/>
  <c r="F13" i="13"/>
  <c r="F12" i="13"/>
  <c r="F11" i="13"/>
  <c r="F10" i="13"/>
  <c r="F9" i="13"/>
  <c r="F8" i="13"/>
  <c r="F7" i="13"/>
  <c r="F6" i="13"/>
  <c r="F5" i="13"/>
  <c r="F4" i="13"/>
  <c r="F3" i="13"/>
  <c r="F29" i="14"/>
  <c r="F28" i="14"/>
  <c r="F27" i="14"/>
  <c r="F26" i="14"/>
  <c r="F25" i="14"/>
  <c r="F24" i="14"/>
  <c r="F23" i="14"/>
  <c r="F22" i="14"/>
  <c r="F21" i="14"/>
  <c r="F20" i="14"/>
  <c r="F19" i="14"/>
  <c r="F18" i="14"/>
  <c r="F17" i="14"/>
  <c r="F16" i="14"/>
  <c r="F15" i="14"/>
  <c r="F14" i="14"/>
  <c r="F13" i="14"/>
  <c r="F12" i="14"/>
  <c r="F11" i="14"/>
  <c r="F10" i="14"/>
  <c r="F9" i="14"/>
  <c r="F8" i="14"/>
  <c r="F7" i="14"/>
  <c r="F6" i="14"/>
  <c r="F5" i="14"/>
  <c r="F4" i="14"/>
  <c r="F3" i="14"/>
  <c r="F29" i="15"/>
  <c r="F28" i="15"/>
  <c r="F27" i="15"/>
  <c r="F26" i="15"/>
  <c r="F25" i="15"/>
  <c r="F24" i="15"/>
  <c r="F23" i="15"/>
  <c r="F22" i="15"/>
  <c r="F21" i="15"/>
  <c r="F20" i="15"/>
  <c r="F19" i="15"/>
  <c r="F18" i="15"/>
  <c r="F17" i="15"/>
  <c r="F16" i="15"/>
  <c r="F15" i="15"/>
  <c r="F14" i="15"/>
  <c r="F13" i="15"/>
  <c r="F12" i="15"/>
  <c r="F11" i="15"/>
  <c r="F10" i="15"/>
  <c r="F9" i="15"/>
  <c r="F8" i="15"/>
  <c r="F7" i="15"/>
  <c r="F6" i="15"/>
  <c r="F5" i="15"/>
  <c r="F4" i="15"/>
  <c r="F3" i="15"/>
  <c r="F29" i="16"/>
  <c r="F28" i="16"/>
  <c r="F27" i="16"/>
  <c r="F26" i="16"/>
  <c r="F25" i="16"/>
  <c r="F24" i="16"/>
  <c r="F23" i="16"/>
  <c r="F22" i="16"/>
  <c r="F21" i="16"/>
  <c r="F20" i="16"/>
  <c r="F19" i="16"/>
  <c r="F18" i="16"/>
  <c r="F17" i="16"/>
  <c r="F16" i="16"/>
  <c r="F15" i="16"/>
  <c r="F14" i="16"/>
  <c r="F13" i="16"/>
  <c r="F12" i="16"/>
  <c r="F11" i="16"/>
  <c r="F10" i="16"/>
  <c r="F9" i="16"/>
  <c r="F8" i="16"/>
  <c r="F7" i="16"/>
  <c r="F6" i="16"/>
  <c r="F5" i="16"/>
  <c r="F4" i="16"/>
  <c r="F3" i="16"/>
  <c r="F29" i="17"/>
  <c r="F28" i="17"/>
  <c r="F27" i="17"/>
  <c r="F26" i="17"/>
  <c r="F25" i="17"/>
  <c r="F24" i="17"/>
  <c r="F23" i="17"/>
  <c r="F22" i="17"/>
  <c r="F21" i="17"/>
  <c r="F20" i="17"/>
  <c r="F19" i="17"/>
  <c r="F18" i="17"/>
  <c r="F17" i="17"/>
  <c r="F16" i="17"/>
  <c r="F15" i="17"/>
  <c r="F14" i="17"/>
  <c r="F13" i="17"/>
  <c r="F12" i="17"/>
  <c r="F11" i="17"/>
  <c r="F10" i="17"/>
  <c r="F9" i="17"/>
  <c r="F8" i="17"/>
  <c r="F7" i="17"/>
  <c r="F6" i="17"/>
  <c r="F5" i="17"/>
  <c r="F4" i="17"/>
  <c r="F3" i="17"/>
  <c r="F29" i="18"/>
  <c r="F28" i="18"/>
  <c r="F27" i="18"/>
  <c r="F26" i="18"/>
  <c r="F25" i="18"/>
  <c r="F24" i="18"/>
  <c r="F23" i="18"/>
  <c r="F22" i="18"/>
  <c r="F21" i="18"/>
  <c r="F20" i="18"/>
  <c r="F19" i="18"/>
  <c r="F18" i="18"/>
  <c r="F17" i="18"/>
  <c r="F16" i="18"/>
  <c r="F15" i="18"/>
  <c r="F14" i="18"/>
  <c r="F13" i="18"/>
  <c r="F12" i="18"/>
  <c r="F11" i="18"/>
  <c r="F10" i="18"/>
  <c r="F9" i="18"/>
  <c r="F8" i="18"/>
  <c r="F7" i="18"/>
  <c r="F6" i="18"/>
  <c r="F5" i="18"/>
  <c r="F4" i="18"/>
  <c r="F3" i="18"/>
  <c r="F29" i="19"/>
  <c r="F28" i="19"/>
  <c r="F27" i="19"/>
  <c r="F26" i="19"/>
  <c r="F25" i="19"/>
  <c r="F24" i="19"/>
  <c r="F23" i="19"/>
  <c r="F22" i="19"/>
  <c r="F21" i="19"/>
  <c r="F20" i="19"/>
  <c r="F19" i="19"/>
  <c r="F18" i="19"/>
  <c r="F17" i="19"/>
  <c r="F16" i="19"/>
  <c r="F15" i="19"/>
  <c r="F14" i="19"/>
  <c r="F13" i="19"/>
  <c r="F12" i="19"/>
  <c r="F11" i="19"/>
  <c r="F10" i="19"/>
  <c r="F9" i="19"/>
  <c r="F8" i="19"/>
  <c r="F7" i="19"/>
  <c r="F6" i="19"/>
  <c r="F5" i="19"/>
  <c r="F4" i="19"/>
  <c r="F3" i="19"/>
  <c r="F29" i="20"/>
  <c r="F28" i="20"/>
  <c r="F27" i="20"/>
  <c r="F26" i="20"/>
  <c r="F25" i="20"/>
  <c r="F24" i="20"/>
  <c r="F23" i="20"/>
  <c r="F22" i="20"/>
  <c r="F21" i="20"/>
  <c r="F20" i="20"/>
  <c r="F19" i="20"/>
  <c r="F18" i="20"/>
  <c r="F17" i="20"/>
  <c r="F16" i="20"/>
  <c r="F15" i="20"/>
  <c r="F14" i="20"/>
  <c r="F13" i="20"/>
  <c r="F12" i="20"/>
  <c r="F11" i="20"/>
  <c r="F10" i="20"/>
  <c r="F9" i="20"/>
  <c r="F8" i="20"/>
  <c r="F7" i="20"/>
  <c r="F6" i="20"/>
  <c r="F5" i="20"/>
  <c r="F4" i="20"/>
  <c r="F3" i="20"/>
  <c r="F30" i="21"/>
  <c r="F29" i="21"/>
  <c r="F28" i="21"/>
  <c r="F27" i="21"/>
  <c r="F26" i="21"/>
  <c r="F25" i="21"/>
  <c r="F24" i="21"/>
  <c r="F23" i="21"/>
  <c r="F22" i="21"/>
  <c r="F21" i="21"/>
  <c r="F20" i="21"/>
  <c r="F19" i="21"/>
  <c r="F18" i="21"/>
  <c r="F17" i="21"/>
  <c r="F16" i="21"/>
  <c r="F15" i="21"/>
  <c r="F14" i="21"/>
  <c r="F13" i="21"/>
  <c r="F12" i="21"/>
  <c r="F11" i="21"/>
  <c r="F10" i="21"/>
  <c r="F9" i="21"/>
  <c r="F8" i="21"/>
  <c r="F7" i="21"/>
  <c r="F6" i="21"/>
  <c r="F5" i="21"/>
  <c r="F4" i="21"/>
  <c r="F3" i="21"/>
  <c r="L12" i="28" l="1"/>
  <c r="J9" i="28"/>
  <c r="J17" i="28"/>
  <c r="J25" i="28"/>
  <c r="L5" i="28"/>
  <c r="L13" i="28"/>
  <c r="L21" i="28"/>
  <c r="L29" i="28"/>
  <c r="J3" i="28"/>
  <c r="J11" i="28"/>
  <c r="J27" i="28"/>
  <c r="L7" i="28"/>
  <c r="L15" i="28"/>
  <c r="L23" i="28"/>
  <c r="J7" i="28"/>
  <c r="J15" i="28"/>
  <c r="J23" i="28"/>
  <c r="L3" i="28"/>
  <c r="L11" i="28"/>
  <c r="L19" i="28"/>
  <c r="L27" i="28"/>
  <c r="J10" i="28"/>
  <c r="J18" i="28"/>
  <c r="J26" i="28"/>
  <c r="L6" i="28"/>
  <c r="L22" i="28"/>
  <c r="J4" i="28"/>
  <c r="J12" i="28"/>
  <c r="J28" i="28"/>
  <c r="L8" i="28"/>
  <c r="L24" i="28"/>
  <c r="J5" i="28"/>
  <c r="J13" i="28"/>
  <c r="J21" i="28"/>
  <c r="J29" i="28"/>
  <c r="L9" i="28"/>
  <c r="L17" i="28"/>
  <c r="L25" i="28"/>
  <c r="L33" i="34"/>
  <c r="J20" i="28"/>
  <c r="L16" i="28"/>
  <c r="J6" i="28"/>
  <c r="J22" i="28"/>
  <c r="L10" i="28"/>
  <c r="L18" i="28"/>
  <c r="L26" i="28"/>
  <c r="J14" i="28"/>
  <c r="L14" i="28"/>
  <c r="H11" i="23"/>
  <c r="E11" i="23"/>
  <c r="J30" i="19"/>
  <c r="J5" i="40" s="1"/>
  <c r="L30" i="20"/>
  <c r="L4" i="40" s="1"/>
  <c r="I30" i="20"/>
  <c r="L30" i="34"/>
  <c r="L12" i="40" s="1"/>
  <c r="L30" i="13"/>
  <c r="L30" i="14"/>
  <c r="L10" i="40" s="1"/>
  <c r="J33" i="34"/>
  <c r="J30" i="15"/>
  <c r="J9" i="40" s="1"/>
  <c r="L30" i="15"/>
  <c r="L9" i="40" s="1"/>
  <c r="L30" i="16"/>
  <c r="L8" i="40" s="1"/>
  <c r="L30" i="17"/>
  <c r="L7" i="40" s="1"/>
  <c r="J30" i="17"/>
  <c r="J7" i="40" s="1"/>
  <c r="L30" i="18"/>
  <c r="L6" i="40" s="1"/>
  <c r="L30" i="19"/>
  <c r="L5" i="40" s="1"/>
  <c r="L30" i="21"/>
  <c r="L3" i="40" s="1"/>
  <c r="J30" i="13"/>
  <c r="J30" i="20"/>
  <c r="J4" i="40" s="1"/>
  <c r="J30" i="34"/>
  <c r="J12" i="40" s="1"/>
  <c r="J30" i="14"/>
  <c r="J10" i="40" s="1"/>
  <c r="J30" i="16"/>
  <c r="J8" i="40" s="1"/>
  <c r="J30" i="18"/>
  <c r="J6" i="40" s="1"/>
  <c r="J30" i="21"/>
  <c r="J3" i="40" s="1"/>
  <c r="E29" i="34"/>
  <c r="E28" i="34"/>
  <c r="E27" i="34"/>
  <c r="E26" i="34"/>
  <c r="E25" i="34"/>
  <c r="E24" i="34"/>
  <c r="E23" i="34"/>
  <c r="E22" i="34"/>
  <c r="E21" i="34"/>
  <c r="E20" i="34"/>
  <c r="E19" i="34"/>
  <c r="E18" i="34"/>
  <c r="E17" i="34"/>
  <c r="E16" i="34"/>
  <c r="E15" i="34"/>
  <c r="E14" i="34"/>
  <c r="E13" i="34"/>
  <c r="E12" i="34"/>
  <c r="E11" i="34"/>
  <c r="E10" i="34"/>
  <c r="E9" i="34"/>
  <c r="E8" i="34"/>
  <c r="E7" i="34"/>
  <c r="E6" i="34"/>
  <c r="E5" i="34"/>
  <c r="E4" i="34"/>
  <c r="E3" i="34"/>
  <c r="E29" i="13"/>
  <c r="E28" i="13"/>
  <c r="E27" i="13"/>
  <c r="E26" i="13"/>
  <c r="E25" i="13"/>
  <c r="E24" i="13"/>
  <c r="E23" i="13"/>
  <c r="E22" i="13"/>
  <c r="E21" i="13"/>
  <c r="E20" i="13"/>
  <c r="E19" i="13"/>
  <c r="E18" i="13"/>
  <c r="E17" i="13"/>
  <c r="E16" i="13"/>
  <c r="E15" i="13"/>
  <c r="E14" i="13"/>
  <c r="E13" i="13"/>
  <c r="E12" i="13"/>
  <c r="E11" i="13"/>
  <c r="E10" i="13"/>
  <c r="E9" i="13"/>
  <c r="E8" i="13"/>
  <c r="E7" i="13"/>
  <c r="E6" i="13"/>
  <c r="E5" i="13"/>
  <c r="E4" i="13"/>
  <c r="E3" i="13"/>
  <c r="E29" i="14"/>
  <c r="E28" i="14"/>
  <c r="E27" i="14"/>
  <c r="E26" i="14"/>
  <c r="E25" i="14"/>
  <c r="E24" i="14"/>
  <c r="E23" i="14"/>
  <c r="E22" i="14"/>
  <c r="E21" i="14"/>
  <c r="E20" i="14"/>
  <c r="E19" i="14"/>
  <c r="E18" i="14"/>
  <c r="E17" i="14"/>
  <c r="E16" i="14"/>
  <c r="E15" i="14"/>
  <c r="E14" i="14"/>
  <c r="E13" i="14"/>
  <c r="E12" i="14"/>
  <c r="E11" i="14"/>
  <c r="E10" i="14"/>
  <c r="E9" i="14"/>
  <c r="E8" i="14"/>
  <c r="E7" i="14"/>
  <c r="E6" i="14"/>
  <c r="E5" i="14"/>
  <c r="E4" i="14"/>
  <c r="E3" i="14"/>
  <c r="E29" i="15"/>
  <c r="E28" i="15"/>
  <c r="E27" i="15"/>
  <c r="E26" i="15"/>
  <c r="E25" i="15"/>
  <c r="E24" i="15"/>
  <c r="E23" i="15"/>
  <c r="E22" i="15"/>
  <c r="E21" i="15"/>
  <c r="E20" i="15"/>
  <c r="E19" i="15"/>
  <c r="E18" i="15"/>
  <c r="E17" i="15"/>
  <c r="E16" i="15"/>
  <c r="E15" i="15"/>
  <c r="E14" i="15"/>
  <c r="E13" i="15"/>
  <c r="E12" i="15"/>
  <c r="E11" i="15"/>
  <c r="E10" i="15"/>
  <c r="E9" i="15"/>
  <c r="E8" i="15"/>
  <c r="E7" i="15"/>
  <c r="E6" i="15"/>
  <c r="E5" i="15"/>
  <c r="E4" i="15"/>
  <c r="E3" i="15"/>
  <c r="E29" i="16"/>
  <c r="E28" i="16"/>
  <c r="E27" i="16"/>
  <c r="E26" i="16"/>
  <c r="E25" i="16"/>
  <c r="E24" i="16"/>
  <c r="E23" i="16"/>
  <c r="E22" i="16"/>
  <c r="E21" i="16"/>
  <c r="E20" i="16"/>
  <c r="E19" i="16"/>
  <c r="E18" i="16"/>
  <c r="E17" i="16"/>
  <c r="E16" i="16"/>
  <c r="E15" i="16"/>
  <c r="E14" i="16"/>
  <c r="E13" i="16"/>
  <c r="E12" i="16"/>
  <c r="E11" i="16"/>
  <c r="E10" i="16"/>
  <c r="E9" i="16"/>
  <c r="E8" i="16"/>
  <c r="E7" i="16"/>
  <c r="E6" i="16"/>
  <c r="E5" i="16"/>
  <c r="E4" i="16"/>
  <c r="E3" i="16"/>
  <c r="E29" i="17"/>
  <c r="E28" i="17"/>
  <c r="E27" i="17"/>
  <c r="E26" i="17"/>
  <c r="E25" i="17"/>
  <c r="E24" i="17"/>
  <c r="E23" i="17"/>
  <c r="E22" i="17"/>
  <c r="E21" i="17"/>
  <c r="E20" i="17"/>
  <c r="E19" i="17"/>
  <c r="E18" i="17"/>
  <c r="E17" i="17"/>
  <c r="E16" i="17"/>
  <c r="E15" i="17"/>
  <c r="E14" i="17"/>
  <c r="E13" i="17"/>
  <c r="E12" i="17"/>
  <c r="E11" i="17"/>
  <c r="E10" i="17"/>
  <c r="E9" i="17"/>
  <c r="E8" i="17"/>
  <c r="E7" i="17"/>
  <c r="E6" i="17"/>
  <c r="E5" i="17"/>
  <c r="E4" i="17"/>
  <c r="E3" i="17"/>
  <c r="E29" i="18"/>
  <c r="E28" i="18"/>
  <c r="E27" i="18"/>
  <c r="E26" i="18"/>
  <c r="E25" i="18"/>
  <c r="E24" i="18"/>
  <c r="E23" i="18"/>
  <c r="E22" i="18"/>
  <c r="E21" i="18"/>
  <c r="E20" i="18"/>
  <c r="E19" i="18"/>
  <c r="E18" i="18"/>
  <c r="E17" i="18"/>
  <c r="E16" i="18"/>
  <c r="E15" i="18"/>
  <c r="E14" i="18"/>
  <c r="E13" i="18"/>
  <c r="E12" i="18"/>
  <c r="E11" i="18"/>
  <c r="E10" i="18"/>
  <c r="E9" i="18"/>
  <c r="E8" i="18"/>
  <c r="E7" i="18"/>
  <c r="E6" i="18"/>
  <c r="E5" i="18"/>
  <c r="E4" i="18"/>
  <c r="E3" i="18"/>
  <c r="E29" i="19"/>
  <c r="E28" i="19"/>
  <c r="E27" i="19"/>
  <c r="E26" i="19"/>
  <c r="E25" i="19"/>
  <c r="E24" i="19"/>
  <c r="E23" i="19"/>
  <c r="E22" i="19"/>
  <c r="E21" i="19"/>
  <c r="E20" i="19"/>
  <c r="E19" i="19"/>
  <c r="E18" i="19"/>
  <c r="E17" i="19"/>
  <c r="E16" i="19"/>
  <c r="E15" i="19"/>
  <c r="E14" i="19"/>
  <c r="E13" i="19"/>
  <c r="E12" i="19"/>
  <c r="E11" i="19"/>
  <c r="E10" i="19"/>
  <c r="E9" i="19"/>
  <c r="E8" i="19"/>
  <c r="E7" i="19"/>
  <c r="E6" i="19"/>
  <c r="E5" i="19"/>
  <c r="E4" i="19"/>
  <c r="E3" i="19"/>
  <c r="E29" i="20"/>
  <c r="E28" i="20"/>
  <c r="E27" i="20"/>
  <c r="E26" i="20"/>
  <c r="E25" i="20"/>
  <c r="E24" i="20"/>
  <c r="E23" i="20"/>
  <c r="E22" i="20"/>
  <c r="E21" i="20"/>
  <c r="E20" i="20"/>
  <c r="E19" i="20"/>
  <c r="E18" i="20"/>
  <c r="E17" i="20"/>
  <c r="E16" i="20"/>
  <c r="E15" i="20"/>
  <c r="E14" i="20"/>
  <c r="E13" i="20"/>
  <c r="E12" i="20"/>
  <c r="E11" i="20"/>
  <c r="E10" i="20"/>
  <c r="E9" i="20"/>
  <c r="E8" i="20"/>
  <c r="E7" i="20"/>
  <c r="E6" i="20"/>
  <c r="E5" i="20"/>
  <c r="E4" i="20"/>
  <c r="E3" i="20"/>
  <c r="E29" i="21"/>
  <c r="E28" i="21"/>
  <c r="E27" i="21"/>
  <c r="E26" i="21"/>
  <c r="E25" i="21"/>
  <c r="E24" i="21"/>
  <c r="E23" i="21"/>
  <c r="E22" i="21"/>
  <c r="E21" i="21"/>
  <c r="E20" i="21"/>
  <c r="E19" i="21"/>
  <c r="E18" i="21"/>
  <c r="E17" i="21"/>
  <c r="E16" i="21"/>
  <c r="E15" i="21"/>
  <c r="E14" i="21"/>
  <c r="E13" i="21"/>
  <c r="E12" i="21"/>
  <c r="E11" i="21"/>
  <c r="E10" i="21"/>
  <c r="E9" i="21"/>
  <c r="E8" i="21"/>
  <c r="E7" i="21"/>
  <c r="E6" i="21"/>
  <c r="E5" i="21"/>
  <c r="E4" i="21"/>
  <c r="E3" i="21"/>
  <c r="J11" i="40" l="1"/>
  <c r="J30" i="28"/>
  <c r="L30" i="28"/>
  <c r="L11" i="40"/>
  <c r="L38" i="34"/>
  <c r="L37" i="34"/>
  <c r="L36" i="34"/>
  <c r="J38" i="34"/>
  <c r="J37" i="34"/>
  <c r="J36" i="34"/>
  <c r="E30" i="21"/>
  <c r="B32" i="16"/>
  <c r="B31" i="16"/>
  <c r="B32" i="17"/>
  <c r="B31" i="17"/>
  <c r="B32" i="18"/>
  <c r="B31" i="18"/>
  <c r="B32" i="19"/>
  <c r="B31" i="19"/>
  <c r="B32" i="20"/>
  <c r="B31" i="20"/>
  <c r="B32" i="21"/>
  <c r="B31" i="21"/>
  <c r="B32" i="34"/>
  <c r="B31" i="34"/>
  <c r="B32" i="13"/>
  <c r="B31" i="13"/>
  <c r="B32" i="14"/>
  <c r="B31" i="14"/>
  <c r="B32" i="15"/>
  <c r="B31" i="15"/>
  <c r="J31" i="13" l="1"/>
  <c r="L31" i="13"/>
  <c r="L32" i="13"/>
  <c r="J32" i="13"/>
  <c r="L32" i="14"/>
  <c r="L32" i="40" s="1"/>
  <c r="J32" i="14"/>
  <c r="J32" i="40" s="1"/>
  <c r="J31" i="14"/>
  <c r="J21" i="40" s="1"/>
  <c r="L31" i="14"/>
  <c r="L21" i="40" s="1"/>
  <c r="E32" i="15"/>
  <c r="J32" i="15"/>
  <c r="J31" i="40" s="1"/>
  <c r="L32" i="15"/>
  <c r="L31" i="40" s="1"/>
  <c r="E31" i="15"/>
  <c r="J31" i="15"/>
  <c r="J20" i="40" s="1"/>
  <c r="L31" i="15"/>
  <c r="L20" i="40" s="1"/>
  <c r="L32" i="16"/>
  <c r="L30" i="40" s="1"/>
  <c r="J32" i="16"/>
  <c r="J30" i="40" s="1"/>
  <c r="L31" i="16"/>
  <c r="L19" i="40" s="1"/>
  <c r="J31" i="16"/>
  <c r="J19" i="40" s="1"/>
  <c r="L32" i="17"/>
  <c r="L29" i="40" s="1"/>
  <c r="J32" i="17"/>
  <c r="J29" i="40" s="1"/>
  <c r="L31" i="17"/>
  <c r="L18" i="40" s="1"/>
  <c r="J31" i="17"/>
  <c r="J18" i="40" s="1"/>
  <c r="L32" i="18"/>
  <c r="L28" i="40" s="1"/>
  <c r="J32" i="18"/>
  <c r="J28" i="40" s="1"/>
  <c r="L31" i="18"/>
  <c r="L17" i="40" s="1"/>
  <c r="J31" i="18"/>
  <c r="J17" i="40" s="1"/>
  <c r="J32" i="19"/>
  <c r="J27" i="40" s="1"/>
  <c r="L32" i="19"/>
  <c r="L27" i="40" s="1"/>
  <c r="L31" i="19"/>
  <c r="L16" i="40" s="1"/>
  <c r="J31" i="19"/>
  <c r="J16" i="40" s="1"/>
  <c r="L31" i="20"/>
  <c r="L15" i="40" s="1"/>
  <c r="J31" i="20"/>
  <c r="J15" i="40" s="1"/>
  <c r="I31" i="20"/>
  <c r="L32" i="20"/>
  <c r="L26" i="40" s="1"/>
  <c r="I32" i="20"/>
  <c r="J32" i="20"/>
  <c r="J26" i="40" s="1"/>
  <c r="L32" i="21"/>
  <c r="L25" i="40" s="1"/>
  <c r="J32" i="21"/>
  <c r="J25" i="40" s="1"/>
  <c r="L31" i="21"/>
  <c r="L14" i="40" s="1"/>
  <c r="J31" i="21"/>
  <c r="J14" i="40" s="1"/>
  <c r="L31" i="34"/>
  <c r="L23" i="40" s="1"/>
  <c r="J31" i="34"/>
  <c r="J23" i="40" s="1"/>
  <c r="L32" i="34"/>
  <c r="L34" i="40" s="1"/>
  <c r="J32" i="34"/>
  <c r="J34" i="40" s="1"/>
  <c r="E31" i="21"/>
  <c r="E32" i="21"/>
  <c r="E32" i="16"/>
  <c r="E31" i="16"/>
  <c r="E32" i="17"/>
  <c r="E31" i="17"/>
  <c r="E32" i="18"/>
  <c r="E31" i="18"/>
  <c r="E32" i="19"/>
  <c r="E31" i="19"/>
  <c r="E32" i="20"/>
  <c r="E31" i="20"/>
  <c r="E32" i="34"/>
  <c r="E31" i="34"/>
  <c r="E32" i="13"/>
  <c r="E31" i="13"/>
  <c r="E32" i="14"/>
  <c r="E31" i="14"/>
  <c r="O29" i="34"/>
  <c r="O28" i="34"/>
  <c r="O27" i="34"/>
  <c r="O26" i="34"/>
  <c r="O25" i="34"/>
  <c r="O24" i="34"/>
  <c r="O23" i="34"/>
  <c r="O22" i="34"/>
  <c r="O21" i="34"/>
  <c r="O20" i="34"/>
  <c r="O19" i="34"/>
  <c r="O18" i="34"/>
  <c r="O17" i="34"/>
  <c r="O16" i="34"/>
  <c r="O15" i="34"/>
  <c r="O14" i="34"/>
  <c r="O13" i="34"/>
  <c r="O12" i="34"/>
  <c r="O11" i="34"/>
  <c r="O10" i="34"/>
  <c r="O9" i="34"/>
  <c r="O8" i="34"/>
  <c r="O7" i="34"/>
  <c r="O6" i="34"/>
  <c r="O5" i="34"/>
  <c r="O4" i="34"/>
  <c r="O3" i="34"/>
  <c r="O29" i="13"/>
  <c r="O28" i="13"/>
  <c r="O27" i="13"/>
  <c r="O26" i="13"/>
  <c r="O25" i="13"/>
  <c r="O24" i="13"/>
  <c r="O23" i="13"/>
  <c r="O22" i="13"/>
  <c r="O21" i="13"/>
  <c r="O20" i="13"/>
  <c r="O19" i="13"/>
  <c r="O18" i="13"/>
  <c r="O17" i="13"/>
  <c r="O16" i="13"/>
  <c r="O15" i="13"/>
  <c r="O14" i="13"/>
  <c r="O13" i="13"/>
  <c r="O12" i="13"/>
  <c r="O11" i="13"/>
  <c r="O10" i="13"/>
  <c r="O9" i="13"/>
  <c r="O8" i="13"/>
  <c r="O7" i="13"/>
  <c r="O6" i="13"/>
  <c r="O5" i="13"/>
  <c r="O4" i="13"/>
  <c r="O3" i="13"/>
  <c r="O29" i="14"/>
  <c r="O28" i="14"/>
  <c r="O27" i="14"/>
  <c r="O26" i="14"/>
  <c r="O25" i="14"/>
  <c r="O24" i="14"/>
  <c r="O23" i="14"/>
  <c r="O22" i="14"/>
  <c r="O21" i="14"/>
  <c r="O20" i="14"/>
  <c r="O19" i="14"/>
  <c r="O18" i="14"/>
  <c r="O17" i="14"/>
  <c r="O16" i="14"/>
  <c r="O15" i="14"/>
  <c r="O14" i="14"/>
  <c r="O13" i="14"/>
  <c r="O12" i="14"/>
  <c r="O11" i="14"/>
  <c r="O10" i="14"/>
  <c r="O9" i="14"/>
  <c r="O8" i="14"/>
  <c r="O7" i="14"/>
  <c r="O6" i="14"/>
  <c r="O5" i="14"/>
  <c r="O4" i="14"/>
  <c r="O3" i="14"/>
  <c r="O29" i="15"/>
  <c r="O28" i="15"/>
  <c r="O27" i="15"/>
  <c r="O26" i="15"/>
  <c r="O25" i="15"/>
  <c r="O24" i="15"/>
  <c r="O23" i="15"/>
  <c r="O22" i="15"/>
  <c r="O21" i="15"/>
  <c r="O20" i="15"/>
  <c r="O19" i="15"/>
  <c r="O18" i="15"/>
  <c r="O17" i="15"/>
  <c r="O16" i="15"/>
  <c r="O15" i="15"/>
  <c r="O14" i="15"/>
  <c r="O13" i="15"/>
  <c r="O12" i="15"/>
  <c r="O11" i="15"/>
  <c r="O10" i="15"/>
  <c r="O9" i="15"/>
  <c r="O8" i="15"/>
  <c r="O7" i="15"/>
  <c r="O6" i="15"/>
  <c r="O5" i="15"/>
  <c r="O4" i="15"/>
  <c r="O3" i="15"/>
  <c r="O29" i="16"/>
  <c r="O28" i="16"/>
  <c r="O27" i="16"/>
  <c r="O26" i="16"/>
  <c r="O25" i="16"/>
  <c r="O24" i="16"/>
  <c r="O23" i="16"/>
  <c r="O22" i="16"/>
  <c r="O21" i="16"/>
  <c r="O20" i="16"/>
  <c r="O19" i="16"/>
  <c r="O18" i="16"/>
  <c r="O17" i="16"/>
  <c r="O16" i="16"/>
  <c r="O15" i="16"/>
  <c r="O14" i="16"/>
  <c r="O13" i="16"/>
  <c r="O12" i="16"/>
  <c r="O11" i="16"/>
  <c r="O10" i="16"/>
  <c r="O9" i="16"/>
  <c r="O8" i="16"/>
  <c r="O7" i="16"/>
  <c r="O6" i="16"/>
  <c r="O5" i="16"/>
  <c r="O4" i="16"/>
  <c r="O3" i="16"/>
  <c r="O29" i="17"/>
  <c r="O28" i="17"/>
  <c r="O27" i="17"/>
  <c r="O26" i="17"/>
  <c r="O25" i="17"/>
  <c r="O24" i="17"/>
  <c r="O23" i="17"/>
  <c r="O22" i="17"/>
  <c r="O21" i="17"/>
  <c r="O20" i="17"/>
  <c r="O19" i="17"/>
  <c r="O18" i="17"/>
  <c r="O17" i="17"/>
  <c r="O16" i="17"/>
  <c r="O15" i="17"/>
  <c r="O14" i="17"/>
  <c r="O13" i="17"/>
  <c r="O12" i="17"/>
  <c r="O11" i="17"/>
  <c r="O10" i="17"/>
  <c r="O9" i="17"/>
  <c r="O8" i="17"/>
  <c r="O7" i="17"/>
  <c r="O6" i="17"/>
  <c r="O5" i="17"/>
  <c r="O4" i="17"/>
  <c r="O3" i="17"/>
  <c r="O29" i="18"/>
  <c r="O28" i="18"/>
  <c r="O27" i="18"/>
  <c r="O26" i="18"/>
  <c r="O25" i="18"/>
  <c r="O24" i="18"/>
  <c r="O23" i="18"/>
  <c r="O22" i="18"/>
  <c r="O21" i="18"/>
  <c r="O20" i="18"/>
  <c r="O19" i="18"/>
  <c r="O18" i="18"/>
  <c r="O17" i="18"/>
  <c r="O16" i="18"/>
  <c r="O15" i="18"/>
  <c r="O14" i="18"/>
  <c r="O13" i="18"/>
  <c r="O12" i="18"/>
  <c r="O11" i="18"/>
  <c r="O10" i="18"/>
  <c r="O9" i="18"/>
  <c r="O8" i="18"/>
  <c r="O7" i="18"/>
  <c r="O6" i="18"/>
  <c r="O5" i="18"/>
  <c r="O4" i="18"/>
  <c r="O3" i="18"/>
  <c r="O29" i="19"/>
  <c r="O28" i="19"/>
  <c r="O27" i="19"/>
  <c r="O26" i="19"/>
  <c r="O25" i="19"/>
  <c r="O24" i="19"/>
  <c r="O23" i="19"/>
  <c r="O22" i="19"/>
  <c r="O21" i="19"/>
  <c r="O20" i="19"/>
  <c r="O19" i="19"/>
  <c r="O18" i="19"/>
  <c r="O17" i="19"/>
  <c r="O16" i="19"/>
  <c r="O15" i="19"/>
  <c r="O14" i="19"/>
  <c r="O13" i="19"/>
  <c r="O12" i="19"/>
  <c r="O11" i="19"/>
  <c r="O10" i="19"/>
  <c r="O9" i="19"/>
  <c r="O8" i="19"/>
  <c r="O7" i="19"/>
  <c r="O6" i="19"/>
  <c r="O5" i="19"/>
  <c r="O4" i="19"/>
  <c r="O3" i="19"/>
  <c r="O29" i="20"/>
  <c r="O28" i="20"/>
  <c r="O27" i="20"/>
  <c r="O26" i="20"/>
  <c r="O25" i="20"/>
  <c r="O24" i="20"/>
  <c r="O23" i="20"/>
  <c r="O22" i="20"/>
  <c r="O21" i="20"/>
  <c r="O20" i="20"/>
  <c r="O19" i="20"/>
  <c r="O18" i="20"/>
  <c r="O17" i="20"/>
  <c r="O16" i="20"/>
  <c r="O15" i="20"/>
  <c r="O14" i="20"/>
  <c r="O13" i="20"/>
  <c r="O12" i="20"/>
  <c r="O11" i="20"/>
  <c r="O10" i="20"/>
  <c r="O9" i="20"/>
  <c r="O8" i="20"/>
  <c r="O7" i="20"/>
  <c r="O6" i="20"/>
  <c r="O5" i="20"/>
  <c r="O4" i="20"/>
  <c r="O3" i="20"/>
  <c r="O29" i="21"/>
  <c r="O28" i="21"/>
  <c r="O27" i="21"/>
  <c r="O26" i="21"/>
  <c r="O25" i="21"/>
  <c r="O24" i="21"/>
  <c r="O23" i="21"/>
  <c r="O22" i="21"/>
  <c r="O21" i="21"/>
  <c r="O20" i="21"/>
  <c r="O19" i="21"/>
  <c r="O18" i="21"/>
  <c r="O17" i="21"/>
  <c r="O16" i="21"/>
  <c r="O15" i="21"/>
  <c r="O14" i="21"/>
  <c r="O13" i="21"/>
  <c r="O12" i="21"/>
  <c r="O11" i="21"/>
  <c r="O10" i="21"/>
  <c r="O9" i="21"/>
  <c r="O8" i="21"/>
  <c r="O7" i="21"/>
  <c r="O6" i="21"/>
  <c r="O5" i="21"/>
  <c r="O4" i="21"/>
  <c r="O3" i="21"/>
  <c r="J33" i="40" l="1"/>
  <c r="J32" i="28"/>
  <c r="L33" i="40"/>
  <c r="L32" i="28"/>
  <c r="L31" i="28"/>
  <c r="L22" i="40"/>
  <c r="J22" i="40"/>
  <c r="J31" i="28"/>
  <c r="O32" i="21"/>
  <c r="O32" i="16"/>
  <c r="O32" i="20"/>
  <c r="O32" i="34"/>
  <c r="O32" i="13"/>
  <c r="O32" i="14"/>
  <c r="O32" i="15"/>
  <c r="O31" i="16"/>
  <c r="O32" i="17"/>
  <c r="O32" i="18"/>
  <c r="O31" i="18"/>
  <c r="O31" i="19"/>
  <c r="O32" i="19"/>
  <c r="O31" i="20"/>
  <c r="O31" i="34"/>
  <c r="O31" i="13"/>
  <c r="O31" i="14"/>
  <c r="O31" i="15"/>
  <c r="O31" i="17"/>
  <c r="O31" i="21"/>
  <c r="O33" i="34"/>
  <c r="A8" i="24"/>
  <c r="B8" i="24"/>
  <c r="A14" i="24"/>
  <c r="B14" i="24"/>
  <c r="A15" i="24"/>
  <c r="B15" i="24"/>
  <c r="A17" i="24"/>
  <c r="B17" i="24"/>
  <c r="A3" i="24"/>
  <c r="B3" i="24"/>
  <c r="A21" i="24"/>
  <c r="B21" i="24"/>
  <c r="A18" i="24"/>
  <c r="B18" i="24"/>
  <c r="A5" i="24"/>
  <c r="B5" i="24"/>
  <c r="A19" i="24"/>
  <c r="B19" i="24"/>
  <c r="A4" i="24"/>
  <c r="B4" i="24"/>
  <c r="A11" i="24"/>
  <c r="B11" i="24"/>
  <c r="A7" i="24"/>
  <c r="B7" i="24"/>
  <c r="A10" i="24"/>
  <c r="B10" i="24"/>
  <c r="A6" i="24"/>
  <c r="B6" i="24"/>
  <c r="A9" i="24"/>
  <c r="B9" i="24"/>
  <c r="A2" i="24"/>
  <c r="B2" i="24"/>
  <c r="A20" i="24"/>
  <c r="B20" i="24"/>
  <c r="A16" i="24"/>
  <c r="B16" i="24"/>
  <c r="A12" i="24"/>
  <c r="B12" i="24"/>
  <c r="A26" i="24"/>
  <c r="B26" i="24"/>
  <c r="A27" i="24"/>
  <c r="B27" i="24"/>
  <c r="A24" i="24"/>
  <c r="B24" i="24"/>
  <c r="A25" i="24"/>
  <c r="B25" i="24"/>
  <c r="A22" i="24"/>
  <c r="B22" i="24"/>
  <c r="A13" i="24"/>
  <c r="B13" i="24"/>
  <c r="A23" i="24"/>
  <c r="B23" i="24"/>
  <c r="A28" i="24"/>
  <c r="B28" i="24"/>
  <c r="A22" i="30"/>
  <c r="B22" i="30"/>
  <c r="A3" i="30"/>
  <c r="B3" i="30"/>
  <c r="A15" i="30"/>
  <c r="B15" i="30"/>
  <c r="A19" i="30"/>
  <c r="B19" i="30"/>
  <c r="A9" i="30"/>
  <c r="B9" i="30"/>
  <c r="A11" i="30"/>
  <c r="B11" i="30"/>
  <c r="A2" i="30"/>
  <c r="B2" i="30"/>
  <c r="A8" i="30"/>
  <c r="B8" i="30"/>
  <c r="A17" i="30"/>
  <c r="B17" i="30"/>
  <c r="A25" i="30"/>
  <c r="B25" i="30"/>
  <c r="A14" i="30"/>
  <c r="B14" i="30"/>
  <c r="A5" i="30"/>
  <c r="B5" i="30"/>
  <c r="A6" i="30"/>
  <c r="B6" i="30"/>
  <c r="A18" i="30"/>
  <c r="B18" i="30"/>
  <c r="A23" i="30"/>
  <c r="B23" i="30"/>
  <c r="A20" i="30"/>
  <c r="B20" i="30"/>
  <c r="A10" i="30"/>
  <c r="B10" i="30"/>
  <c r="A26" i="30"/>
  <c r="B26" i="30"/>
  <c r="A4" i="30"/>
  <c r="B4" i="30"/>
  <c r="A28" i="30"/>
  <c r="B28" i="30"/>
  <c r="A24" i="30"/>
  <c r="B24" i="30"/>
  <c r="A16" i="30"/>
  <c r="B16" i="30"/>
  <c r="A7" i="30"/>
  <c r="B7" i="30"/>
  <c r="A12" i="30"/>
  <c r="B12" i="30"/>
  <c r="A27" i="30"/>
  <c r="B27" i="30"/>
  <c r="A13" i="30"/>
  <c r="B13" i="30"/>
  <c r="A21" i="30"/>
  <c r="B21" i="30"/>
  <c r="C3" i="34"/>
  <c r="D3" i="34"/>
  <c r="G3" i="34"/>
  <c r="K3" i="34"/>
  <c r="H3" i="34"/>
  <c r="N3" i="34"/>
  <c r="C4" i="34"/>
  <c r="Z4" i="34" s="1"/>
  <c r="D4" i="34"/>
  <c r="G4" i="34"/>
  <c r="K4" i="34"/>
  <c r="H4" i="34"/>
  <c r="N4" i="34"/>
  <c r="C5" i="34"/>
  <c r="D5" i="34"/>
  <c r="G5" i="34"/>
  <c r="K5" i="34"/>
  <c r="H5" i="34"/>
  <c r="N5" i="34"/>
  <c r="C6" i="34"/>
  <c r="D6" i="34"/>
  <c r="G6" i="34"/>
  <c r="K6" i="34"/>
  <c r="H6" i="34"/>
  <c r="N6" i="34"/>
  <c r="C7" i="34"/>
  <c r="Z7" i="34" s="1"/>
  <c r="D7" i="34"/>
  <c r="G7" i="34"/>
  <c r="K7" i="34"/>
  <c r="H7" i="34"/>
  <c r="N7" i="34"/>
  <c r="C8" i="34"/>
  <c r="Z8" i="34" s="1"/>
  <c r="D8" i="34"/>
  <c r="G8" i="34"/>
  <c r="K8" i="34"/>
  <c r="H8" i="34"/>
  <c r="N8" i="34"/>
  <c r="C9" i="34"/>
  <c r="Z9" i="34" s="1"/>
  <c r="D9" i="34"/>
  <c r="G9" i="34"/>
  <c r="K9" i="34"/>
  <c r="H9" i="34"/>
  <c r="N9" i="34"/>
  <c r="C10" i="34"/>
  <c r="D10" i="34"/>
  <c r="G10" i="34"/>
  <c r="K10" i="34"/>
  <c r="H10" i="34"/>
  <c r="N10" i="34"/>
  <c r="C11" i="34"/>
  <c r="Z11" i="34" s="1"/>
  <c r="D11" i="34"/>
  <c r="G11" i="34"/>
  <c r="K11" i="34"/>
  <c r="H11" i="34"/>
  <c r="N11" i="34"/>
  <c r="C12" i="34"/>
  <c r="D12" i="34"/>
  <c r="G12" i="34"/>
  <c r="K12" i="34"/>
  <c r="H12" i="34"/>
  <c r="N12" i="34"/>
  <c r="C13" i="34"/>
  <c r="Z13" i="34" s="1"/>
  <c r="D13" i="34"/>
  <c r="G13" i="34"/>
  <c r="K13" i="34"/>
  <c r="H13" i="34"/>
  <c r="N13" i="34"/>
  <c r="C14" i="34"/>
  <c r="D14" i="34"/>
  <c r="K3" i="23" s="1"/>
  <c r="K4" i="23"/>
  <c r="G14" i="34"/>
  <c r="K12" i="23"/>
  <c r="K14" i="34"/>
  <c r="K10" i="23" s="1"/>
  <c r="H14" i="34"/>
  <c r="N14" i="34"/>
  <c r="K13" i="23" s="1"/>
  <c r="C15" i="34"/>
  <c r="D15" i="34"/>
  <c r="G15" i="34"/>
  <c r="K15" i="34"/>
  <c r="H15" i="34"/>
  <c r="N15" i="34"/>
  <c r="C16" i="34"/>
  <c r="Z16" i="34" s="1"/>
  <c r="D16" i="34"/>
  <c r="G16" i="34"/>
  <c r="K16" i="34"/>
  <c r="H16" i="34"/>
  <c r="N16" i="34"/>
  <c r="C17" i="34"/>
  <c r="D17" i="34"/>
  <c r="G17" i="34"/>
  <c r="K17" i="34"/>
  <c r="H17" i="34"/>
  <c r="N17" i="34"/>
  <c r="C18" i="34"/>
  <c r="Z18" i="34" s="1"/>
  <c r="D18" i="34"/>
  <c r="G18" i="34"/>
  <c r="K18" i="34"/>
  <c r="H18" i="34"/>
  <c r="N18" i="34"/>
  <c r="C19" i="34"/>
  <c r="Z19" i="34" s="1"/>
  <c r="D19" i="34"/>
  <c r="G19" i="34"/>
  <c r="K19" i="34"/>
  <c r="H19" i="34"/>
  <c r="N19" i="34"/>
  <c r="C20" i="34"/>
  <c r="D20" i="34"/>
  <c r="G20" i="34"/>
  <c r="K20" i="34"/>
  <c r="H20" i="34"/>
  <c r="N20" i="34"/>
  <c r="C21" i="34"/>
  <c r="D21" i="34"/>
  <c r="G21" i="34"/>
  <c r="K21" i="34"/>
  <c r="H21" i="34"/>
  <c r="N21" i="34"/>
  <c r="C22" i="34"/>
  <c r="D22" i="34"/>
  <c r="G22" i="34"/>
  <c r="K22" i="34"/>
  <c r="H22" i="34"/>
  <c r="N22" i="34"/>
  <c r="C23" i="34"/>
  <c r="Z23" i="34" s="1"/>
  <c r="D23" i="34"/>
  <c r="G23" i="34"/>
  <c r="K23" i="34"/>
  <c r="H23" i="34"/>
  <c r="N23" i="34"/>
  <c r="C24" i="34"/>
  <c r="D24" i="34"/>
  <c r="G24" i="34"/>
  <c r="K24" i="34"/>
  <c r="H24" i="34"/>
  <c r="N24" i="34"/>
  <c r="C25" i="34"/>
  <c r="Z25" i="34" s="1"/>
  <c r="D25" i="34"/>
  <c r="G25" i="34"/>
  <c r="K25" i="34"/>
  <c r="H25" i="34"/>
  <c r="N25" i="34"/>
  <c r="C26" i="34"/>
  <c r="Z26" i="34" s="1"/>
  <c r="D26" i="34"/>
  <c r="G26" i="34"/>
  <c r="K26" i="34"/>
  <c r="H26" i="34"/>
  <c r="N26" i="34"/>
  <c r="C27" i="34"/>
  <c r="D27" i="34"/>
  <c r="G27" i="34"/>
  <c r="K27" i="34"/>
  <c r="H27" i="34"/>
  <c r="N27" i="34"/>
  <c r="C28" i="34"/>
  <c r="D28" i="34"/>
  <c r="G28" i="34"/>
  <c r="K28" i="34"/>
  <c r="H28" i="34"/>
  <c r="N28" i="34"/>
  <c r="C29" i="34"/>
  <c r="Z29" i="34" s="1"/>
  <c r="D29" i="34"/>
  <c r="G29" i="34"/>
  <c r="K29" i="34"/>
  <c r="H29" i="34"/>
  <c r="N29" i="34"/>
  <c r="O30" i="34"/>
  <c r="C3" i="13"/>
  <c r="D3" i="13"/>
  <c r="G3" i="13"/>
  <c r="K3" i="13"/>
  <c r="H3" i="13"/>
  <c r="N3" i="13"/>
  <c r="C4" i="13"/>
  <c r="D4" i="13"/>
  <c r="F32" i="13"/>
  <c r="G4" i="13"/>
  <c r="K4" i="13"/>
  <c r="H4" i="13"/>
  <c r="N4" i="13"/>
  <c r="C5" i="13"/>
  <c r="D5" i="13"/>
  <c r="G5" i="13"/>
  <c r="K5" i="13"/>
  <c r="H5" i="13"/>
  <c r="N5" i="13"/>
  <c r="C6" i="13"/>
  <c r="D6" i="13"/>
  <c r="G6" i="13"/>
  <c r="K6" i="13"/>
  <c r="H6" i="13"/>
  <c r="N6" i="13"/>
  <c r="C7" i="13"/>
  <c r="D7" i="13"/>
  <c r="G7" i="13"/>
  <c r="K7" i="13"/>
  <c r="H7" i="13"/>
  <c r="N7" i="13"/>
  <c r="C8" i="13"/>
  <c r="D8" i="13"/>
  <c r="G8" i="13"/>
  <c r="K8" i="13"/>
  <c r="H8" i="13"/>
  <c r="N8" i="13"/>
  <c r="C9" i="13"/>
  <c r="D9" i="13"/>
  <c r="G9" i="13"/>
  <c r="K9" i="13"/>
  <c r="H9" i="13"/>
  <c r="N9" i="13"/>
  <c r="C10" i="13"/>
  <c r="D10" i="13"/>
  <c r="G10" i="13"/>
  <c r="K10" i="13"/>
  <c r="H10" i="13"/>
  <c r="N10" i="13"/>
  <c r="C11" i="13"/>
  <c r="D11" i="13"/>
  <c r="G11" i="13"/>
  <c r="K11" i="13"/>
  <c r="H11" i="13"/>
  <c r="N11" i="13"/>
  <c r="C12" i="13"/>
  <c r="D12" i="13"/>
  <c r="G12" i="13"/>
  <c r="K12" i="13"/>
  <c r="H12" i="13"/>
  <c r="N12" i="13"/>
  <c r="C13" i="13"/>
  <c r="D13" i="13"/>
  <c r="G13" i="13"/>
  <c r="K13" i="13"/>
  <c r="H13" i="13"/>
  <c r="N13" i="13"/>
  <c r="C14" i="13"/>
  <c r="J2" i="23" s="1"/>
  <c r="D14" i="13"/>
  <c r="J3" i="23" s="1"/>
  <c r="J5" i="23"/>
  <c r="G14" i="13"/>
  <c r="J6" i="23" s="1"/>
  <c r="K14" i="13"/>
  <c r="J8" i="23"/>
  <c r="H14" i="13"/>
  <c r="J7" i="23" s="1"/>
  <c r="N14" i="13"/>
  <c r="J13" i="23" s="1"/>
  <c r="C15" i="13"/>
  <c r="D15" i="13"/>
  <c r="G15" i="13"/>
  <c r="K15" i="13"/>
  <c r="H15" i="13"/>
  <c r="N15" i="13"/>
  <c r="C16" i="13"/>
  <c r="D16" i="13"/>
  <c r="G16" i="13"/>
  <c r="K16" i="13"/>
  <c r="H16" i="13"/>
  <c r="N16" i="13"/>
  <c r="C17" i="13"/>
  <c r="D17" i="13"/>
  <c r="G17" i="13"/>
  <c r="K17" i="13"/>
  <c r="H17" i="13"/>
  <c r="N17" i="13"/>
  <c r="C18" i="13"/>
  <c r="D18" i="13"/>
  <c r="G18" i="13"/>
  <c r="K18" i="13"/>
  <c r="H18" i="13"/>
  <c r="N18" i="13"/>
  <c r="C19" i="13"/>
  <c r="D19" i="13"/>
  <c r="G19" i="13"/>
  <c r="K19" i="13"/>
  <c r="H19" i="13"/>
  <c r="N19" i="13"/>
  <c r="C20" i="13"/>
  <c r="D20" i="13"/>
  <c r="G20" i="13"/>
  <c r="K20" i="13"/>
  <c r="H20" i="13"/>
  <c r="N20" i="13"/>
  <c r="C21" i="13"/>
  <c r="D21" i="13"/>
  <c r="G21" i="13"/>
  <c r="K21" i="13"/>
  <c r="H21" i="13"/>
  <c r="N21" i="13"/>
  <c r="C22" i="13"/>
  <c r="D22" i="13"/>
  <c r="G22" i="13"/>
  <c r="K22" i="13"/>
  <c r="H22" i="13"/>
  <c r="N22" i="13"/>
  <c r="C23" i="13"/>
  <c r="D23" i="13"/>
  <c r="G23" i="13"/>
  <c r="K23" i="13"/>
  <c r="H23" i="13"/>
  <c r="N23" i="13"/>
  <c r="C24" i="13"/>
  <c r="D24" i="13"/>
  <c r="G24" i="13"/>
  <c r="K24" i="13"/>
  <c r="H24" i="13"/>
  <c r="N24" i="13"/>
  <c r="C25" i="13"/>
  <c r="D25" i="13"/>
  <c r="G25" i="13"/>
  <c r="K25" i="13"/>
  <c r="H25" i="13"/>
  <c r="N25" i="13"/>
  <c r="C26" i="13"/>
  <c r="D26" i="13"/>
  <c r="G26" i="13"/>
  <c r="K26" i="13"/>
  <c r="H26" i="13"/>
  <c r="N26" i="13"/>
  <c r="C27" i="13"/>
  <c r="D27" i="13"/>
  <c r="G27" i="13"/>
  <c r="K27" i="13"/>
  <c r="H27" i="13"/>
  <c r="N27" i="13"/>
  <c r="C28" i="13"/>
  <c r="D28" i="13"/>
  <c r="G28" i="13"/>
  <c r="K28" i="13"/>
  <c r="H28" i="13"/>
  <c r="N28" i="13"/>
  <c r="C29" i="13"/>
  <c r="D29" i="13"/>
  <c r="G29" i="13"/>
  <c r="K29" i="13"/>
  <c r="H29" i="13"/>
  <c r="N29" i="13"/>
  <c r="O30" i="13"/>
  <c r="C3" i="14"/>
  <c r="D3" i="14"/>
  <c r="G3" i="14"/>
  <c r="K3" i="14"/>
  <c r="H3" i="14"/>
  <c r="N3" i="14"/>
  <c r="C4" i="14"/>
  <c r="D4" i="14"/>
  <c r="G4" i="14"/>
  <c r="K4" i="14"/>
  <c r="H4" i="14"/>
  <c r="N4" i="14"/>
  <c r="C5" i="14"/>
  <c r="D5" i="14"/>
  <c r="G5" i="14"/>
  <c r="K5" i="14"/>
  <c r="H5" i="14"/>
  <c r="N5" i="14"/>
  <c r="C6" i="14"/>
  <c r="D6" i="14"/>
  <c r="G6" i="14"/>
  <c r="K6" i="14"/>
  <c r="H6" i="14"/>
  <c r="N6" i="14"/>
  <c r="C7" i="14"/>
  <c r="D7" i="14"/>
  <c r="G7" i="14"/>
  <c r="K7" i="14"/>
  <c r="H7" i="14"/>
  <c r="N7" i="14"/>
  <c r="C8" i="14"/>
  <c r="D8" i="14"/>
  <c r="G8" i="14"/>
  <c r="K8" i="14"/>
  <c r="H8" i="14"/>
  <c r="N8" i="14"/>
  <c r="C9" i="14"/>
  <c r="D9" i="14"/>
  <c r="G9" i="14"/>
  <c r="K9" i="14"/>
  <c r="H9" i="14"/>
  <c r="N9" i="14"/>
  <c r="C10" i="14"/>
  <c r="D10" i="14"/>
  <c r="G10" i="14"/>
  <c r="K10" i="14"/>
  <c r="H10" i="14"/>
  <c r="N10" i="14"/>
  <c r="C11" i="14"/>
  <c r="D11" i="14"/>
  <c r="G11" i="14"/>
  <c r="K11" i="14"/>
  <c r="H11" i="14"/>
  <c r="N11" i="14"/>
  <c r="C12" i="14"/>
  <c r="D12" i="14"/>
  <c r="G12" i="14"/>
  <c r="K12" i="14"/>
  <c r="H12" i="14"/>
  <c r="N12" i="14"/>
  <c r="C13" i="14"/>
  <c r="D13" i="14"/>
  <c r="G13" i="14"/>
  <c r="K13" i="14"/>
  <c r="H13" i="14"/>
  <c r="N13" i="14"/>
  <c r="C14" i="14"/>
  <c r="D14" i="14"/>
  <c r="I3" i="23" s="1"/>
  <c r="I5" i="23"/>
  <c r="G14" i="14"/>
  <c r="I6" i="23" s="1"/>
  <c r="K14" i="14"/>
  <c r="I8" i="23"/>
  <c r="H14" i="14"/>
  <c r="I7" i="23" s="1"/>
  <c r="N14" i="14"/>
  <c r="I13" i="23" s="1"/>
  <c r="C15" i="14"/>
  <c r="D15" i="14"/>
  <c r="G15" i="14"/>
  <c r="K15" i="14"/>
  <c r="H15" i="14"/>
  <c r="N15" i="14"/>
  <c r="C16" i="14"/>
  <c r="D16" i="14"/>
  <c r="G16" i="14"/>
  <c r="K16" i="14"/>
  <c r="H16" i="14"/>
  <c r="N16" i="14"/>
  <c r="C17" i="14"/>
  <c r="D17" i="14"/>
  <c r="G17" i="14"/>
  <c r="K17" i="14"/>
  <c r="H17" i="14"/>
  <c r="N17" i="14"/>
  <c r="C18" i="14"/>
  <c r="D18" i="14"/>
  <c r="G18" i="14"/>
  <c r="K18" i="14"/>
  <c r="H18" i="14"/>
  <c r="N18" i="14"/>
  <c r="C19" i="14"/>
  <c r="D19" i="14"/>
  <c r="G19" i="14"/>
  <c r="K19" i="14"/>
  <c r="H19" i="14"/>
  <c r="N19" i="14"/>
  <c r="C20" i="14"/>
  <c r="D20" i="14"/>
  <c r="G20" i="14"/>
  <c r="K20" i="14"/>
  <c r="H20" i="14"/>
  <c r="N20" i="14"/>
  <c r="C21" i="14"/>
  <c r="D21" i="14"/>
  <c r="G21" i="14"/>
  <c r="K21" i="14"/>
  <c r="H21" i="14"/>
  <c r="N21" i="14"/>
  <c r="C22" i="14"/>
  <c r="D22" i="14"/>
  <c r="G22" i="14"/>
  <c r="K22" i="14"/>
  <c r="H22" i="14"/>
  <c r="N22" i="14"/>
  <c r="C23" i="14"/>
  <c r="D23" i="14"/>
  <c r="G23" i="14"/>
  <c r="K23" i="14"/>
  <c r="H23" i="14"/>
  <c r="N23" i="14"/>
  <c r="C24" i="14"/>
  <c r="D24" i="14"/>
  <c r="G24" i="14"/>
  <c r="K24" i="14"/>
  <c r="H24" i="14"/>
  <c r="N24" i="14"/>
  <c r="C25" i="14"/>
  <c r="D25" i="14"/>
  <c r="G25" i="14"/>
  <c r="K25" i="14"/>
  <c r="H25" i="14"/>
  <c r="N25" i="14"/>
  <c r="C26" i="14"/>
  <c r="D26" i="14"/>
  <c r="G26" i="14"/>
  <c r="K26" i="14"/>
  <c r="H26" i="14"/>
  <c r="N26" i="14"/>
  <c r="C27" i="14"/>
  <c r="D27" i="14"/>
  <c r="G27" i="14"/>
  <c r="K27" i="14"/>
  <c r="H27" i="14"/>
  <c r="N27" i="14"/>
  <c r="C28" i="14"/>
  <c r="D28" i="14"/>
  <c r="G28" i="14"/>
  <c r="K28" i="14"/>
  <c r="H28" i="14"/>
  <c r="N28" i="14"/>
  <c r="C29" i="14"/>
  <c r="D29" i="14"/>
  <c r="G29" i="14"/>
  <c r="K29" i="14"/>
  <c r="H29" i="14"/>
  <c r="N29" i="14"/>
  <c r="O30" i="14"/>
  <c r="C3" i="15"/>
  <c r="D3" i="15"/>
  <c r="G3" i="15"/>
  <c r="K3" i="15"/>
  <c r="H3" i="15"/>
  <c r="N3" i="15"/>
  <c r="C4" i="15"/>
  <c r="D4" i="15"/>
  <c r="G4" i="15"/>
  <c r="K4" i="15"/>
  <c r="H4" i="15"/>
  <c r="N4" i="15"/>
  <c r="C5" i="15"/>
  <c r="D5" i="15"/>
  <c r="G5" i="15"/>
  <c r="K5" i="15"/>
  <c r="H5" i="15"/>
  <c r="N5" i="15"/>
  <c r="C6" i="15"/>
  <c r="D6" i="15"/>
  <c r="G6" i="15"/>
  <c r="K6" i="15"/>
  <c r="H6" i="15"/>
  <c r="N6" i="15"/>
  <c r="C7" i="15"/>
  <c r="D7" i="15"/>
  <c r="G7" i="15"/>
  <c r="K7" i="15"/>
  <c r="H7" i="15"/>
  <c r="N7" i="15"/>
  <c r="C8" i="15"/>
  <c r="D8" i="15"/>
  <c r="G8" i="15"/>
  <c r="K8" i="15"/>
  <c r="H8" i="15"/>
  <c r="N8" i="15"/>
  <c r="C9" i="15"/>
  <c r="D9" i="15"/>
  <c r="G9" i="15"/>
  <c r="K9" i="15"/>
  <c r="H9" i="15"/>
  <c r="N9" i="15"/>
  <c r="C10" i="15"/>
  <c r="D10" i="15"/>
  <c r="G10" i="15"/>
  <c r="K10" i="15"/>
  <c r="H10" i="15"/>
  <c r="N10" i="15"/>
  <c r="C11" i="15"/>
  <c r="D11" i="15"/>
  <c r="G11" i="15"/>
  <c r="K11" i="15"/>
  <c r="H11" i="15"/>
  <c r="N11" i="15"/>
  <c r="C12" i="15"/>
  <c r="D12" i="15"/>
  <c r="G12" i="15"/>
  <c r="K12" i="15"/>
  <c r="H12" i="15"/>
  <c r="N12" i="15"/>
  <c r="C13" i="15"/>
  <c r="D13" i="15"/>
  <c r="G13" i="15"/>
  <c r="K13" i="15"/>
  <c r="H13" i="15"/>
  <c r="N13" i="15"/>
  <c r="C14" i="15"/>
  <c r="D14" i="15"/>
  <c r="H3" i="23" s="1"/>
  <c r="H5" i="23"/>
  <c r="G14" i="15"/>
  <c r="H6" i="23" s="1"/>
  <c r="K14" i="15"/>
  <c r="H10" i="23" s="1"/>
  <c r="H8" i="23"/>
  <c r="H14" i="15"/>
  <c r="H7" i="23" s="1"/>
  <c r="N14" i="15"/>
  <c r="H13" i="23" s="1"/>
  <c r="C15" i="15"/>
  <c r="D15" i="15"/>
  <c r="G15" i="15"/>
  <c r="K15" i="15"/>
  <c r="H15" i="15"/>
  <c r="N15" i="15"/>
  <c r="C16" i="15"/>
  <c r="D16" i="15"/>
  <c r="G16" i="15"/>
  <c r="K16" i="15"/>
  <c r="H16" i="15"/>
  <c r="N16" i="15"/>
  <c r="C17" i="15"/>
  <c r="D17" i="15"/>
  <c r="G17" i="15"/>
  <c r="K17" i="15"/>
  <c r="H17" i="15"/>
  <c r="N17" i="15"/>
  <c r="C18" i="15"/>
  <c r="D18" i="15"/>
  <c r="G18" i="15"/>
  <c r="K18" i="15"/>
  <c r="H18" i="15"/>
  <c r="N18" i="15"/>
  <c r="C19" i="15"/>
  <c r="D19" i="15"/>
  <c r="G19" i="15"/>
  <c r="K19" i="15"/>
  <c r="H19" i="15"/>
  <c r="N19" i="15"/>
  <c r="C20" i="15"/>
  <c r="D20" i="15"/>
  <c r="G20" i="15"/>
  <c r="K20" i="15"/>
  <c r="H20" i="15"/>
  <c r="N20" i="15"/>
  <c r="C21" i="15"/>
  <c r="D21" i="15"/>
  <c r="G21" i="15"/>
  <c r="K21" i="15"/>
  <c r="H21" i="15"/>
  <c r="N21" i="15"/>
  <c r="C22" i="15"/>
  <c r="D22" i="15"/>
  <c r="G22" i="15"/>
  <c r="K22" i="15"/>
  <c r="H22" i="15"/>
  <c r="N22" i="15"/>
  <c r="C23" i="15"/>
  <c r="D23" i="15"/>
  <c r="G23" i="15"/>
  <c r="K23" i="15"/>
  <c r="H23" i="15"/>
  <c r="N23" i="15"/>
  <c r="C24" i="15"/>
  <c r="D24" i="15"/>
  <c r="G24" i="15"/>
  <c r="K24" i="15"/>
  <c r="H24" i="15"/>
  <c r="N24" i="15"/>
  <c r="C25" i="15"/>
  <c r="D25" i="15"/>
  <c r="G25" i="15"/>
  <c r="K25" i="15"/>
  <c r="H25" i="15"/>
  <c r="N25" i="15"/>
  <c r="C26" i="15"/>
  <c r="D26" i="15"/>
  <c r="G26" i="15"/>
  <c r="K26" i="15"/>
  <c r="H26" i="15"/>
  <c r="N26" i="15"/>
  <c r="C27" i="15"/>
  <c r="D27" i="15"/>
  <c r="G27" i="15"/>
  <c r="K27" i="15"/>
  <c r="H27" i="15"/>
  <c r="N27" i="15"/>
  <c r="C28" i="15"/>
  <c r="D28" i="15"/>
  <c r="G28" i="15"/>
  <c r="K28" i="15"/>
  <c r="H28" i="15"/>
  <c r="N28" i="15"/>
  <c r="C29" i="15"/>
  <c r="D29" i="15"/>
  <c r="G29" i="15"/>
  <c r="K29" i="15"/>
  <c r="H29" i="15"/>
  <c r="N29" i="15"/>
  <c r="O30" i="15"/>
  <c r="C3" i="16"/>
  <c r="D3" i="16"/>
  <c r="G3" i="16"/>
  <c r="K3" i="16"/>
  <c r="H3" i="16"/>
  <c r="N3" i="16"/>
  <c r="C4" i="16"/>
  <c r="D4" i="16"/>
  <c r="G4" i="16"/>
  <c r="K4" i="16"/>
  <c r="H4" i="16"/>
  <c r="N4" i="16"/>
  <c r="C5" i="16"/>
  <c r="D5" i="16"/>
  <c r="G5" i="16"/>
  <c r="K5" i="16"/>
  <c r="H5" i="16"/>
  <c r="N5" i="16"/>
  <c r="C6" i="16"/>
  <c r="D6" i="16"/>
  <c r="G6" i="16"/>
  <c r="K6" i="16"/>
  <c r="H6" i="16"/>
  <c r="N6" i="16"/>
  <c r="C7" i="16"/>
  <c r="D7" i="16"/>
  <c r="G7" i="16"/>
  <c r="K7" i="16"/>
  <c r="H7" i="16"/>
  <c r="N7" i="16"/>
  <c r="C8" i="16"/>
  <c r="D8" i="16"/>
  <c r="G8" i="16"/>
  <c r="K8" i="16"/>
  <c r="H8" i="16"/>
  <c r="N8" i="16"/>
  <c r="C9" i="16"/>
  <c r="D9" i="16"/>
  <c r="G9" i="16"/>
  <c r="K9" i="16"/>
  <c r="H9" i="16"/>
  <c r="N9" i="16"/>
  <c r="C10" i="16"/>
  <c r="D10" i="16"/>
  <c r="G10" i="16"/>
  <c r="K10" i="16"/>
  <c r="H10" i="16"/>
  <c r="N10" i="16"/>
  <c r="C11" i="16"/>
  <c r="D11" i="16"/>
  <c r="G11" i="16"/>
  <c r="K11" i="16"/>
  <c r="H11" i="16"/>
  <c r="N11" i="16"/>
  <c r="C12" i="16"/>
  <c r="D12" i="16"/>
  <c r="G12" i="16"/>
  <c r="K12" i="16"/>
  <c r="H12" i="16"/>
  <c r="N12" i="16"/>
  <c r="C13" i="16"/>
  <c r="D13" i="16"/>
  <c r="G13" i="16"/>
  <c r="K13" i="16"/>
  <c r="H13" i="16"/>
  <c r="N13" i="16"/>
  <c r="C14" i="16"/>
  <c r="D14" i="16"/>
  <c r="G3" i="23" s="1"/>
  <c r="G5" i="23"/>
  <c r="G14" i="16"/>
  <c r="G6" i="23" s="1"/>
  <c r="K14" i="16"/>
  <c r="G10" i="23" s="1"/>
  <c r="G8" i="23"/>
  <c r="H14" i="16"/>
  <c r="G7" i="23" s="1"/>
  <c r="N14" i="16"/>
  <c r="G13" i="23" s="1"/>
  <c r="C15" i="16"/>
  <c r="D15" i="16"/>
  <c r="G15" i="16"/>
  <c r="K15" i="16"/>
  <c r="H15" i="16"/>
  <c r="N15" i="16"/>
  <c r="C16" i="16"/>
  <c r="D16" i="16"/>
  <c r="G16" i="16"/>
  <c r="K16" i="16"/>
  <c r="H16" i="16"/>
  <c r="N16" i="16"/>
  <c r="C17" i="16"/>
  <c r="D17" i="16"/>
  <c r="G17" i="16"/>
  <c r="K17" i="16"/>
  <c r="H17" i="16"/>
  <c r="N17" i="16"/>
  <c r="C18" i="16"/>
  <c r="D18" i="16"/>
  <c r="G18" i="16"/>
  <c r="K18" i="16"/>
  <c r="H18" i="16"/>
  <c r="N18" i="16"/>
  <c r="C19" i="16"/>
  <c r="D19" i="16"/>
  <c r="G19" i="16"/>
  <c r="K19" i="16"/>
  <c r="H19" i="16"/>
  <c r="N19" i="16"/>
  <c r="C20" i="16"/>
  <c r="D20" i="16"/>
  <c r="G20" i="16"/>
  <c r="K20" i="16"/>
  <c r="H20" i="16"/>
  <c r="N20" i="16"/>
  <c r="C21" i="16"/>
  <c r="D21" i="16"/>
  <c r="G21" i="16"/>
  <c r="K21" i="16"/>
  <c r="H21" i="16"/>
  <c r="N21" i="16"/>
  <c r="C22" i="16"/>
  <c r="D22" i="16"/>
  <c r="G22" i="16"/>
  <c r="K22" i="16"/>
  <c r="H22" i="16"/>
  <c r="N22" i="16"/>
  <c r="C23" i="16"/>
  <c r="D23" i="16"/>
  <c r="G23" i="16"/>
  <c r="K23" i="16"/>
  <c r="H23" i="16"/>
  <c r="N23" i="16"/>
  <c r="C24" i="16"/>
  <c r="D24" i="16"/>
  <c r="G24" i="16"/>
  <c r="K24" i="16"/>
  <c r="H24" i="16"/>
  <c r="N24" i="16"/>
  <c r="C25" i="16"/>
  <c r="D25" i="16"/>
  <c r="G25" i="16"/>
  <c r="K25" i="16"/>
  <c r="H25" i="16"/>
  <c r="N25" i="16"/>
  <c r="C26" i="16"/>
  <c r="D26" i="16"/>
  <c r="G26" i="16"/>
  <c r="K26" i="16"/>
  <c r="H26" i="16"/>
  <c r="N26" i="16"/>
  <c r="C27" i="16"/>
  <c r="D27" i="16"/>
  <c r="G27" i="16"/>
  <c r="K27" i="16"/>
  <c r="H27" i="16"/>
  <c r="N27" i="16"/>
  <c r="C28" i="16"/>
  <c r="D28" i="16"/>
  <c r="G28" i="16"/>
  <c r="K28" i="16"/>
  <c r="H28" i="16"/>
  <c r="N28" i="16"/>
  <c r="C29" i="16"/>
  <c r="D29" i="16"/>
  <c r="G29" i="16"/>
  <c r="K29" i="16"/>
  <c r="H29" i="16"/>
  <c r="N29" i="16"/>
  <c r="O30" i="16"/>
  <c r="C3" i="17"/>
  <c r="D3" i="17"/>
  <c r="G3" i="17"/>
  <c r="K3" i="17"/>
  <c r="H3" i="17"/>
  <c r="N3" i="17"/>
  <c r="C4" i="17"/>
  <c r="D4" i="17"/>
  <c r="G4" i="17"/>
  <c r="K4" i="17"/>
  <c r="H4" i="17"/>
  <c r="N4" i="17"/>
  <c r="C5" i="17"/>
  <c r="D5" i="17"/>
  <c r="G5" i="17"/>
  <c r="K5" i="17"/>
  <c r="H5" i="17"/>
  <c r="N5" i="17"/>
  <c r="C6" i="17"/>
  <c r="D6" i="17"/>
  <c r="G6" i="17"/>
  <c r="K6" i="17"/>
  <c r="H6" i="17"/>
  <c r="N6" i="17"/>
  <c r="C7" i="17"/>
  <c r="D7" i="17"/>
  <c r="G7" i="17"/>
  <c r="K7" i="17"/>
  <c r="H7" i="17"/>
  <c r="N7" i="17"/>
  <c r="C8" i="17"/>
  <c r="D8" i="17"/>
  <c r="G8" i="17"/>
  <c r="K8" i="17"/>
  <c r="H8" i="17"/>
  <c r="N8" i="17"/>
  <c r="C9" i="17"/>
  <c r="D9" i="17"/>
  <c r="G9" i="17"/>
  <c r="K9" i="17"/>
  <c r="H9" i="17"/>
  <c r="N9" i="17"/>
  <c r="C10" i="17"/>
  <c r="D10" i="17"/>
  <c r="G10" i="17"/>
  <c r="K10" i="17"/>
  <c r="H10" i="17"/>
  <c r="N10" i="17"/>
  <c r="C11" i="17"/>
  <c r="D11" i="17"/>
  <c r="G11" i="17"/>
  <c r="K11" i="17"/>
  <c r="H11" i="17"/>
  <c r="N11" i="17"/>
  <c r="C12" i="17"/>
  <c r="D12" i="17"/>
  <c r="G12" i="17"/>
  <c r="K12" i="17"/>
  <c r="H12" i="17"/>
  <c r="N12" i="17"/>
  <c r="C13" i="17"/>
  <c r="D13" i="17"/>
  <c r="G13" i="17"/>
  <c r="K13" i="17"/>
  <c r="H13" i="17"/>
  <c r="N13" i="17"/>
  <c r="C14" i="17"/>
  <c r="D14" i="17"/>
  <c r="F3" i="23" s="1"/>
  <c r="F4" i="23"/>
  <c r="F5" i="23"/>
  <c r="G14" i="17"/>
  <c r="F6" i="23" s="1"/>
  <c r="K14" i="17"/>
  <c r="F8" i="23"/>
  <c r="H14" i="17"/>
  <c r="F7" i="23" s="1"/>
  <c r="N14" i="17"/>
  <c r="F13" i="23" s="1"/>
  <c r="C15" i="17"/>
  <c r="D15" i="17"/>
  <c r="G15" i="17"/>
  <c r="K15" i="17"/>
  <c r="H15" i="17"/>
  <c r="N15" i="17"/>
  <c r="C16" i="17"/>
  <c r="D16" i="17"/>
  <c r="G16" i="17"/>
  <c r="K16" i="17"/>
  <c r="H16" i="17"/>
  <c r="N16" i="17"/>
  <c r="C17" i="17"/>
  <c r="D17" i="17"/>
  <c r="G17" i="17"/>
  <c r="K17" i="17"/>
  <c r="H17" i="17"/>
  <c r="N17" i="17"/>
  <c r="C18" i="17"/>
  <c r="D18" i="17"/>
  <c r="G18" i="17"/>
  <c r="K18" i="17"/>
  <c r="H18" i="17"/>
  <c r="N18" i="17"/>
  <c r="C19" i="17"/>
  <c r="D19" i="17"/>
  <c r="G19" i="17"/>
  <c r="K19" i="17"/>
  <c r="H19" i="17"/>
  <c r="N19" i="17"/>
  <c r="C20" i="17"/>
  <c r="D20" i="17"/>
  <c r="G20" i="17"/>
  <c r="K20" i="17"/>
  <c r="H20" i="17"/>
  <c r="N20" i="17"/>
  <c r="C21" i="17"/>
  <c r="D21" i="17"/>
  <c r="G21" i="17"/>
  <c r="K21" i="17"/>
  <c r="H21" i="17"/>
  <c r="N21" i="17"/>
  <c r="C22" i="17"/>
  <c r="D22" i="17"/>
  <c r="G22" i="17"/>
  <c r="K22" i="17"/>
  <c r="H22" i="17"/>
  <c r="N22" i="17"/>
  <c r="C23" i="17"/>
  <c r="D23" i="17"/>
  <c r="G23" i="17"/>
  <c r="K23" i="17"/>
  <c r="H23" i="17"/>
  <c r="N23" i="17"/>
  <c r="C24" i="17"/>
  <c r="D24" i="17"/>
  <c r="G24" i="17"/>
  <c r="K24" i="17"/>
  <c r="H24" i="17"/>
  <c r="N24" i="17"/>
  <c r="C25" i="17"/>
  <c r="D25" i="17"/>
  <c r="G25" i="17"/>
  <c r="K25" i="17"/>
  <c r="H25" i="17"/>
  <c r="N25" i="17"/>
  <c r="C26" i="17"/>
  <c r="D26" i="17"/>
  <c r="G26" i="17"/>
  <c r="K26" i="17"/>
  <c r="H26" i="17"/>
  <c r="N26" i="17"/>
  <c r="C27" i="17"/>
  <c r="D27" i="17"/>
  <c r="G27" i="17"/>
  <c r="K27" i="17"/>
  <c r="H27" i="17"/>
  <c r="N27" i="17"/>
  <c r="C28" i="17"/>
  <c r="D28" i="17"/>
  <c r="G28" i="17"/>
  <c r="K28" i="17"/>
  <c r="H28" i="17"/>
  <c r="N28" i="17"/>
  <c r="C29" i="17"/>
  <c r="D29" i="17"/>
  <c r="G29" i="17"/>
  <c r="K29" i="17"/>
  <c r="H29" i="17"/>
  <c r="N29" i="17"/>
  <c r="O30" i="17"/>
  <c r="C3" i="18"/>
  <c r="D3" i="18"/>
  <c r="G3" i="18"/>
  <c r="K3" i="18"/>
  <c r="H3" i="18"/>
  <c r="N3" i="18"/>
  <c r="C4" i="18"/>
  <c r="D4" i="18"/>
  <c r="G4" i="18"/>
  <c r="K4" i="18"/>
  <c r="H4" i="18"/>
  <c r="N4" i="18"/>
  <c r="C5" i="18"/>
  <c r="D5" i="18"/>
  <c r="G5" i="18"/>
  <c r="K5" i="18"/>
  <c r="H5" i="18"/>
  <c r="N5" i="18"/>
  <c r="C6" i="18"/>
  <c r="D6" i="18"/>
  <c r="G6" i="18"/>
  <c r="K6" i="18"/>
  <c r="H6" i="18"/>
  <c r="N6" i="18"/>
  <c r="C7" i="18"/>
  <c r="D7" i="18"/>
  <c r="G7" i="18"/>
  <c r="K7" i="18"/>
  <c r="H7" i="18"/>
  <c r="N7" i="18"/>
  <c r="C8" i="18"/>
  <c r="D8" i="18"/>
  <c r="G8" i="18"/>
  <c r="K8" i="18"/>
  <c r="H8" i="18"/>
  <c r="N8" i="18"/>
  <c r="C9" i="18"/>
  <c r="D9" i="18"/>
  <c r="G9" i="18"/>
  <c r="K9" i="18"/>
  <c r="H9" i="18"/>
  <c r="N9" i="18"/>
  <c r="C10" i="18"/>
  <c r="D10" i="18"/>
  <c r="G10" i="18"/>
  <c r="K10" i="18"/>
  <c r="H10" i="18"/>
  <c r="N10" i="18"/>
  <c r="C11" i="18"/>
  <c r="D11" i="18"/>
  <c r="G11" i="18"/>
  <c r="K11" i="18"/>
  <c r="H11" i="18"/>
  <c r="N11" i="18"/>
  <c r="C12" i="18"/>
  <c r="D12" i="18"/>
  <c r="G12" i="18"/>
  <c r="K12" i="18"/>
  <c r="H12" i="18"/>
  <c r="N12" i="18"/>
  <c r="C13" i="18"/>
  <c r="D13" i="18"/>
  <c r="G13" i="18"/>
  <c r="K13" i="18"/>
  <c r="H13" i="18"/>
  <c r="N13" i="18"/>
  <c r="C14" i="18"/>
  <c r="D14" i="18"/>
  <c r="E3" i="23" s="1"/>
  <c r="E4" i="23"/>
  <c r="E5" i="23"/>
  <c r="G14" i="18"/>
  <c r="E6" i="23" s="1"/>
  <c r="K14" i="18"/>
  <c r="E10" i="23" s="1"/>
  <c r="E8" i="23"/>
  <c r="H14" i="18"/>
  <c r="E7" i="23" s="1"/>
  <c r="N14" i="18"/>
  <c r="E13" i="23" s="1"/>
  <c r="C15" i="18"/>
  <c r="D15" i="18"/>
  <c r="G15" i="18"/>
  <c r="K15" i="18"/>
  <c r="H15" i="18"/>
  <c r="N15" i="18"/>
  <c r="C16" i="18"/>
  <c r="D16" i="18"/>
  <c r="G16" i="18"/>
  <c r="K16" i="18"/>
  <c r="H16" i="18"/>
  <c r="N16" i="18"/>
  <c r="C17" i="18"/>
  <c r="D17" i="18"/>
  <c r="G17" i="18"/>
  <c r="K17" i="18"/>
  <c r="H17" i="18"/>
  <c r="N17" i="18"/>
  <c r="C18" i="18"/>
  <c r="D18" i="18"/>
  <c r="G18" i="18"/>
  <c r="K18" i="18"/>
  <c r="H18" i="18"/>
  <c r="N18" i="18"/>
  <c r="C19" i="18"/>
  <c r="D19" i="18"/>
  <c r="G19" i="18"/>
  <c r="K19" i="18"/>
  <c r="H19" i="18"/>
  <c r="N19" i="18"/>
  <c r="C20" i="18"/>
  <c r="D20" i="18"/>
  <c r="G20" i="18"/>
  <c r="K20" i="18"/>
  <c r="H20" i="18"/>
  <c r="N20" i="18"/>
  <c r="C21" i="18"/>
  <c r="D21" i="18"/>
  <c r="G21" i="18"/>
  <c r="K21" i="18"/>
  <c r="H21" i="18"/>
  <c r="N21" i="18"/>
  <c r="C22" i="18"/>
  <c r="D22" i="18"/>
  <c r="G22" i="18"/>
  <c r="K22" i="18"/>
  <c r="H22" i="18"/>
  <c r="N22" i="18"/>
  <c r="C23" i="18"/>
  <c r="D23" i="18"/>
  <c r="G23" i="18"/>
  <c r="K23" i="18"/>
  <c r="H23" i="18"/>
  <c r="N23" i="18"/>
  <c r="C24" i="18"/>
  <c r="D24" i="18"/>
  <c r="G24" i="18"/>
  <c r="K24" i="18"/>
  <c r="H24" i="18"/>
  <c r="N24" i="18"/>
  <c r="C25" i="18"/>
  <c r="D25" i="18"/>
  <c r="G25" i="18"/>
  <c r="K25" i="18"/>
  <c r="H25" i="18"/>
  <c r="N25" i="18"/>
  <c r="C26" i="18"/>
  <c r="D26" i="18"/>
  <c r="G26" i="18"/>
  <c r="K26" i="18"/>
  <c r="H26" i="18"/>
  <c r="N26" i="18"/>
  <c r="C27" i="18"/>
  <c r="D27" i="18"/>
  <c r="G27" i="18"/>
  <c r="K27" i="18"/>
  <c r="H27" i="18"/>
  <c r="N27" i="18"/>
  <c r="C28" i="18"/>
  <c r="D28" i="18"/>
  <c r="G28" i="18"/>
  <c r="K28" i="18"/>
  <c r="H28" i="18"/>
  <c r="N28" i="18"/>
  <c r="C29" i="18"/>
  <c r="D29" i="18"/>
  <c r="G29" i="18"/>
  <c r="K29" i="18"/>
  <c r="H29" i="18"/>
  <c r="N29" i="18"/>
  <c r="O30" i="18"/>
  <c r="C3" i="19"/>
  <c r="D3" i="19"/>
  <c r="G3" i="19"/>
  <c r="K3" i="19"/>
  <c r="H3" i="19"/>
  <c r="N3" i="19"/>
  <c r="C4" i="19"/>
  <c r="D4" i="19"/>
  <c r="G4" i="19"/>
  <c r="H4" i="19"/>
  <c r="N4" i="19"/>
  <c r="C5" i="19"/>
  <c r="D5" i="19"/>
  <c r="G5" i="19"/>
  <c r="H5" i="19"/>
  <c r="N5" i="19"/>
  <c r="C6" i="19"/>
  <c r="D6" i="19"/>
  <c r="G6" i="19"/>
  <c r="H6" i="19"/>
  <c r="N6" i="19"/>
  <c r="C7" i="19"/>
  <c r="D7" i="19"/>
  <c r="G7" i="19"/>
  <c r="H7" i="19"/>
  <c r="N7" i="19"/>
  <c r="C8" i="19"/>
  <c r="D8" i="19"/>
  <c r="G8" i="19"/>
  <c r="H8" i="19"/>
  <c r="N8" i="19"/>
  <c r="C9" i="19"/>
  <c r="D9" i="19"/>
  <c r="G9" i="19"/>
  <c r="H9" i="19"/>
  <c r="N9" i="19"/>
  <c r="C10" i="19"/>
  <c r="D10" i="19"/>
  <c r="G10" i="19"/>
  <c r="H10" i="19"/>
  <c r="N10" i="19"/>
  <c r="C11" i="19"/>
  <c r="D11" i="19"/>
  <c r="G11" i="19"/>
  <c r="H11" i="19"/>
  <c r="N11" i="19"/>
  <c r="C12" i="19"/>
  <c r="D12" i="19"/>
  <c r="G12" i="19"/>
  <c r="H12" i="19"/>
  <c r="N12" i="19"/>
  <c r="C13" i="19"/>
  <c r="D13" i="19"/>
  <c r="G13" i="19"/>
  <c r="H13" i="19"/>
  <c r="N13" i="19"/>
  <c r="C14" i="19"/>
  <c r="D14" i="19"/>
  <c r="D3" i="23" s="1"/>
  <c r="D4" i="23"/>
  <c r="D5" i="23"/>
  <c r="G14" i="19"/>
  <c r="D6" i="23" s="1"/>
  <c r="D10" i="23"/>
  <c r="D8" i="23"/>
  <c r="H14" i="19"/>
  <c r="D7" i="23" s="1"/>
  <c r="N14" i="19"/>
  <c r="D13" i="23" s="1"/>
  <c r="C15" i="19"/>
  <c r="D15" i="19"/>
  <c r="G15" i="19"/>
  <c r="H15" i="19"/>
  <c r="N15" i="19"/>
  <c r="C16" i="19"/>
  <c r="D16" i="19"/>
  <c r="G16" i="19"/>
  <c r="H16" i="19"/>
  <c r="N16" i="19"/>
  <c r="C17" i="19"/>
  <c r="D17" i="19"/>
  <c r="G17" i="19"/>
  <c r="H17" i="19"/>
  <c r="N17" i="19"/>
  <c r="C18" i="19"/>
  <c r="D18" i="19"/>
  <c r="G18" i="19"/>
  <c r="H18" i="19"/>
  <c r="N18" i="19"/>
  <c r="C19" i="19"/>
  <c r="D19" i="19"/>
  <c r="G19" i="19"/>
  <c r="H19" i="19"/>
  <c r="N19" i="19"/>
  <c r="C20" i="19"/>
  <c r="D20" i="19"/>
  <c r="G20" i="19"/>
  <c r="H20" i="19"/>
  <c r="N20" i="19"/>
  <c r="C21" i="19"/>
  <c r="D21" i="19"/>
  <c r="G21" i="19"/>
  <c r="H21" i="19"/>
  <c r="N21" i="19"/>
  <c r="C22" i="19"/>
  <c r="D22" i="19"/>
  <c r="G22" i="19"/>
  <c r="H22" i="19"/>
  <c r="N22" i="19"/>
  <c r="C23" i="19"/>
  <c r="D23" i="19"/>
  <c r="G23" i="19"/>
  <c r="H23" i="19"/>
  <c r="N23" i="19"/>
  <c r="C24" i="19"/>
  <c r="D24" i="19"/>
  <c r="G24" i="19"/>
  <c r="H24" i="19"/>
  <c r="N24" i="19"/>
  <c r="C25" i="19"/>
  <c r="D25" i="19"/>
  <c r="G25" i="19"/>
  <c r="H25" i="19"/>
  <c r="N25" i="19"/>
  <c r="C26" i="19"/>
  <c r="D26" i="19"/>
  <c r="G26" i="19"/>
  <c r="H26" i="19"/>
  <c r="N26" i="19"/>
  <c r="C27" i="19"/>
  <c r="D27" i="19"/>
  <c r="G27" i="19"/>
  <c r="H27" i="19"/>
  <c r="N27" i="19"/>
  <c r="C28" i="19"/>
  <c r="D28" i="19"/>
  <c r="G28" i="19"/>
  <c r="H28" i="19"/>
  <c r="N28" i="19"/>
  <c r="C29" i="19"/>
  <c r="D29" i="19"/>
  <c r="G29" i="19"/>
  <c r="H29" i="19"/>
  <c r="N29" i="19"/>
  <c r="O30" i="19"/>
  <c r="C3" i="20"/>
  <c r="D3" i="20"/>
  <c r="G3" i="20"/>
  <c r="K3" i="20"/>
  <c r="H3" i="20"/>
  <c r="N3" i="20"/>
  <c r="C4" i="20"/>
  <c r="D4" i="20"/>
  <c r="G4" i="20"/>
  <c r="H4" i="20"/>
  <c r="N4" i="20"/>
  <c r="C5" i="20"/>
  <c r="D5" i="20"/>
  <c r="G5" i="20"/>
  <c r="H5" i="20"/>
  <c r="N5" i="20"/>
  <c r="C6" i="20"/>
  <c r="D6" i="20"/>
  <c r="G6" i="20"/>
  <c r="H6" i="20"/>
  <c r="N6" i="20"/>
  <c r="C7" i="20"/>
  <c r="D7" i="20"/>
  <c r="G7" i="20"/>
  <c r="H7" i="20"/>
  <c r="N7" i="20"/>
  <c r="C8" i="20"/>
  <c r="D8" i="20"/>
  <c r="G8" i="20"/>
  <c r="H8" i="20"/>
  <c r="N8" i="20"/>
  <c r="C9" i="20"/>
  <c r="D9" i="20"/>
  <c r="G9" i="20"/>
  <c r="H9" i="20"/>
  <c r="N9" i="20"/>
  <c r="C10" i="20"/>
  <c r="D10" i="20"/>
  <c r="G10" i="20"/>
  <c r="H10" i="20"/>
  <c r="N10" i="20"/>
  <c r="C11" i="20"/>
  <c r="D11" i="20"/>
  <c r="G11" i="20"/>
  <c r="H11" i="20"/>
  <c r="N11" i="20"/>
  <c r="C12" i="20"/>
  <c r="D12" i="20"/>
  <c r="G12" i="20"/>
  <c r="H12" i="20"/>
  <c r="N12" i="20"/>
  <c r="C13" i="20"/>
  <c r="D13" i="20"/>
  <c r="G13" i="20"/>
  <c r="H13" i="20"/>
  <c r="N13" i="20"/>
  <c r="C14" i="20"/>
  <c r="D14" i="20"/>
  <c r="C3" i="23" s="1"/>
  <c r="C4" i="23"/>
  <c r="C5" i="23"/>
  <c r="G14" i="20"/>
  <c r="C6" i="23" s="1"/>
  <c r="C10" i="23"/>
  <c r="C8" i="23"/>
  <c r="H14" i="20"/>
  <c r="C7" i="23" s="1"/>
  <c r="N14" i="20"/>
  <c r="C13" i="23" s="1"/>
  <c r="C15" i="20"/>
  <c r="D15" i="20"/>
  <c r="G15" i="20"/>
  <c r="H15" i="20"/>
  <c r="N15" i="20"/>
  <c r="C16" i="20"/>
  <c r="D16" i="20"/>
  <c r="G16" i="20"/>
  <c r="H16" i="20"/>
  <c r="N16" i="20"/>
  <c r="C17" i="20"/>
  <c r="D17" i="20"/>
  <c r="G17" i="20"/>
  <c r="H17" i="20"/>
  <c r="N17" i="20"/>
  <c r="C18" i="20"/>
  <c r="D18" i="20"/>
  <c r="G18" i="20"/>
  <c r="H18" i="20"/>
  <c r="N18" i="20"/>
  <c r="C19" i="20"/>
  <c r="D19" i="20"/>
  <c r="G19" i="20"/>
  <c r="H19" i="20"/>
  <c r="N19" i="20"/>
  <c r="C20" i="20"/>
  <c r="D20" i="20"/>
  <c r="G20" i="20"/>
  <c r="H20" i="20"/>
  <c r="N20" i="20"/>
  <c r="C21" i="20"/>
  <c r="D21" i="20"/>
  <c r="G21" i="20"/>
  <c r="H21" i="20"/>
  <c r="N21" i="20"/>
  <c r="C22" i="20"/>
  <c r="D22" i="20"/>
  <c r="G22" i="20"/>
  <c r="H22" i="20"/>
  <c r="N22" i="20"/>
  <c r="C23" i="20"/>
  <c r="D23" i="20"/>
  <c r="G23" i="20"/>
  <c r="H23" i="20"/>
  <c r="N23" i="20"/>
  <c r="C24" i="20"/>
  <c r="D24" i="20"/>
  <c r="G24" i="20"/>
  <c r="H24" i="20"/>
  <c r="N24" i="20"/>
  <c r="C25" i="20"/>
  <c r="D25" i="20"/>
  <c r="G25" i="20"/>
  <c r="H25" i="20"/>
  <c r="N25" i="20"/>
  <c r="C26" i="20"/>
  <c r="D26" i="20"/>
  <c r="G26" i="20"/>
  <c r="H26" i="20"/>
  <c r="N26" i="20"/>
  <c r="C27" i="20"/>
  <c r="D27" i="20"/>
  <c r="G27" i="20"/>
  <c r="H27" i="20"/>
  <c r="N27" i="20"/>
  <c r="C28" i="20"/>
  <c r="D28" i="20"/>
  <c r="G28" i="20"/>
  <c r="H28" i="20"/>
  <c r="N28" i="20"/>
  <c r="C29" i="20"/>
  <c r="D29" i="20"/>
  <c r="G29" i="20"/>
  <c r="H29" i="20"/>
  <c r="N29" i="20"/>
  <c r="O30" i="20"/>
  <c r="C3" i="21"/>
  <c r="D3" i="21"/>
  <c r="G3" i="21"/>
  <c r="K3" i="21"/>
  <c r="H3" i="21"/>
  <c r="N3" i="21"/>
  <c r="C4" i="21"/>
  <c r="D4" i="21"/>
  <c r="G4" i="21"/>
  <c r="H4" i="21"/>
  <c r="N4" i="21"/>
  <c r="C5" i="21"/>
  <c r="D5" i="21"/>
  <c r="G5" i="21"/>
  <c r="H5" i="21"/>
  <c r="N5" i="21"/>
  <c r="C6" i="21"/>
  <c r="D6" i="21"/>
  <c r="G6" i="21"/>
  <c r="H6" i="21"/>
  <c r="N6" i="21"/>
  <c r="C7" i="21"/>
  <c r="D7" i="21"/>
  <c r="G7" i="21"/>
  <c r="H7" i="21"/>
  <c r="N7" i="21"/>
  <c r="C8" i="21"/>
  <c r="D8" i="21"/>
  <c r="G8" i="21"/>
  <c r="H8" i="21"/>
  <c r="N8" i="21"/>
  <c r="C9" i="21"/>
  <c r="D9" i="21"/>
  <c r="G9" i="21"/>
  <c r="H9" i="21"/>
  <c r="N9" i="21"/>
  <c r="C10" i="21"/>
  <c r="D10" i="21"/>
  <c r="G10" i="21"/>
  <c r="H10" i="21"/>
  <c r="N10" i="21"/>
  <c r="C11" i="21"/>
  <c r="D11" i="21"/>
  <c r="G11" i="21"/>
  <c r="H11" i="21"/>
  <c r="N11" i="21"/>
  <c r="C12" i="21"/>
  <c r="D12" i="21"/>
  <c r="G12" i="21"/>
  <c r="H12" i="21"/>
  <c r="N12" i="21"/>
  <c r="C13" i="21"/>
  <c r="D13" i="21"/>
  <c r="G13" i="21"/>
  <c r="H13" i="21"/>
  <c r="N13" i="21"/>
  <c r="C14" i="21"/>
  <c r="D14" i="21"/>
  <c r="B3" i="23" s="1"/>
  <c r="B4" i="23"/>
  <c r="B5" i="23"/>
  <c r="G14" i="21"/>
  <c r="B6" i="23" s="1"/>
  <c r="B10" i="23"/>
  <c r="B8" i="23"/>
  <c r="H14" i="21"/>
  <c r="B7" i="23" s="1"/>
  <c r="N14" i="21"/>
  <c r="B13" i="23" s="1"/>
  <c r="C15" i="21"/>
  <c r="D15" i="21"/>
  <c r="G15" i="21"/>
  <c r="H15" i="21"/>
  <c r="N15" i="21"/>
  <c r="C16" i="21"/>
  <c r="D16" i="21"/>
  <c r="G16" i="21"/>
  <c r="H16" i="21"/>
  <c r="N16" i="21"/>
  <c r="C17" i="21"/>
  <c r="D17" i="21"/>
  <c r="G17" i="21"/>
  <c r="H17" i="21"/>
  <c r="N17" i="21"/>
  <c r="C18" i="21"/>
  <c r="D18" i="21"/>
  <c r="G18" i="21"/>
  <c r="H18" i="21"/>
  <c r="N18" i="21"/>
  <c r="C19" i="21"/>
  <c r="D19" i="21"/>
  <c r="G19" i="21"/>
  <c r="H19" i="21"/>
  <c r="N19" i="21"/>
  <c r="C20" i="21"/>
  <c r="D20" i="21"/>
  <c r="G20" i="21"/>
  <c r="H20" i="21"/>
  <c r="N20" i="21"/>
  <c r="C21" i="21"/>
  <c r="D21" i="21"/>
  <c r="G21" i="21"/>
  <c r="H21" i="21"/>
  <c r="N21" i="21"/>
  <c r="C22" i="21"/>
  <c r="D22" i="21"/>
  <c r="G22" i="21"/>
  <c r="H22" i="21"/>
  <c r="N22" i="21"/>
  <c r="C23" i="21"/>
  <c r="D23" i="21"/>
  <c r="G23" i="21"/>
  <c r="H23" i="21"/>
  <c r="N23" i="21"/>
  <c r="C24" i="21"/>
  <c r="D24" i="21"/>
  <c r="G24" i="21"/>
  <c r="H24" i="21"/>
  <c r="N24" i="21"/>
  <c r="C25" i="21"/>
  <c r="D25" i="21"/>
  <c r="G25" i="21"/>
  <c r="H25" i="21"/>
  <c r="N25" i="21"/>
  <c r="C26" i="21"/>
  <c r="D26" i="21"/>
  <c r="G26" i="21"/>
  <c r="H26" i="21"/>
  <c r="N26" i="21"/>
  <c r="C27" i="21"/>
  <c r="D27" i="21"/>
  <c r="G27" i="21"/>
  <c r="H27" i="21"/>
  <c r="N27" i="21"/>
  <c r="C28" i="21"/>
  <c r="D28" i="21"/>
  <c r="G28" i="21"/>
  <c r="H28" i="21"/>
  <c r="N28" i="21"/>
  <c r="C29" i="21"/>
  <c r="D29" i="21"/>
  <c r="G29" i="21"/>
  <c r="H29" i="21"/>
  <c r="N29" i="21"/>
  <c r="O30" i="21"/>
  <c r="Z24" i="34" l="1"/>
  <c r="Z21" i="34"/>
  <c r="Z17" i="34"/>
  <c r="W15" i="34"/>
  <c r="AA15" i="34"/>
  <c r="V15" i="34"/>
  <c r="Z12" i="34"/>
  <c r="W10" i="34"/>
  <c r="AA10" i="34"/>
  <c r="V10" i="34"/>
  <c r="W5" i="34"/>
  <c r="V5" i="34"/>
  <c r="Y5" i="34"/>
  <c r="AA5" i="34"/>
  <c r="AA27" i="34"/>
  <c r="V27" i="34"/>
  <c r="W27" i="34"/>
  <c r="Z3" i="34"/>
  <c r="Y25" i="34"/>
  <c r="V25" i="34"/>
  <c r="W25" i="34"/>
  <c r="AA25" i="34"/>
  <c r="W14" i="34"/>
  <c r="V14" i="34"/>
  <c r="AA14" i="34"/>
  <c r="W23" i="34"/>
  <c r="V23" i="34"/>
  <c r="AA23" i="34"/>
  <c r="W22" i="34"/>
  <c r="AA22" i="34"/>
  <c r="V22" i="34"/>
  <c r="Z22" i="34"/>
  <c r="AA16" i="34"/>
  <c r="W16" i="34"/>
  <c r="V16" i="34"/>
  <c r="W11" i="34"/>
  <c r="Y11" i="34"/>
  <c r="V11" i="34"/>
  <c r="AA11" i="34"/>
  <c r="W6" i="34"/>
  <c r="AA6" i="34"/>
  <c r="V6" i="34"/>
  <c r="W13" i="34"/>
  <c r="V13" i="34"/>
  <c r="AA13" i="34"/>
  <c r="W7" i="34"/>
  <c r="V7" i="34"/>
  <c r="AA7" i="34"/>
  <c r="V24" i="34"/>
  <c r="AA24" i="34"/>
  <c r="W24" i="34"/>
  <c r="W21" i="34"/>
  <c r="V21" i="34"/>
  <c r="AA21" i="34"/>
  <c r="AA20" i="34"/>
  <c r="V20" i="34"/>
  <c r="W20" i="34"/>
  <c r="Z20" i="34"/>
  <c r="W17" i="34"/>
  <c r="Y17" i="34"/>
  <c r="AA17" i="34"/>
  <c r="V17" i="34"/>
  <c r="Z15" i="34"/>
  <c r="Z14" i="34"/>
  <c r="V12" i="34"/>
  <c r="AA12" i="34"/>
  <c r="W12" i="34"/>
  <c r="X12" i="34" s="1"/>
  <c r="Z10" i="34"/>
  <c r="AA8" i="34"/>
  <c r="V8" i="34"/>
  <c r="W8" i="34"/>
  <c r="Z5" i="34"/>
  <c r="V3" i="34"/>
  <c r="AA3" i="34"/>
  <c r="D10" i="24" s="1"/>
  <c r="W3" i="34"/>
  <c r="Z27" i="34"/>
  <c r="V18" i="34"/>
  <c r="W18" i="34"/>
  <c r="AA18" i="34"/>
  <c r="V9" i="34"/>
  <c r="W9" i="34"/>
  <c r="AA9" i="34"/>
  <c r="Z6" i="34"/>
  <c r="C22" i="24" s="1"/>
  <c r="W4" i="34"/>
  <c r="AA4" i="34"/>
  <c r="Y4" i="34"/>
  <c r="V4" i="34"/>
  <c r="V19" i="34"/>
  <c r="AA19" i="34"/>
  <c r="W19" i="34"/>
  <c r="W29" i="34"/>
  <c r="V29" i="34"/>
  <c r="AA29" i="34"/>
  <c r="V28" i="34"/>
  <c r="AA28" i="34"/>
  <c r="W28" i="34"/>
  <c r="Z28" i="34"/>
  <c r="C9" i="24" s="1"/>
  <c r="AA26" i="34"/>
  <c r="W26" i="34"/>
  <c r="V26" i="34"/>
  <c r="M32" i="34"/>
  <c r="H32" i="13"/>
  <c r="G32" i="14"/>
  <c r="G32" i="40" s="1"/>
  <c r="D32" i="14"/>
  <c r="D32" i="40" s="1"/>
  <c r="K32" i="15"/>
  <c r="K31" i="40" s="1"/>
  <c r="M32" i="16"/>
  <c r="G32" i="17"/>
  <c r="G29" i="40" s="1"/>
  <c r="M32" i="18"/>
  <c r="M28" i="40" s="1"/>
  <c r="G32" i="20"/>
  <c r="G26" i="40" s="1"/>
  <c r="K32" i="21"/>
  <c r="M32" i="21"/>
  <c r="M25" i="40" s="1"/>
  <c r="I31" i="34"/>
  <c r="I23" i="40" s="1"/>
  <c r="G32" i="34"/>
  <c r="G34" i="40" s="1"/>
  <c r="K31" i="34"/>
  <c r="D32" i="34"/>
  <c r="D34" i="40" s="1"/>
  <c r="C32" i="34"/>
  <c r="G31" i="34"/>
  <c r="N32" i="34"/>
  <c r="N34" i="40" s="1"/>
  <c r="H32" i="34"/>
  <c r="D31" i="34"/>
  <c r="I32" i="34"/>
  <c r="N31" i="34"/>
  <c r="N23" i="40" s="1"/>
  <c r="C31" i="34"/>
  <c r="M31" i="34"/>
  <c r="K32" i="34"/>
  <c r="K34" i="40" s="1"/>
  <c r="H31" i="34"/>
  <c r="K32" i="13"/>
  <c r="N31" i="13"/>
  <c r="N22" i="40" s="1"/>
  <c r="C31" i="13"/>
  <c r="C22" i="40" s="1"/>
  <c r="M32" i="13"/>
  <c r="M33" i="40" s="1"/>
  <c r="H31" i="13"/>
  <c r="I32" i="13"/>
  <c r="G32" i="13"/>
  <c r="G33" i="40" s="1"/>
  <c r="I31" i="13"/>
  <c r="I22" i="40" s="1"/>
  <c r="K31" i="13"/>
  <c r="D31" i="13"/>
  <c r="D32" i="13"/>
  <c r="D33" i="40" s="1"/>
  <c r="M31" i="13"/>
  <c r="M22" i="40" s="1"/>
  <c r="N32" i="13"/>
  <c r="N33" i="40" s="1"/>
  <c r="C32" i="13"/>
  <c r="C33" i="40" s="1"/>
  <c r="G31" i="13"/>
  <c r="G22" i="40" s="1"/>
  <c r="K31" i="14"/>
  <c r="M31" i="14"/>
  <c r="M21" i="40" s="1"/>
  <c r="C32" i="14"/>
  <c r="G31" i="14"/>
  <c r="G21" i="40" s="1"/>
  <c r="N32" i="14"/>
  <c r="N32" i="40" s="1"/>
  <c r="H32" i="14"/>
  <c r="H32" i="40" s="1"/>
  <c r="D31" i="14"/>
  <c r="D21" i="40" s="1"/>
  <c r="I32" i="14"/>
  <c r="I32" i="40" s="1"/>
  <c r="N31" i="14"/>
  <c r="C31" i="14"/>
  <c r="C21" i="40" s="1"/>
  <c r="K32" i="14"/>
  <c r="K32" i="40" s="1"/>
  <c r="H31" i="14"/>
  <c r="H21" i="40" s="1"/>
  <c r="M32" i="14"/>
  <c r="M32" i="40" s="1"/>
  <c r="I31" i="14"/>
  <c r="I21" i="40" s="1"/>
  <c r="H31" i="15"/>
  <c r="M32" i="15"/>
  <c r="M31" i="40" s="1"/>
  <c r="I31" i="15"/>
  <c r="I20" i="40" s="1"/>
  <c r="K31" i="15"/>
  <c r="D32" i="15"/>
  <c r="D31" i="40" s="1"/>
  <c r="M31" i="15"/>
  <c r="M20" i="40" s="1"/>
  <c r="C32" i="15"/>
  <c r="C31" i="40" s="1"/>
  <c r="G31" i="15"/>
  <c r="N32" i="15"/>
  <c r="N31" i="40" s="1"/>
  <c r="G32" i="15"/>
  <c r="G31" i="40" s="1"/>
  <c r="H32" i="15"/>
  <c r="H31" i="40" s="1"/>
  <c r="D31" i="15"/>
  <c r="D20" i="40" s="1"/>
  <c r="I32" i="15"/>
  <c r="N31" i="15"/>
  <c r="N20" i="40" s="1"/>
  <c r="C31" i="15"/>
  <c r="C20" i="40" s="1"/>
  <c r="I31" i="16"/>
  <c r="G32" i="16"/>
  <c r="K31" i="16"/>
  <c r="K19" i="40" s="1"/>
  <c r="M31" i="16"/>
  <c r="M19" i="40" s="1"/>
  <c r="C32" i="16"/>
  <c r="C30" i="40" s="1"/>
  <c r="G31" i="16"/>
  <c r="D32" i="16"/>
  <c r="N32" i="16"/>
  <c r="H32" i="16"/>
  <c r="H30" i="40" s="1"/>
  <c r="D31" i="16"/>
  <c r="D19" i="40" s="1"/>
  <c r="I32" i="16"/>
  <c r="I30" i="40" s="1"/>
  <c r="N31" i="16"/>
  <c r="N19" i="40" s="1"/>
  <c r="C31" i="16"/>
  <c r="C19" i="40" s="1"/>
  <c r="K32" i="16"/>
  <c r="K30" i="40" s="1"/>
  <c r="H31" i="16"/>
  <c r="H19" i="40" s="1"/>
  <c r="K31" i="17"/>
  <c r="K18" i="40" s="1"/>
  <c r="D32" i="17"/>
  <c r="D29" i="40" s="1"/>
  <c r="M31" i="17"/>
  <c r="M18" i="40" s="1"/>
  <c r="N32" i="17"/>
  <c r="N29" i="40" s="1"/>
  <c r="H32" i="17"/>
  <c r="H29" i="40" s="1"/>
  <c r="D31" i="17"/>
  <c r="D18" i="40" s="1"/>
  <c r="G31" i="17"/>
  <c r="G18" i="40" s="1"/>
  <c r="I32" i="17"/>
  <c r="I29" i="40" s="1"/>
  <c r="N31" i="17"/>
  <c r="N18" i="40" s="1"/>
  <c r="C31" i="17"/>
  <c r="C18" i="40" s="1"/>
  <c r="C32" i="17"/>
  <c r="C29" i="40" s="1"/>
  <c r="K32" i="17"/>
  <c r="K29" i="40" s="1"/>
  <c r="H31" i="17"/>
  <c r="M32" i="17"/>
  <c r="M29" i="40" s="1"/>
  <c r="I31" i="17"/>
  <c r="I18" i="40" s="1"/>
  <c r="I31" i="18"/>
  <c r="G32" i="18"/>
  <c r="K31" i="18"/>
  <c r="C32" i="18"/>
  <c r="G31" i="18"/>
  <c r="G17" i="40" s="1"/>
  <c r="N32" i="18"/>
  <c r="N28" i="40" s="1"/>
  <c r="H32" i="18"/>
  <c r="D31" i="18"/>
  <c r="D17" i="40" s="1"/>
  <c r="M31" i="18"/>
  <c r="I32" i="18"/>
  <c r="I28" i="40" s="1"/>
  <c r="N31" i="18"/>
  <c r="N17" i="40" s="1"/>
  <c r="C31" i="18"/>
  <c r="C17" i="40" s="1"/>
  <c r="D32" i="18"/>
  <c r="D28" i="40" s="1"/>
  <c r="K32" i="18"/>
  <c r="H31" i="18"/>
  <c r="M31" i="19"/>
  <c r="M16" i="40" s="1"/>
  <c r="C32" i="19"/>
  <c r="G31" i="19"/>
  <c r="G16" i="40" s="1"/>
  <c r="D32" i="19"/>
  <c r="D27" i="40" s="1"/>
  <c r="N32" i="19"/>
  <c r="G32" i="19"/>
  <c r="G27" i="40" s="1"/>
  <c r="H32" i="19"/>
  <c r="H27" i="40" s="1"/>
  <c r="D31" i="19"/>
  <c r="D16" i="40" s="1"/>
  <c r="I32" i="19"/>
  <c r="I27" i="40" s="1"/>
  <c r="N31" i="19"/>
  <c r="N16" i="40" s="1"/>
  <c r="C31" i="19"/>
  <c r="C16" i="40" s="1"/>
  <c r="K32" i="19"/>
  <c r="K27" i="40" s="1"/>
  <c r="H31" i="19"/>
  <c r="H16" i="40" s="1"/>
  <c r="K31" i="19"/>
  <c r="K16" i="40" s="1"/>
  <c r="M32" i="19"/>
  <c r="M27" i="40" s="1"/>
  <c r="I31" i="19"/>
  <c r="I16" i="40" s="1"/>
  <c r="K31" i="20"/>
  <c r="K15" i="40" s="1"/>
  <c r="D32" i="20"/>
  <c r="D26" i="40" s="1"/>
  <c r="M31" i="20"/>
  <c r="M15" i="40" s="1"/>
  <c r="N32" i="20"/>
  <c r="N26" i="40" s="1"/>
  <c r="H32" i="20"/>
  <c r="H26" i="40" s="1"/>
  <c r="D31" i="20"/>
  <c r="D15" i="40" s="1"/>
  <c r="G31" i="20"/>
  <c r="G15" i="40" s="1"/>
  <c r="I26" i="40"/>
  <c r="N31" i="20"/>
  <c r="N15" i="40" s="1"/>
  <c r="C31" i="20"/>
  <c r="C15" i="40" s="1"/>
  <c r="K32" i="20"/>
  <c r="K26" i="40" s="1"/>
  <c r="H31" i="20"/>
  <c r="H15" i="40" s="1"/>
  <c r="C32" i="20"/>
  <c r="C26" i="40" s="1"/>
  <c r="M32" i="20"/>
  <c r="M26" i="40" s="1"/>
  <c r="I15" i="40"/>
  <c r="I31" i="21"/>
  <c r="I14" i="40" s="1"/>
  <c r="G32" i="21"/>
  <c r="G25" i="40" s="1"/>
  <c r="K31" i="21"/>
  <c r="K14" i="40" s="1"/>
  <c r="C32" i="21"/>
  <c r="C25" i="40" s="1"/>
  <c r="G31" i="21"/>
  <c r="G14" i="40" s="1"/>
  <c r="D32" i="21"/>
  <c r="D25" i="40" s="1"/>
  <c r="N32" i="21"/>
  <c r="N25" i="40" s="1"/>
  <c r="H32" i="21"/>
  <c r="H25" i="40" s="1"/>
  <c r="D31" i="21"/>
  <c r="D14" i="40" s="1"/>
  <c r="M31" i="21"/>
  <c r="M14" i="40" s="1"/>
  <c r="I32" i="21"/>
  <c r="I25" i="40" s="1"/>
  <c r="N31" i="21"/>
  <c r="N14" i="40" s="1"/>
  <c r="C31" i="21"/>
  <c r="C14" i="40" s="1"/>
  <c r="H31" i="21"/>
  <c r="H14" i="40" s="1"/>
  <c r="F32" i="18"/>
  <c r="F32" i="21"/>
  <c r="F25" i="40" s="1"/>
  <c r="F31" i="17"/>
  <c r="F18" i="40" s="1"/>
  <c r="F31" i="14"/>
  <c r="F21" i="40" s="1"/>
  <c r="F31" i="20"/>
  <c r="F15" i="40" s="1"/>
  <c r="F32" i="19"/>
  <c r="F27" i="40" s="1"/>
  <c r="F32" i="15"/>
  <c r="F31" i="13"/>
  <c r="F31" i="34"/>
  <c r="F23" i="40" s="1"/>
  <c r="F31" i="18"/>
  <c r="F17" i="40" s="1"/>
  <c r="F32" i="16"/>
  <c r="F30" i="40" s="1"/>
  <c r="F31" i="21"/>
  <c r="F14" i="40" s="1"/>
  <c r="F32" i="20"/>
  <c r="F26" i="40" s="1"/>
  <c r="F31" i="19"/>
  <c r="F16" i="40" s="1"/>
  <c r="F31" i="15"/>
  <c r="F20" i="40" s="1"/>
  <c r="F32" i="34"/>
  <c r="F32" i="17"/>
  <c r="F29" i="40" s="1"/>
  <c r="F31" i="16"/>
  <c r="F19" i="40" s="1"/>
  <c r="F32" i="14"/>
  <c r="F32" i="40" s="1"/>
  <c r="A31" i="30"/>
  <c r="A30" i="30"/>
  <c r="N27" i="28"/>
  <c r="N21" i="28"/>
  <c r="I33" i="40"/>
  <c r="I30" i="18"/>
  <c r="I6" i="40" s="1"/>
  <c r="G19" i="28"/>
  <c r="G17" i="28"/>
  <c r="G5" i="28"/>
  <c r="E28" i="40"/>
  <c r="D21" i="28"/>
  <c r="T9" i="34"/>
  <c r="E33" i="40"/>
  <c r="H19" i="28"/>
  <c r="H17" i="28"/>
  <c r="H15" i="28"/>
  <c r="H13" i="28"/>
  <c r="H11" i="28"/>
  <c r="H9" i="28"/>
  <c r="H7" i="28"/>
  <c r="H5" i="28"/>
  <c r="E30" i="20"/>
  <c r="E4" i="40" s="1"/>
  <c r="E25" i="40"/>
  <c r="K16" i="28"/>
  <c r="G28" i="40"/>
  <c r="E16" i="28"/>
  <c r="E10" i="28"/>
  <c r="T19" i="13"/>
  <c r="E34" i="40"/>
  <c r="T6" i="21"/>
  <c r="T21" i="20"/>
  <c r="D30" i="18"/>
  <c r="D6" i="40" s="1"/>
  <c r="D22" i="40"/>
  <c r="O38" i="34"/>
  <c r="O37" i="34"/>
  <c r="O36" i="34"/>
  <c r="N13" i="28"/>
  <c r="G30" i="19"/>
  <c r="G5" i="40" s="1"/>
  <c r="F33" i="40"/>
  <c r="G30" i="13"/>
  <c r="G11" i="40" s="1"/>
  <c r="G29" i="28"/>
  <c r="G27" i="28"/>
  <c r="G24" i="28"/>
  <c r="G23" i="28"/>
  <c r="G22" i="28"/>
  <c r="G21" i="28"/>
  <c r="C18" i="24"/>
  <c r="G30" i="21"/>
  <c r="G3" i="40" s="1"/>
  <c r="E26" i="40"/>
  <c r="T26" i="20"/>
  <c r="K30" i="20"/>
  <c r="K4" i="40" s="1"/>
  <c r="T28" i="19"/>
  <c r="T27" i="19"/>
  <c r="E30" i="16"/>
  <c r="E8" i="40" s="1"/>
  <c r="E30" i="40"/>
  <c r="T3" i="15"/>
  <c r="F30" i="13"/>
  <c r="F11" i="40" s="1"/>
  <c r="C30" i="34"/>
  <c r="E27" i="40"/>
  <c r="K28" i="40"/>
  <c r="K17" i="40"/>
  <c r="T9" i="16"/>
  <c r="K8" i="28"/>
  <c r="E8" i="28"/>
  <c r="K15" i="28"/>
  <c r="D25" i="24"/>
  <c r="D23" i="24"/>
  <c r="D26" i="24"/>
  <c r="N8" i="28"/>
  <c r="N30" i="21"/>
  <c r="N3" i="40" s="1"/>
  <c r="N30" i="19"/>
  <c r="N5" i="40" s="1"/>
  <c r="N30" i="18"/>
  <c r="N6" i="40" s="1"/>
  <c r="H30" i="13"/>
  <c r="H23" i="28"/>
  <c r="H30" i="21"/>
  <c r="H3" i="40" s="1"/>
  <c r="H30" i="19"/>
  <c r="H5" i="40" s="1"/>
  <c r="H28" i="40"/>
  <c r="D11" i="24"/>
  <c r="D17" i="24"/>
  <c r="H29" i="28"/>
  <c r="H27" i="28"/>
  <c r="H24" i="28"/>
  <c r="H22" i="28"/>
  <c r="H21" i="28"/>
  <c r="H30" i="34"/>
  <c r="H33" i="40"/>
  <c r="H3" i="28"/>
  <c r="I30" i="13"/>
  <c r="I11" i="40" s="1"/>
  <c r="I4" i="40"/>
  <c r="D22" i="24"/>
  <c r="I30" i="16"/>
  <c r="I8" i="40" s="1"/>
  <c r="I28" i="28"/>
  <c r="K30" i="16"/>
  <c r="K8" i="40" s="1"/>
  <c r="K25" i="40"/>
  <c r="K10" i="28"/>
  <c r="D12" i="24"/>
  <c r="K30" i="21"/>
  <c r="K3" i="40" s="1"/>
  <c r="K24" i="28"/>
  <c r="Q17" i="34"/>
  <c r="M30" i="18"/>
  <c r="M6" i="40" s="1"/>
  <c r="Q20" i="15"/>
  <c r="M18" i="28"/>
  <c r="D15" i="24"/>
  <c r="T12" i="21"/>
  <c r="Q5" i="21"/>
  <c r="Q19" i="20"/>
  <c r="D24" i="30" s="1"/>
  <c r="T18" i="20"/>
  <c r="T17" i="20"/>
  <c r="T16" i="20"/>
  <c r="Q15" i="20"/>
  <c r="D13" i="30" s="1"/>
  <c r="G30" i="40"/>
  <c r="T6" i="13"/>
  <c r="G30" i="34"/>
  <c r="G12" i="40" s="1"/>
  <c r="Q23" i="20"/>
  <c r="D17" i="30" s="1"/>
  <c r="Q22" i="20"/>
  <c r="Q13" i="20"/>
  <c r="T23" i="19"/>
  <c r="Q22" i="19"/>
  <c r="Q21" i="19"/>
  <c r="E8" i="30" s="1"/>
  <c r="G30" i="18"/>
  <c r="G6" i="40" s="1"/>
  <c r="Q12" i="18"/>
  <c r="F6" i="30" s="1"/>
  <c r="Q11" i="18"/>
  <c r="F7" i="30" s="1"/>
  <c r="Q8" i="18"/>
  <c r="F25" i="30" s="1"/>
  <c r="Q7" i="18"/>
  <c r="F9" i="30" s="1"/>
  <c r="Q29" i="16"/>
  <c r="H16" i="30" s="1"/>
  <c r="G19" i="40"/>
  <c r="G15" i="28"/>
  <c r="T3" i="21"/>
  <c r="Q21" i="20"/>
  <c r="D8" i="30" s="1"/>
  <c r="Q23" i="15"/>
  <c r="I17" i="30" s="1"/>
  <c r="Q21" i="15"/>
  <c r="I8" i="30" s="1"/>
  <c r="G13" i="28"/>
  <c r="G11" i="28"/>
  <c r="Q27" i="34"/>
  <c r="Y27" i="34" s="1"/>
  <c r="T10" i="20"/>
  <c r="T9" i="20"/>
  <c r="Q11" i="14"/>
  <c r="J7" i="30" s="1"/>
  <c r="T6" i="14"/>
  <c r="G9" i="28"/>
  <c r="Q25" i="20"/>
  <c r="D19" i="30" s="1"/>
  <c r="T24" i="20"/>
  <c r="Q20" i="20"/>
  <c r="Q12" i="20"/>
  <c r="D6" i="30" s="1"/>
  <c r="T11" i="20"/>
  <c r="Q16" i="17"/>
  <c r="G28" i="30" s="1"/>
  <c r="T16" i="15"/>
  <c r="Q28" i="34"/>
  <c r="Y28" i="34" s="1"/>
  <c r="Q15" i="17"/>
  <c r="G13" i="30" s="1"/>
  <c r="T25" i="16"/>
  <c r="T16" i="16"/>
  <c r="Q23" i="13"/>
  <c r="F30" i="34"/>
  <c r="F12" i="40" s="1"/>
  <c r="T23" i="34"/>
  <c r="F30" i="20"/>
  <c r="F4" i="40" s="1"/>
  <c r="Q16" i="19"/>
  <c r="E28" i="30" s="1"/>
  <c r="Q12" i="19"/>
  <c r="Q11" i="19"/>
  <c r="E7" i="30" s="1"/>
  <c r="Q6" i="19"/>
  <c r="T5" i="19"/>
  <c r="Q27" i="18"/>
  <c r="F20" i="30" s="1"/>
  <c r="T28" i="16"/>
  <c r="T26" i="16"/>
  <c r="Q19" i="16"/>
  <c r="H24" i="30" s="1"/>
  <c r="Q29" i="14"/>
  <c r="J16" i="30" s="1"/>
  <c r="T24" i="14"/>
  <c r="Q8" i="14"/>
  <c r="J25" i="30" s="1"/>
  <c r="T4" i="14"/>
  <c r="Q10" i="13"/>
  <c r="C16" i="24"/>
  <c r="T24" i="21"/>
  <c r="T22" i="21"/>
  <c r="T10" i="21"/>
  <c r="T29" i="20"/>
  <c r="T27" i="20"/>
  <c r="Q7" i="20"/>
  <c r="Q3" i="20"/>
  <c r="Q15" i="19"/>
  <c r="E13" i="30" s="1"/>
  <c r="Q10" i="19"/>
  <c r="Q7" i="19"/>
  <c r="E17" i="40"/>
  <c r="T27" i="17"/>
  <c r="T29" i="15"/>
  <c r="Q8" i="15"/>
  <c r="T7" i="15"/>
  <c r="T5" i="15"/>
  <c r="Q17" i="14"/>
  <c r="J23" i="30" s="1"/>
  <c r="Q29" i="34"/>
  <c r="Y29" i="34" s="1"/>
  <c r="Q25" i="34"/>
  <c r="Q28" i="21"/>
  <c r="T27" i="21"/>
  <c r="Q25" i="21"/>
  <c r="Q6" i="20"/>
  <c r="D5" i="30" s="1"/>
  <c r="T20" i="19"/>
  <c r="T17" i="19"/>
  <c r="E32" i="40"/>
  <c r="Q28" i="14"/>
  <c r="Q3" i="14"/>
  <c r="E24" i="28"/>
  <c r="E15" i="28"/>
  <c r="E3" i="40"/>
  <c r="E16" i="40"/>
  <c r="E29" i="40"/>
  <c r="E30" i="17"/>
  <c r="E7" i="40" s="1"/>
  <c r="E19" i="40"/>
  <c r="T26" i="13"/>
  <c r="C4" i="24"/>
  <c r="Q4" i="34"/>
  <c r="T23" i="21"/>
  <c r="Q21" i="21"/>
  <c r="C8" i="30" s="1"/>
  <c r="T17" i="21"/>
  <c r="Q26" i="20"/>
  <c r="D3" i="30" s="1"/>
  <c r="Q5" i="20"/>
  <c r="D22" i="30" s="1"/>
  <c r="T24" i="19"/>
  <c r="T19" i="19"/>
  <c r="T18" i="19"/>
  <c r="Q14" i="19"/>
  <c r="E2" i="30" s="1"/>
  <c r="Q26" i="17"/>
  <c r="Q11" i="17"/>
  <c r="G7" i="30" s="1"/>
  <c r="Q10" i="16"/>
  <c r="H21" i="30" s="1"/>
  <c r="T20" i="15"/>
  <c r="T26" i="14"/>
  <c r="Q18" i="14"/>
  <c r="J26" i="30" s="1"/>
  <c r="T8" i="14"/>
  <c r="T28" i="13"/>
  <c r="Q26" i="34"/>
  <c r="Y26" i="34" s="1"/>
  <c r="C28" i="24"/>
  <c r="D13" i="28"/>
  <c r="T14" i="21"/>
  <c r="D30" i="21"/>
  <c r="D3" i="40" s="1"/>
  <c r="T8" i="20"/>
  <c r="Q4" i="20"/>
  <c r="D18" i="30" s="1"/>
  <c r="T26" i="19"/>
  <c r="Q13" i="19"/>
  <c r="E14" i="30" s="1"/>
  <c r="T4" i="19"/>
  <c r="T3" i="19"/>
  <c r="Q26" i="18"/>
  <c r="Q23" i="18"/>
  <c r="F17" i="30" s="1"/>
  <c r="T22" i="17"/>
  <c r="T10" i="17"/>
  <c r="T8" i="16"/>
  <c r="Q18" i="15"/>
  <c r="I26" i="30" s="1"/>
  <c r="T18" i="15"/>
  <c r="T14" i="15"/>
  <c r="T17" i="14"/>
  <c r="Q24" i="13"/>
  <c r="T11" i="13"/>
  <c r="C5" i="24"/>
  <c r="T11" i="34"/>
  <c r="Q24" i="21"/>
  <c r="C12" i="30" s="1"/>
  <c r="Q22" i="21"/>
  <c r="Q20" i="21"/>
  <c r="Q27" i="17"/>
  <c r="G20" i="30" s="1"/>
  <c r="Q12" i="17"/>
  <c r="T28" i="14"/>
  <c r="Q28" i="13"/>
  <c r="Q21" i="34"/>
  <c r="Y21" i="34" s="1"/>
  <c r="T21" i="17"/>
  <c r="Q7" i="17"/>
  <c r="T17" i="16"/>
  <c r="T15" i="14"/>
  <c r="T22" i="13"/>
  <c r="D27" i="28"/>
  <c r="Q24" i="34"/>
  <c r="Y24" i="34" s="1"/>
  <c r="T26" i="17"/>
  <c r="Q7" i="15"/>
  <c r="Q28" i="16"/>
  <c r="T15" i="20"/>
  <c r="T26" i="18"/>
  <c r="T21" i="18"/>
  <c r="Q13" i="18"/>
  <c r="F14" i="30" s="1"/>
  <c r="C19" i="28"/>
  <c r="Q19" i="34"/>
  <c r="Y19" i="34" s="1"/>
  <c r="T23" i="18"/>
  <c r="T21" i="19"/>
  <c r="Q20" i="19"/>
  <c r="Q18" i="17"/>
  <c r="T17" i="17"/>
  <c r="T20" i="13"/>
  <c r="T25" i="34"/>
  <c r="Q23" i="34"/>
  <c r="Y23" i="34" s="1"/>
  <c r="T12" i="17"/>
  <c r="T12" i="20"/>
  <c r="C7" i="28"/>
  <c r="T25" i="21"/>
  <c r="Q10" i="21"/>
  <c r="C28" i="40"/>
  <c r="T24" i="16"/>
  <c r="Q23" i="21"/>
  <c r="Q9" i="20"/>
  <c r="Q23" i="19"/>
  <c r="E17" i="30" s="1"/>
  <c r="T6" i="19"/>
  <c r="Q5" i="19"/>
  <c r="T10" i="18"/>
  <c r="Q8" i="16"/>
  <c r="H25" i="30" s="1"/>
  <c r="C30" i="21"/>
  <c r="C3" i="40" s="1"/>
  <c r="T8" i="18"/>
  <c r="Q26" i="14"/>
  <c r="T28" i="21"/>
  <c r="T7" i="18"/>
  <c r="C3" i="24"/>
  <c r="Q27" i="21"/>
  <c r="Q8" i="20"/>
  <c r="D25" i="30" s="1"/>
  <c r="C27" i="40"/>
  <c r="Q27" i="19"/>
  <c r="Q19" i="19"/>
  <c r="Q4" i="19"/>
  <c r="E18" i="30" s="1"/>
  <c r="T29" i="13"/>
  <c r="C11" i="28"/>
  <c r="T11" i="17"/>
  <c r="T19" i="21"/>
  <c r="Q26" i="19"/>
  <c r="Q24" i="19"/>
  <c r="E12" i="30" s="1"/>
  <c r="T24" i="13"/>
  <c r="T12" i="13"/>
  <c r="C30" i="13"/>
  <c r="C11" i="40" s="1"/>
  <c r="T4" i="13"/>
  <c r="T29" i="19"/>
  <c r="Q19" i="21"/>
  <c r="C24" i="30" s="1"/>
  <c r="T22" i="20"/>
  <c r="T13" i="20"/>
  <c r="T6" i="18"/>
  <c r="T16" i="17"/>
  <c r="Q26" i="16"/>
  <c r="Q17" i="16"/>
  <c r="T8" i="21"/>
  <c r="T20" i="21"/>
  <c r="Q17" i="21"/>
  <c r="C23" i="30" s="1"/>
  <c r="T16" i="21"/>
  <c r="Q12" i="21"/>
  <c r="C6" i="30" s="1"/>
  <c r="Q8" i="21"/>
  <c r="Q11" i="20"/>
  <c r="D7" i="30" s="1"/>
  <c r="C30" i="19"/>
  <c r="C5" i="40" s="1"/>
  <c r="Q29" i="19"/>
  <c r="E16" i="30" s="1"/>
  <c r="T23" i="16"/>
  <c r="T14" i="16"/>
  <c r="T7" i="16"/>
  <c r="T5" i="14"/>
  <c r="Q16" i="21"/>
  <c r="T20" i="20"/>
  <c r="Q10" i="20"/>
  <c r="Q28" i="19"/>
  <c r="T22" i="19"/>
  <c r="Q17" i="19"/>
  <c r="E23" i="30" s="1"/>
  <c r="Q29" i="18"/>
  <c r="Q28" i="18"/>
  <c r="T22" i="18"/>
  <c r="T29" i="17"/>
  <c r="T28" i="17"/>
  <c r="Q11" i="16"/>
  <c r="H7" i="30" s="1"/>
  <c r="T5" i="16"/>
  <c r="T13" i="34"/>
  <c r="T24" i="18"/>
  <c r="C23" i="28"/>
  <c r="T22" i="34"/>
  <c r="Q8" i="34"/>
  <c r="L8" i="31" s="1"/>
  <c r="S8" i="19"/>
  <c r="P8" i="19"/>
  <c r="D8" i="31" s="1"/>
  <c r="Q19" i="18"/>
  <c r="T19" i="18"/>
  <c r="Q4" i="18"/>
  <c r="F18" i="30" s="1"/>
  <c r="S19" i="17"/>
  <c r="P19" i="17"/>
  <c r="F20" i="31" s="1"/>
  <c r="Q19" i="17"/>
  <c r="T19" i="17"/>
  <c r="Q8" i="17"/>
  <c r="S4" i="17"/>
  <c r="P4" i="17"/>
  <c r="F18" i="31" s="1"/>
  <c r="Q4" i="17"/>
  <c r="G18" i="30" s="1"/>
  <c r="T4" i="17"/>
  <c r="T15" i="16"/>
  <c r="S22" i="15"/>
  <c r="P22" i="15"/>
  <c r="T22" i="15"/>
  <c r="Q22" i="15"/>
  <c r="Q19" i="15"/>
  <c r="T19" i="15"/>
  <c r="Q15" i="15"/>
  <c r="T15" i="15"/>
  <c r="Q27" i="13"/>
  <c r="T27" i="13"/>
  <c r="Q21" i="13"/>
  <c r="T21" i="13"/>
  <c r="E14" i="40"/>
  <c r="I30" i="21"/>
  <c r="I3" i="40" s="1"/>
  <c r="F3" i="40"/>
  <c r="S22" i="21"/>
  <c r="P22" i="21"/>
  <c r="T21" i="21"/>
  <c r="S20" i="21"/>
  <c r="P20" i="21"/>
  <c r="Q14" i="21"/>
  <c r="B17" i="23" s="1"/>
  <c r="B12" i="23"/>
  <c r="Q6" i="21"/>
  <c r="S6" i="21"/>
  <c r="P6" i="21"/>
  <c r="B9" i="31" s="1"/>
  <c r="T5" i="21"/>
  <c r="Q3" i="21"/>
  <c r="E15" i="40"/>
  <c r="N30" i="20"/>
  <c r="N4" i="40" s="1"/>
  <c r="M30" i="20"/>
  <c r="M4" i="40" s="1"/>
  <c r="D30" i="20"/>
  <c r="D4" i="40" s="1"/>
  <c r="S26" i="20"/>
  <c r="P26" i="20"/>
  <c r="C3" i="31" s="1"/>
  <c r="S22" i="20"/>
  <c r="P22" i="20"/>
  <c r="P21" i="20"/>
  <c r="C14" i="31" s="1"/>
  <c r="S21" i="20"/>
  <c r="S20" i="20"/>
  <c r="P20" i="20"/>
  <c r="S15" i="20"/>
  <c r="P15" i="20"/>
  <c r="C23" i="31" s="1"/>
  <c r="S14" i="20"/>
  <c r="P14" i="20"/>
  <c r="C15" i="23" s="1"/>
  <c r="C2" i="23"/>
  <c r="P13" i="20"/>
  <c r="C17" i="31" s="1"/>
  <c r="S13" i="20"/>
  <c r="S12" i="20"/>
  <c r="P12" i="20"/>
  <c r="C12" i="31" s="1"/>
  <c r="T7" i="20"/>
  <c r="T6" i="20"/>
  <c r="T5" i="20"/>
  <c r="T4" i="20"/>
  <c r="T3" i="20"/>
  <c r="N27" i="40"/>
  <c r="I30" i="19"/>
  <c r="I5" i="40" s="1"/>
  <c r="F30" i="19"/>
  <c r="F5" i="40" s="1"/>
  <c r="T25" i="19"/>
  <c r="S23" i="19"/>
  <c r="P23" i="19"/>
  <c r="D6" i="31" s="1"/>
  <c r="S22" i="19"/>
  <c r="P22" i="19"/>
  <c r="P21" i="19"/>
  <c r="D14" i="31" s="1"/>
  <c r="S21" i="19"/>
  <c r="Q18" i="19"/>
  <c r="T16" i="19"/>
  <c r="T15" i="19"/>
  <c r="T14" i="19"/>
  <c r="T13" i="19"/>
  <c r="T12" i="19"/>
  <c r="T11" i="19"/>
  <c r="T10" i="19"/>
  <c r="S7" i="19"/>
  <c r="P7" i="19"/>
  <c r="S6" i="19"/>
  <c r="P6" i="19"/>
  <c r="D9" i="31" s="1"/>
  <c r="Q3" i="19"/>
  <c r="M17" i="40"/>
  <c r="T25" i="18"/>
  <c r="Q25" i="18"/>
  <c r="F19" i="30" s="1"/>
  <c r="Q22" i="18"/>
  <c r="S18" i="18"/>
  <c r="P18" i="18"/>
  <c r="Q18" i="18"/>
  <c r="T18" i="18"/>
  <c r="Q14" i="18"/>
  <c r="E16" i="23" s="1"/>
  <c r="Q10" i="18"/>
  <c r="T5" i="18"/>
  <c r="I17" i="40"/>
  <c r="Q3" i="18"/>
  <c r="T3" i="18"/>
  <c r="K30" i="17"/>
  <c r="K7" i="40" s="1"/>
  <c r="Q29" i="17"/>
  <c r="T25" i="17"/>
  <c r="Q22" i="17"/>
  <c r="T14" i="17"/>
  <c r="Q14" i="17"/>
  <c r="F16" i="23" s="1"/>
  <c r="I30" i="17"/>
  <c r="I7" i="40" s="1"/>
  <c r="F30" i="17"/>
  <c r="F7" i="40" s="1"/>
  <c r="H18" i="40"/>
  <c r="H30" i="17"/>
  <c r="H7" i="40" s="1"/>
  <c r="G30" i="17"/>
  <c r="G7" i="40" s="1"/>
  <c r="S3" i="17"/>
  <c r="P3" i="17"/>
  <c r="Q3" i="17"/>
  <c r="T3" i="17"/>
  <c r="C30" i="17"/>
  <c r="C7" i="40" s="1"/>
  <c r="Q27" i="16"/>
  <c r="Q18" i="16"/>
  <c r="S13" i="16"/>
  <c r="P13" i="16"/>
  <c r="G17" i="31" s="1"/>
  <c r="Q13" i="16"/>
  <c r="T13" i="16"/>
  <c r="K30" i="15"/>
  <c r="K9" i="40" s="1"/>
  <c r="E31" i="40"/>
  <c r="Q4" i="15"/>
  <c r="T4" i="15"/>
  <c r="Q25" i="14"/>
  <c r="T25" i="14"/>
  <c r="Q9" i="14"/>
  <c r="T9" i="14"/>
  <c r="K30" i="14"/>
  <c r="K10" i="40" s="1"/>
  <c r="P29" i="21"/>
  <c r="B24" i="31" s="1"/>
  <c r="S29" i="21"/>
  <c r="S26" i="21"/>
  <c r="P26" i="21"/>
  <c r="B3" i="31" s="1"/>
  <c r="P25" i="21"/>
  <c r="B19" i="31" s="1"/>
  <c r="S25" i="21"/>
  <c r="S18" i="21"/>
  <c r="P18" i="21"/>
  <c r="S15" i="21"/>
  <c r="P15" i="21"/>
  <c r="B23" i="31" s="1"/>
  <c r="P13" i="21"/>
  <c r="B17" i="31" s="1"/>
  <c r="S13" i="21"/>
  <c r="S11" i="21"/>
  <c r="P11" i="21"/>
  <c r="B13" i="31" s="1"/>
  <c r="P9" i="21"/>
  <c r="B28" i="31" s="1"/>
  <c r="S9" i="21"/>
  <c r="S7" i="21"/>
  <c r="P7" i="21"/>
  <c r="Q4" i="21"/>
  <c r="S4" i="21"/>
  <c r="P4" i="21"/>
  <c r="B18" i="31" s="1"/>
  <c r="S28" i="20"/>
  <c r="P28" i="20"/>
  <c r="P25" i="20"/>
  <c r="C19" i="31" s="1"/>
  <c r="S25" i="20"/>
  <c r="S19" i="20"/>
  <c r="P19" i="20"/>
  <c r="C20" i="31" s="1"/>
  <c r="P9" i="19"/>
  <c r="D28" i="31" s="1"/>
  <c r="S9" i="19"/>
  <c r="I19" i="40"/>
  <c r="S4" i="16"/>
  <c r="P4" i="16"/>
  <c r="G18" i="31" s="1"/>
  <c r="Q4" i="16"/>
  <c r="T4" i="16"/>
  <c r="S19" i="14"/>
  <c r="P19" i="14"/>
  <c r="I20" i="31" s="1"/>
  <c r="T19" i="14"/>
  <c r="Q19" i="14"/>
  <c r="Q16" i="14"/>
  <c r="T16" i="14"/>
  <c r="T29" i="21"/>
  <c r="S28" i="21"/>
  <c r="P28" i="21"/>
  <c r="T26" i="21"/>
  <c r="S24" i="21"/>
  <c r="P24" i="21"/>
  <c r="B16" i="31" s="1"/>
  <c r="S19" i="21"/>
  <c r="P19" i="21"/>
  <c r="B20" i="31" s="1"/>
  <c r="T18" i="21"/>
  <c r="P17" i="21"/>
  <c r="B11" i="31" s="1"/>
  <c r="S17" i="21"/>
  <c r="S16" i="21"/>
  <c r="P16" i="21"/>
  <c r="B21" i="31" s="1"/>
  <c r="T15" i="21"/>
  <c r="S14" i="21"/>
  <c r="P14" i="21"/>
  <c r="B2" i="31" s="1"/>
  <c r="B2" i="23"/>
  <c r="T13" i="21"/>
  <c r="S12" i="21"/>
  <c r="P12" i="21"/>
  <c r="B12" i="31" s="1"/>
  <c r="T11" i="21"/>
  <c r="S10" i="21"/>
  <c r="P10" i="21"/>
  <c r="B26" i="31" s="1"/>
  <c r="T9" i="21"/>
  <c r="S8" i="21"/>
  <c r="P8" i="21"/>
  <c r="B8" i="31" s="1"/>
  <c r="T7" i="21"/>
  <c r="S3" i="21"/>
  <c r="P3" i="21"/>
  <c r="H30" i="20"/>
  <c r="H4" i="40" s="1"/>
  <c r="G30" i="20"/>
  <c r="G4" i="40" s="1"/>
  <c r="C30" i="20"/>
  <c r="C4" i="40" s="1"/>
  <c r="T28" i="20"/>
  <c r="S11" i="20"/>
  <c r="P11" i="20"/>
  <c r="C13" i="31" s="1"/>
  <c r="S10" i="20"/>
  <c r="P10" i="20"/>
  <c r="C26" i="31" s="1"/>
  <c r="P9" i="20"/>
  <c r="C28" i="31" s="1"/>
  <c r="S9" i="20"/>
  <c r="S8" i="20"/>
  <c r="P8" i="20"/>
  <c r="C8" i="31" s="1"/>
  <c r="K30" i="19"/>
  <c r="K5" i="40" s="1"/>
  <c r="E30" i="19"/>
  <c r="E5" i="40" s="1"/>
  <c r="P29" i="19"/>
  <c r="D24" i="31" s="1"/>
  <c r="S29" i="19"/>
  <c r="S28" i="19"/>
  <c r="P28" i="19"/>
  <c r="S27" i="19"/>
  <c r="P27" i="19"/>
  <c r="D25" i="31" s="1"/>
  <c r="S26" i="19"/>
  <c r="P26" i="19"/>
  <c r="D3" i="31" s="1"/>
  <c r="Q25" i="19"/>
  <c r="P25" i="19"/>
  <c r="D19" i="31" s="1"/>
  <c r="S25" i="19"/>
  <c r="S24" i="19"/>
  <c r="P24" i="19"/>
  <c r="D16" i="31" s="1"/>
  <c r="S20" i="19"/>
  <c r="P20" i="19"/>
  <c r="S19" i="19"/>
  <c r="P19" i="19"/>
  <c r="D20" i="31" s="1"/>
  <c r="S18" i="19"/>
  <c r="P18" i="19"/>
  <c r="P17" i="19"/>
  <c r="D11" i="31" s="1"/>
  <c r="S17" i="19"/>
  <c r="D12" i="23"/>
  <c r="T9" i="19"/>
  <c r="T8" i="19"/>
  <c r="P5" i="19"/>
  <c r="D7" i="31" s="1"/>
  <c r="S5" i="19"/>
  <c r="S4" i="19"/>
  <c r="P4" i="19"/>
  <c r="D18" i="31" s="1"/>
  <c r="S3" i="19"/>
  <c r="P3" i="19"/>
  <c r="Q24" i="18"/>
  <c r="Q21" i="18"/>
  <c r="F8" i="30" s="1"/>
  <c r="P17" i="18"/>
  <c r="E11" i="31" s="1"/>
  <c r="S17" i="18"/>
  <c r="Q17" i="18"/>
  <c r="T17" i="18"/>
  <c r="T9" i="18"/>
  <c r="Q9" i="18"/>
  <c r="K30" i="18"/>
  <c r="K6" i="40" s="1"/>
  <c r="E30" i="18"/>
  <c r="E6" i="40" s="1"/>
  <c r="Q6" i="18"/>
  <c r="T4" i="18"/>
  <c r="Q28" i="17"/>
  <c r="T24" i="17"/>
  <c r="Q21" i="17"/>
  <c r="Q17" i="17"/>
  <c r="G23" i="30" s="1"/>
  <c r="T13" i="17"/>
  <c r="Q13" i="17"/>
  <c r="E18" i="40"/>
  <c r="Q10" i="17"/>
  <c r="T9" i="17"/>
  <c r="S6" i="17"/>
  <c r="P6" i="17"/>
  <c r="F9" i="31" s="1"/>
  <c r="Q6" i="17"/>
  <c r="T6" i="17"/>
  <c r="T27" i="16"/>
  <c r="S22" i="16"/>
  <c r="P22" i="16"/>
  <c r="Q22" i="16"/>
  <c r="T22" i="16"/>
  <c r="Q16" i="16"/>
  <c r="H28" i="30" s="1"/>
  <c r="Q17" i="15"/>
  <c r="T17" i="15"/>
  <c r="Q13" i="15"/>
  <c r="T13" i="15"/>
  <c r="I30" i="15"/>
  <c r="I9" i="40" s="1"/>
  <c r="F30" i="15"/>
  <c r="F9" i="40" s="1"/>
  <c r="E30" i="14"/>
  <c r="E10" i="40" s="1"/>
  <c r="I10" i="23"/>
  <c r="I4" i="23"/>
  <c r="Q14" i="14"/>
  <c r="I16" i="23" s="1"/>
  <c r="T14" i="14"/>
  <c r="I30" i="14"/>
  <c r="I10" i="40" s="1"/>
  <c r="F30" i="14"/>
  <c r="F10" i="40" s="1"/>
  <c r="P29" i="20"/>
  <c r="C24" i="31" s="1"/>
  <c r="S29" i="20"/>
  <c r="S27" i="20"/>
  <c r="P27" i="20"/>
  <c r="C25" i="31" s="1"/>
  <c r="S24" i="20"/>
  <c r="P24" i="20"/>
  <c r="C16" i="31" s="1"/>
  <c r="S23" i="20"/>
  <c r="P23" i="20"/>
  <c r="C6" i="31" s="1"/>
  <c r="S18" i="20"/>
  <c r="P18" i="20"/>
  <c r="P17" i="20"/>
  <c r="C11" i="31" s="1"/>
  <c r="S17" i="20"/>
  <c r="S16" i="20"/>
  <c r="P16" i="20"/>
  <c r="C21" i="31" s="1"/>
  <c r="Q14" i="20"/>
  <c r="C16" i="23" s="1"/>
  <c r="C12" i="23"/>
  <c r="S15" i="18"/>
  <c r="P15" i="18"/>
  <c r="E23" i="31" s="1"/>
  <c r="Q15" i="18"/>
  <c r="T15" i="18"/>
  <c r="C30" i="18"/>
  <c r="C6" i="40" s="1"/>
  <c r="E12" i="23"/>
  <c r="Q23" i="17"/>
  <c r="T18" i="17"/>
  <c r="M30" i="21"/>
  <c r="M3" i="40" s="1"/>
  <c r="Q29" i="21"/>
  <c r="S27" i="21"/>
  <c r="P27" i="21"/>
  <c r="B25" i="31" s="1"/>
  <c r="Q26" i="21"/>
  <c r="C3" i="30" s="1"/>
  <c r="S23" i="21"/>
  <c r="P23" i="21"/>
  <c r="B6" i="31" s="1"/>
  <c r="P21" i="21"/>
  <c r="B14" i="31" s="1"/>
  <c r="S21" i="21"/>
  <c r="Q18" i="21"/>
  <c r="Q15" i="21"/>
  <c r="Q13" i="21"/>
  <c r="Q11" i="21"/>
  <c r="Q9" i="21"/>
  <c r="Q7" i="21"/>
  <c r="P5" i="21"/>
  <c r="B7" i="31" s="1"/>
  <c r="S5" i="21"/>
  <c r="T4" i="21"/>
  <c r="Q29" i="20"/>
  <c r="D16" i="30" s="1"/>
  <c r="Q28" i="20"/>
  <c r="Q27" i="20"/>
  <c r="D20" i="30" s="1"/>
  <c r="T25" i="20"/>
  <c r="Q24" i="20"/>
  <c r="T23" i="20"/>
  <c r="T19" i="20"/>
  <c r="Q18" i="20"/>
  <c r="D26" i="30" s="1"/>
  <c r="Q17" i="20"/>
  <c r="Q16" i="20"/>
  <c r="T14" i="20"/>
  <c r="S7" i="20"/>
  <c r="P7" i="20"/>
  <c r="C10" i="31" s="1"/>
  <c r="S6" i="20"/>
  <c r="P6" i="20"/>
  <c r="C9" i="31" s="1"/>
  <c r="P5" i="20"/>
  <c r="C7" i="31" s="1"/>
  <c r="S5" i="20"/>
  <c r="S4" i="20"/>
  <c r="P4" i="20"/>
  <c r="C18" i="31" s="1"/>
  <c r="S3" i="20"/>
  <c r="P3" i="20"/>
  <c r="M30" i="19"/>
  <c r="M5" i="40" s="1"/>
  <c r="D30" i="19"/>
  <c r="D5" i="40" s="1"/>
  <c r="S16" i="19"/>
  <c r="P16" i="19"/>
  <c r="D21" i="31" s="1"/>
  <c r="S15" i="19"/>
  <c r="P15" i="19"/>
  <c r="D23" i="31" s="1"/>
  <c r="S14" i="19"/>
  <c r="P14" i="19"/>
  <c r="D15" i="23" s="1"/>
  <c r="D2" i="23"/>
  <c r="P13" i="19"/>
  <c r="D17" i="31" s="1"/>
  <c r="S13" i="19"/>
  <c r="S12" i="19"/>
  <c r="P12" i="19"/>
  <c r="D12" i="31" s="1"/>
  <c r="S11" i="19"/>
  <c r="P11" i="19"/>
  <c r="D13" i="31" s="1"/>
  <c r="S10" i="19"/>
  <c r="P10" i="19"/>
  <c r="D26" i="31" s="1"/>
  <c r="Q9" i="19"/>
  <c r="Q8" i="19"/>
  <c r="T7" i="19"/>
  <c r="H17" i="40"/>
  <c r="H30" i="18"/>
  <c r="F30" i="18"/>
  <c r="F6" i="40" s="1"/>
  <c r="Q20" i="18"/>
  <c r="T20" i="18"/>
  <c r="S16" i="18"/>
  <c r="P16" i="18"/>
  <c r="E21" i="31" s="1"/>
  <c r="Q16" i="18"/>
  <c r="F28" i="30" s="1"/>
  <c r="T16" i="18"/>
  <c r="Q5" i="18"/>
  <c r="Q25" i="17"/>
  <c r="Q24" i="17"/>
  <c r="T23" i="17"/>
  <c r="S20" i="17"/>
  <c r="P20" i="17"/>
  <c r="Q20" i="17"/>
  <c r="T20" i="17"/>
  <c r="N30" i="17"/>
  <c r="N7" i="40" s="1"/>
  <c r="M30" i="17"/>
  <c r="M7" i="40" s="1"/>
  <c r="T15" i="17"/>
  <c r="D30" i="17"/>
  <c r="D7" i="40" s="1"/>
  <c r="F10" i="23"/>
  <c r="Q9" i="17"/>
  <c r="T8" i="17"/>
  <c r="P5" i="17"/>
  <c r="F7" i="31" s="1"/>
  <c r="S5" i="17"/>
  <c r="Q5" i="17"/>
  <c r="T5" i="17"/>
  <c r="M30" i="40"/>
  <c r="D30" i="40"/>
  <c r="Q25" i="16"/>
  <c r="P20" i="16"/>
  <c r="S20" i="16"/>
  <c r="Q20" i="16"/>
  <c r="T20" i="16"/>
  <c r="N30" i="16"/>
  <c r="N8" i="40" s="1"/>
  <c r="M30" i="16"/>
  <c r="M8" i="40" s="1"/>
  <c r="Q9" i="16"/>
  <c r="D30" i="16"/>
  <c r="D8" i="40" s="1"/>
  <c r="T6" i="16"/>
  <c r="F30" i="16"/>
  <c r="F8" i="40" s="1"/>
  <c r="E30" i="15"/>
  <c r="E9" i="40" s="1"/>
  <c r="S24" i="15"/>
  <c r="P24" i="15"/>
  <c r="H16" i="31" s="1"/>
  <c r="T24" i="15"/>
  <c r="Q24" i="15"/>
  <c r="H20" i="40"/>
  <c r="G20" i="40"/>
  <c r="P9" i="15"/>
  <c r="H28" i="31" s="1"/>
  <c r="S9" i="15"/>
  <c r="T9" i="15"/>
  <c r="Q9" i="15"/>
  <c r="Q6" i="15"/>
  <c r="T6" i="15"/>
  <c r="Q27" i="14"/>
  <c r="J20" i="30" s="1"/>
  <c r="T27" i="14"/>
  <c r="Q23" i="14"/>
  <c r="T23" i="14"/>
  <c r="H30" i="14"/>
  <c r="H10" i="40" s="1"/>
  <c r="G30" i="14"/>
  <c r="G10" i="40" s="1"/>
  <c r="P10" i="14"/>
  <c r="I26" i="31" s="1"/>
  <c r="S10" i="14"/>
  <c r="T10" i="14"/>
  <c r="C30" i="14"/>
  <c r="C10" i="40" s="1"/>
  <c r="Q10" i="14"/>
  <c r="J21" i="30" s="1"/>
  <c r="K21" i="40"/>
  <c r="Q7" i="14"/>
  <c r="E21" i="40"/>
  <c r="T7" i="14"/>
  <c r="P29" i="18"/>
  <c r="E24" i="31" s="1"/>
  <c r="S29" i="18"/>
  <c r="S28" i="18"/>
  <c r="P28" i="18"/>
  <c r="S27" i="18"/>
  <c r="P27" i="18"/>
  <c r="E25" i="31" s="1"/>
  <c r="S14" i="18"/>
  <c r="P14" i="18"/>
  <c r="E15" i="23" s="1"/>
  <c r="E2" i="23"/>
  <c r="P13" i="18"/>
  <c r="E17" i="31" s="1"/>
  <c r="S13" i="18"/>
  <c r="S12" i="18"/>
  <c r="P12" i="18"/>
  <c r="E12" i="31" s="1"/>
  <c r="S11" i="18"/>
  <c r="P11" i="18"/>
  <c r="E13" i="31" s="1"/>
  <c r="P18" i="17"/>
  <c r="S18" i="17"/>
  <c r="S17" i="17"/>
  <c r="P17" i="17"/>
  <c r="F11" i="31" s="1"/>
  <c r="S16" i="17"/>
  <c r="P16" i="17"/>
  <c r="F21" i="31" s="1"/>
  <c r="S15" i="17"/>
  <c r="P15" i="17"/>
  <c r="F23" i="31" s="1"/>
  <c r="F12" i="23"/>
  <c r="T7" i="17"/>
  <c r="S29" i="16"/>
  <c r="P29" i="16"/>
  <c r="G24" i="31" s="1"/>
  <c r="T29" i="16"/>
  <c r="Q24" i="16"/>
  <c r="S18" i="16"/>
  <c r="P18" i="16"/>
  <c r="T18" i="16"/>
  <c r="Q15" i="16"/>
  <c r="S11" i="16"/>
  <c r="P11" i="16"/>
  <c r="G13" i="31" s="1"/>
  <c r="T11" i="16"/>
  <c r="Q6" i="16"/>
  <c r="P27" i="15"/>
  <c r="H25" i="31" s="1"/>
  <c r="S27" i="15"/>
  <c r="Q27" i="15"/>
  <c r="I20" i="30" s="1"/>
  <c r="T27" i="15"/>
  <c r="P25" i="15"/>
  <c r="H19" i="31" s="1"/>
  <c r="S25" i="15"/>
  <c r="Q25" i="15"/>
  <c r="T25" i="15"/>
  <c r="S12" i="15"/>
  <c r="P12" i="15"/>
  <c r="H12" i="31" s="1"/>
  <c r="Q12" i="15"/>
  <c r="T12" i="15"/>
  <c r="S10" i="15"/>
  <c r="P10" i="15"/>
  <c r="H26" i="31" s="1"/>
  <c r="Q10" i="15"/>
  <c r="T10" i="15"/>
  <c r="N30" i="15"/>
  <c r="N9" i="40" s="1"/>
  <c r="M30" i="15"/>
  <c r="M9" i="40" s="1"/>
  <c r="D30" i="15"/>
  <c r="D9" i="40" s="1"/>
  <c r="P22" i="14"/>
  <c r="S22" i="14"/>
  <c r="Q22" i="14"/>
  <c r="T22" i="14"/>
  <c r="S20" i="14"/>
  <c r="P20" i="14"/>
  <c r="Q20" i="14"/>
  <c r="T20" i="14"/>
  <c r="S13" i="14"/>
  <c r="P13" i="14"/>
  <c r="I17" i="31" s="1"/>
  <c r="Q13" i="14"/>
  <c r="T13" i="14"/>
  <c r="C32" i="40"/>
  <c r="N21" i="40"/>
  <c r="N30" i="14"/>
  <c r="N10" i="40" s="1"/>
  <c r="M30" i="14"/>
  <c r="M10" i="40" s="1"/>
  <c r="D30" i="14"/>
  <c r="D10" i="40" s="1"/>
  <c r="S26" i="18"/>
  <c r="P26" i="18"/>
  <c r="E3" i="31" s="1"/>
  <c r="P25" i="18"/>
  <c r="S25" i="18"/>
  <c r="S24" i="18"/>
  <c r="P24" i="18"/>
  <c r="E16" i="31" s="1"/>
  <c r="S23" i="18"/>
  <c r="P23" i="18"/>
  <c r="E6" i="31" s="1"/>
  <c r="S10" i="18"/>
  <c r="P10" i="18"/>
  <c r="E26" i="31" s="1"/>
  <c r="P9" i="18"/>
  <c r="E28" i="31" s="1"/>
  <c r="S9" i="18"/>
  <c r="S8" i="18"/>
  <c r="P8" i="18"/>
  <c r="E8" i="31" s="1"/>
  <c r="S7" i="18"/>
  <c r="P7" i="18"/>
  <c r="S29" i="17"/>
  <c r="P29" i="17"/>
  <c r="F24" i="31" s="1"/>
  <c r="S28" i="17"/>
  <c r="P28" i="17"/>
  <c r="S27" i="17"/>
  <c r="P27" i="17"/>
  <c r="F25" i="31" s="1"/>
  <c r="P26" i="17"/>
  <c r="F3" i="31" s="1"/>
  <c r="S26" i="17"/>
  <c r="S25" i="17"/>
  <c r="P25" i="17"/>
  <c r="P14" i="17"/>
  <c r="S14" i="17"/>
  <c r="F2" i="23"/>
  <c r="S13" i="17"/>
  <c r="P13" i="17"/>
  <c r="F17" i="31" s="1"/>
  <c r="S12" i="17"/>
  <c r="P12" i="17"/>
  <c r="F12" i="31" s="1"/>
  <c r="S11" i="17"/>
  <c r="P11" i="17"/>
  <c r="F13" i="31" s="1"/>
  <c r="S21" i="16"/>
  <c r="P21" i="16"/>
  <c r="G14" i="31" s="1"/>
  <c r="Q21" i="16"/>
  <c r="H8" i="30" s="1"/>
  <c r="T21" i="16"/>
  <c r="S12" i="16"/>
  <c r="P12" i="16"/>
  <c r="G12" i="31" s="1"/>
  <c r="Q12" i="16"/>
  <c r="H6" i="30" s="1"/>
  <c r="T12" i="16"/>
  <c r="H30" i="16"/>
  <c r="H8" i="40" s="1"/>
  <c r="G30" i="16"/>
  <c r="G8" i="40" s="1"/>
  <c r="S3" i="16"/>
  <c r="P3" i="16"/>
  <c r="Q3" i="16"/>
  <c r="C30" i="16"/>
  <c r="C8" i="40" s="1"/>
  <c r="T3" i="16"/>
  <c r="Q29" i="15"/>
  <c r="P23" i="15"/>
  <c r="H6" i="31" s="1"/>
  <c r="S23" i="15"/>
  <c r="T23" i="15"/>
  <c r="S21" i="15"/>
  <c r="P21" i="15"/>
  <c r="H14" i="31" s="1"/>
  <c r="T21" i="15"/>
  <c r="Q16" i="15"/>
  <c r="H4" i="23"/>
  <c r="Q14" i="15"/>
  <c r="H16" i="23" s="1"/>
  <c r="H30" i="15"/>
  <c r="H9" i="40" s="1"/>
  <c r="G30" i="15"/>
  <c r="G9" i="40" s="1"/>
  <c r="S8" i="15"/>
  <c r="P8" i="15"/>
  <c r="H8" i="31" s="1"/>
  <c r="T8" i="15"/>
  <c r="C30" i="15"/>
  <c r="C9" i="40" s="1"/>
  <c r="Q5" i="15"/>
  <c r="K20" i="40"/>
  <c r="Q3" i="15"/>
  <c r="E20" i="40"/>
  <c r="S29" i="14"/>
  <c r="P29" i="14"/>
  <c r="I24" i="31" s="1"/>
  <c r="T29" i="14"/>
  <c r="Q24" i="14"/>
  <c r="P18" i="14"/>
  <c r="S18" i="14"/>
  <c r="T18" i="14"/>
  <c r="Q15" i="14"/>
  <c r="S11" i="14"/>
  <c r="P11" i="14"/>
  <c r="I13" i="31" s="1"/>
  <c r="T11" i="14"/>
  <c r="Q6" i="14"/>
  <c r="T29" i="18"/>
  <c r="T28" i="18"/>
  <c r="T27" i="18"/>
  <c r="S22" i="18"/>
  <c r="P22" i="18"/>
  <c r="P21" i="18"/>
  <c r="E14" i="31" s="1"/>
  <c r="S21" i="18"/>
  <c r="S20" i="18"/>
  <c r="P20" i="18"/>
  <c r="S19" i="18"/>
  <c r="P19" i="18"/>
  <c r="E20" i="31" s="1"/>
  <c r="T14" i="18"/>
  <c r="T13" i="18"/>
  <c r="T12" i="18"/>
  <c r="T11" i="18"/>
  <c r="S6" i="18"/>
  <c r="P6" i="18"/>
  <c r="E9" i="31" s="1"/>
  <c r="P5" i="18"/>
  <c r="E7" i="31" s="1"/>
  <c r="S5" i="18"/>
  <c r="S4" i="18"/>
  <c r="P4" i="18"/>
  <c r="E18" i="31" s="1"/>
  <c r="S3" i="18"/>
  <c r="P3" i="18"/>
  <c r="S24" i="17"/>
  <c r="P24" i="17"/>
  <c r="F16" i="31" s="1"/>
  <c r="S23" i="17"/>
  <c r="P23" i="17"/>
  <c r="F6" i="31" s="1"/>
  <c r="P22" i="17"/>
  <c r="S22" i="17"/>
  <c r="S21" i="17"/>
  <c r="P21" i="17"/>
  <c r="F14" i="31" s="1"/>
  <c r="S10" i="17"/>
  <c r="P10" i="17"/>
  <c r="F26" i="31" s="1"/>
  <c r="P9" i="17"/>
  <c r="F28" i="31" s="1"/>
  <c r="S9" i="17"/>
  <c r="S8" i="17"/>
  <c r="P8" i="17"/>
  <c r="F8" i="31" s="1"/>
  <c r="S7" i="17"/>
  <c r="P7" i="17"/>
  <c r="Q23" i="16"/>
  <c r="S19" i="16"/>
  <c r="P19" i="16"/>
  <c r="G20" i="31" s="1"/>
  <c r="T19" i="16"/>
  <c r="G4" i="23"/>
  <c r="Q14" i="16"/>
  <c r="G17" i="23" s="1"/>
  <c r="P10" i="16"/>
  <c r="G26" i="31" s="1"/>
  <c r="S10" i="16"/>
  <c r="T10" i="16"/>
  <c r="Q7" i="16"/>
  <c r="Q5" i="16"/>
  <c r="H22" i="30" s="1"/>
  <c r="S28" i="15"/>
  <c r="P28" i="15"/>
  <c r="Q28" i="15"/>
  <c r="T28" i="15"/>
  <c r="S26" i="15"/>
  <c r="P26" i="15"/>
  <c r="H3" i="31" s="1"/>
  <c r="Q26" i="15"/>
  <c r="T26" i="15"/>
  <c r="P11" i="15"/>
  <c r="H13" i="31" s="1"/>
  <c r="S11" i="15"/>
  <c r="Q11" i="15"/>
  <c r="T11" i="15"/>
  <c r="I31" i="40"/>
  <c r="F31" i="40"/>
  <c r="S21" i="14"/>
  <c r="P21" i="14"/>
  <c r="I14" i="31" s="1"/>
  <c r="Q21" i="14"/>
  <c r="T21" i="14"/>
  <c r="S12" i="14"/>
  <c r="P12" i="14"/>
  <c r="I12" i="31" s="1"/>
  <c r="Q12" i="14"/>
  <c r="T12" i="14"/>
  <c r="Q29" i="13"/>
  <c r="N30" i="13"/>
  <c r="N11" i="40" s="1"/>
  <c r="M30" i="13"/>
  <c r="M11" i="40" s="1"/>
  <c r="T23" i="13"/>
  <c r="D30" i="13"/>
  <c r="D11" i="40" s="1"/>
  <c r="Q22" i="13"/>
  <c r="K18" i="28"/>
  <c r="E18" i="28"/>
  <c r="T18" i="13"/>
  <c r="Q16" i="13"/>
  <c r="K14" i="28"/>
  <c r="J10" i="23"/>
  <c r="J4" i="23"/>
  <c r="E14" i="28"/>
  <c r="T14" i="13"/>
  <c r="Q8" i="13"/>
  <c r="K6" i="28"/>
  <c r="E6" i="28"/>
  <c r="Q6" i="13"/>
  <c r="N30" i="34"/>
  <c r="N12" i="40" s="1"/>
  <c r="M30" i="34"/>
  <c r="M12" i="40" s="1"/>
  <c r="D30" i="34"/>
  <c r="D12" i="40" s="1"/>
  <c r="Q15" i="13"/>
  <c r="Q13" i="13"/>
  <c r="Q5" i="13"/>
  <c r="Q3" i="13"/>
  <c r="P28" i="16"/>
  <c r="S28" i="16"/>
  <c r="S27" i="16"/>
  <c r="P27" i="16"/>
  <c r="G25" i="31" s="1"/>
  <c r="S26" i="16"/>
  <c r="P26" i="16"/>
  <c r="G3" i="31" s="1"/>
  <c r="S25" i="16"/>
  <c r="P25" i="16"/>
  <c r="P17" i="16"/>
  <c r="G11" i="31" s="1"/>
  <c r="S17" i="16"/>
  <c r="S16" i="16"/>
  <c r="P16" i="16"/>
  <c r="G21" i="31" s="1"/>
  <c r="G12" i="23"/>
  <c r="S9" i="16"/>
  <c r="P9" i="16"/>
  <c r="G28" i="31" s="1"/>
  <c r="S8" i="16"/>
  <c r="P8" i="16"/>
  <c r="G8" i="31" s="1"/>
  <c r="S20" i="15"/>
  <c r="P20" i="15"/>
  <c r="P19" i="15"/>
  <c r="H20" i="31" s="1"/>
  <c r="S19" i="15"/>
  <c r="P18" i="15"/>
  <c r="H27" i="31" s="1"/>
  <c r="S18" i="15"/>
  <c r="S17" i="15"/>
  <c r="P17" i="15"/>
  <c r="H11" i="31" s="1"/>
  <c r="H12" i="23"/>
  <c r="P7" i="15"/>
  <c r="S7" i="15"/>
  <c r="S6" i="15"/>
  <c r="P6" i="15"/>
  <c r="H9" i="31" s="1"/>
  <c r="S28" i="14"/>
  <c r="P28" i="14"/>
  <c r="S27" i="14"/>
  <c r="P27" i="14"/>
  <c r="I25" i="31" s="1"/>
  <c r="P26" i="14"/>
  <c r="I3" i="31" s="1"/>
  <c r="S26" i="14"/>
  <c r="S25" i="14"/>
  <c r="P25" i="14"/>
  <c r="I19" i="31" s="1"/>
  <c r="S17" i="14"/>
  <c r="P17" i="14"/>
  <c r="I11" i="31" s="1"/>
  <c r="S16" i="14"/>
  <c r="P16" i="14"/>
  <c r="I21" i="31" s="1"/>
  <c r="I12" i="23"/>
  <c r="S9" i="14"/>
  <c r="P9" i="14"/>
  <c r="I28" i="31" s="1"/>
  <c r="S8" i="14"/>
  <c r="P8" i="14"/>
  <c r="I8" i="31" s="1"/>
  <c r="S4" i="14"/>
  <c r="P4" i="14"/>
  <c r="I18" i="31" s="1"/>
  <c r="Q4" i="14"/>
  <c r="J18" i="30" s="1"/>
  <c r="P3" i="14"/>
  <c r="S3" i="14"/>
  <c r="T3" i="14"/>
  <c r="Q25" i="13"/>
  <c r="K19" i="30" s="1"/>
  <c r="Q20" i="13"/>
  <c r="K12" i="28"/>
  <c r="E12" i="28"/>
  <c r="Q12" i="13"/>
  <c r="K4" i="28"/>
  <c r="K30" i="13"/>
  <c r="K11" i="40" s="1"/>
  <c r="E4" i="28"/>
  <c r="Q4" i="13"/>
  <c r="E30" i="13"/>
  <c r="E11" i="40" s="1"/>
  <c r="F28" i="28"/>
  <c r="K26" i="28"/>
  <c r="E26" i="28"/>
  <c r="K22" i="28"/>
  <c r="E22" i="28"/>
  <c r="P24" i="16"/>
  <c r="G16" i="31" s="1"/>
  <c r="S24" i="16"/>
  <c r="S23" i="16"/>
  <c r="P23" i="16"/>
  <c r="G6" i="31" s="1"/>
  <c r="S15" i="16"/>
  <c r="P15" i="16"/>
  <c r="G23" i="31" s="1"/>
  <c r="S14" i="16"/>
  <c r="P14" i="16"/>
  <c r="G15" i="23" s="1"/>
  <c r="G2" i="23"/>
  <c r="S7" i="16"/>
  <c r="P7" i="16"/>
  <c r="G10" i="31" s="1"/>
  <c r="P6" i="16"/>
  <c r="G9" i="31" s="1"/>
  <c r="S6" i="16"/>
  <c r="S5" i="16"/>
  <c r="P5" i="16"/>
  <c r="G7" i="31" s="1"/>
  <c r="S29" i="15"/>
  <c r="P29" i="15"/>
  <c r="H24" i="31" s="1"/>
  <c r="S16" i="15"/>
  <c r="P16" i="15"/>
  <c r="H21" i="31" s="1"/>
  <c r="P15" i="15"/>
  <c r="H23" i="31" s="1"/>
  <c r="S15" i="15"/>
  <c r="S14" i="15"/>
  <c r="P14" i="15"/>
  <c r="H2" i="23"/>
  <c r="S13" i="15"/>
  <c r="P13" i="15"/>
  <c r="H17" i="31" s="1"/>
  <c r="S5" i="15"/>
  <c r="P5" i="15"/>
  <c r="H7" i="31" s="1"/>
  <c r="P4" i="15"/>
  <c r="H18" i="31" s="1"/>
  <c r="S4" i="15"/>
  <c r="S3" i="15"/>
  <c r="P3" i="15"/>
  <c r="S24" i="14"/>
  <c r="P24" i="14"/>
  <c r="I16" i="31" s="1"/>
  <c r="S23" i="14"/>
  <c r="P23" i="14"/>
  <c r="I6" i="31" s="1"/>
  <c r="S15" i="14"/>
  <c r="P15" i="14"/>
  <c r="I23" i="31" s="1"/>
  <c r="P14" i="14"/>
  <c r="S14" i="14"/>
  <c r="I2" i="23"/>
  <c r="P7" i="14"/>
  <c r="S7" i="14"/>
  <c r="S5" i="14"/>
  <c r="P5" i="14"/>
  <c r="I7" i="31" s="1"/>
  <c r="Q5" i="14"/>
  <c r="Q26" i="13"/>
  <c r="T25" i="13"/>
  <c r="Q19" i="13"/>
  <c r="Q17" i="13"/>
  <c r="T13" i="13"/>
  <c r="Q11" i="13"/>
  <c r="Q9" i="13"/>
  <c r="E20" i="24" s="1"/>
  <c r="K22" i="40"/>
  <c r="E22" i="40"/>
  <c r="T7" i="13"/>
  <c r="T5" i="13"/>
  <c r="I30" i="34"/>
  <c r="I12" i="40" s="1"/>
  <c r="N29" i="28"/>
  <c r="M29" i="28"/>
  <c r="D29" i="28"/>
  <c r="T29" i="34"/>
  <c r="C23" i="24"/>
  <c r="K28" i="28"/>
  <c r="E28" i="28"/>
  <c r="K20" i="28"/>
  <c r="E20" i="28"/>
  <c r="S29" i="13"/>
  <c r="P29" i="13"/>
  <c r="J24" i="31" s="1"/>
  <c r="P28" i="13"/>
  <c r="S28" i="13"/>
  <c r="S25" i="13"/>
  <c r="P25" i="13"/>
  <c r="P24" i="13"/>
  <c r="J16" i="31" s="1"/>
  <c r="S24" i="13"/>
  <c r="P23" i="13"/>
  <c r="J6" i="31" s="1"/>
  <c r="S23" i="13"/>
  <c r="T17" i="13"/>
  <c r="T16" i="13"/>
  <c r="T15" i="13"/>
  <c r="J12" i="23"/>
  <c r="T10" i="13"/>
  <c r="T9" i="13"/>
  <c r="T8" i="13"/>
  <c r="T3" i="13"/>
  <c r="M34" i="40"/>
  <c r="K30" i="34"/>
  <c r="K12" i="40" s="1"/>
  <c r="E30" i="34"/>
  <c r="E12" i="40" s="1"/>
  <c r="S29" i="34"/>
  <c r="P29" i="34"/>
  <c r="K24" i="31" s="1"/>
  <c r="T28" i="34"/>
  <c r="C15" i="24"/>
  <c r="S27" i="34"/>
  <c r="P27" i="34"/>
  <c r="K25" i="31" s="1"/>
  <c r="T26" i="34"/>
  <c r="C26" i="24"/>
  <c r="S25" i="34"/>
  <c r="P25" i="34"/>
  <c r="K19" i="31" s="1"/>
  <c r="I24" i="28"/>
  <c r="F24" i="28"/>
  <c r="D24" i="24"/>
  <c r="N23" i="28"/>
  <c r="M23" i="28"/>
  <c r="D23" i="28"/>
  <c r="I22" i="28"/>
  <c r="F22" i="28"/>
  <c r="D7" i="24"/>
  <c r="S21" i="34"/>
  <c r="P21" i="34"/>
  <c r="K14" i="31" s="1"/>
  <c r="T21" i="34"/>
  <c r="N20" i="28"/>
  <c r="D20" i="28"/>
  <c r="I19" i="28"/>
  <c r="F19" i="28"/>
  <c r="C18" i="28"/>
  <c r="K17" i="28"/>
  <c r="E17" i="28"/>
  <c r="I16" i="28"/>
  <c r="F16" i="28"/>
  <c r="C21" i="24"/>
  <c r="T16" i="34"/>
  <c r="N15" i="28"/>
  <c r="M15" i="28"/>
  <c r="D15" i="28"/>
  <c r="T15" i="34"/>
  <c r="C12" i="24"/>
  <c r="I14" i="28"/>
  <c r="F14" i="28"/>
  <c r="I11" i="28"/>
  <c r="F11" i="28"/>
  <c r="N10" i="28"/>
  <c r="M10" i="28"/>
  <c r="D10" i="28"/>
  <c r="K9" i="28"/>
  <c r="D20" i="24"/>
  <c r="E9" i="28"/>
  <c r="C20" i="24"/>
  <c r="Q9" i="34"/>
  <c r="Y9" i="34" s="1"/>
  <c r="H8" i="28"/>
  <c r="G8" i="28"/>
  <c r="I6" i="28"/>
  <c r="F6" i="28"/>
  <c r="H33" i="34"/>
  <c r="G33" i="34"/>
  <c r="S3" i="34"/>
  <c r="P3" i="34"/>
  <c r="C33" i="34"/>
  <c r="Q3" i="34"/>
  <c r="Y3" i="34" s="1"/>
  <c r="C10" i="24"/>
  <c r="T3" i="34"/>
  <c r="C27" i="28"/>
  <c r="H25" i="28"/>
  <c r="C15" i="28"/>
  <c r="C3" i="28"/>
  <c r="P6" i="14"/>
  <c r="I9" i="31" s="1"/>
  <c r="S6" i="14"/>
  <c r="P27" i="13"/>
  <c r="J25" i="31" s="1"/>
  <c r="S27" i="13"/>
  <c r="P26" i="13"/>
  <c r="J3" i="31" s="1"/>
  <c r="S26" i="13"/>
  <c r="S22" i="13"/>
  <c r="P22" i="13"/>
  <c r="S21" i="13"/>
  <c r="P21" i="13"/>
  <c r="J14" i="31" s="1"/>
  <c r="P20" i="13"/>
  <c r="S20" i="13"/>
  <c r="P19" i="13"/>
  <c r="J20" i="31" s="1"/>
  <c r="S19" i="13"/>
  <c r="Q18" i="13"/>
  <c r="P18" i="13"/>
  <c r="J27" i="31" s="1"/>
  <c r="S18" i="13"/>
  <c r="Q14" i="13"/>
  <c r="J17" i="23" s="1"/>
  <c r="S14" i="13"/>
  <c r="P14" i="13"/>
  <c r="J15" i="23" s="1"/>
  <c r="S13" i="13"/>
  <c r="P13" i="13"/>
  <c r="J17" i="31" s="1"/>
  <c r="P12" i="13"/>
  <c r="J12" i="31" s="1"/>
  <c r="S12" i="13"/>
  <c r="P11" i="13"/>
  <c r="J13" i="31" s="1"/>
  <c r="S11" i="13"/>
  <c r="Q7" i="13"/>
  <c r="P7" i="13"/>
  <c r="S7" i="13"/>
  <c r="S6" i="13"/>
  <c r="P6" i="13"/>
  <c r="J9" i="31" s="1"/>
  <c r="S5" i="13"/>
  <c r="P5" i="13"/>
  <c r="J7" i="31" s="1"/>
  <c r="P4" i="13"/>
  <c r="J18" i="31" s="1"/>
  <c r="S4" i="13"/>
  <c r="K23" i="40"/>
  <c r="E23" i="40"/>
  <c r="I29" i="28"/>
  <c r="F29" i="28"/>
  <c r="D9" i="24"/>
  <c r="N28" i="28"/>
  <c r="M28" i="28"/>
  <c r="D28" i="28"/>
  <c r="I27" i="28"/>
  <c r="F27" i="28"/>
  <c r="D3" i="24"/>
  <c r="N26" i="28"/>
  <c r="M26" i="28"/>
  <c r="D26" i="28"/>
  <c r="I25" i="28"/>
  <c r="F25" i="28"/>
  <c r="T24" i="34"/>
  <c r="C24" i="24"/>
  <c r="S23" i="34"/>
  <c r="P23" i="34"/>
  <c r="K6" i="31" s="1"/>
  <c r="C7" i="24"/>
  <c r="I21" i="28"/>
  <c r="F21" i="28"/>
  <c r="T20" i="34"/>
  <c r="H20" i="28"/>
  <c r="G20" i="28"/>
  <c r="K19" i="28"/>
  <c r="E19" i="28"/>
  <c r="I18" i="28"/>
  <c r="D19" i="24"/>
  <c r="F18" i="28"/>
  <c r="C19" i="24"/>
  <c r="Q18" i="34"/>
  <c r="Y18" i="34" s="1"/>
  <c r="T18" i="34"/>
  <c r="N17" i="28"/>
  <c r="M17" i="28"/>
  <c r="D17" i="28"/>
  <c r="T17" i="34"/>
  <c r="C17" i="24"/>
  <c r="D21" i="24"/>
  <c r="Q16" i="34"/>
  <c r="L28" i="30" s="1"/>
  <c r="Q15" i="34"/>
  <c r="Y15" i="34" s="1"/>
  <c r="I13" i="28"/>
  <c r="F13" i="28"/>
  <c r="N12" i="28"/>
  <c r="M12" i="28"/>
  <c r="D12" i="28"/>
  <c r="K11" i="28"/>
  <c r="D6" i="24"/>
  <c r="E11" i="28"/>
  <c r="C6" i="24"/>
  <c r="Q11" i="34"/>
  <c r="D16" i="24"/>
  <c r="H10" i="28"/>
  <c r="G10" i="28"/>
  <c r="P10" i="34"/>
  <c r="K26" i="31" s="1"/>
  <c r="S10" i="34"/>
  <c r="Q10" i="34"/>
  <c r="L21" i="30" s="1"/>
  <c r="C10" i="28"/>
  <c r="T10" i="34"/>
  <c r="N9" i="28"/>
  <c r="D9" i="28"/>
  <c r="I8" i="28"/>
  <c r="F8" i="28"/>
  <c r="D27" i="24"/>
  <c r="I5" i="28"/>
  <c r="C27" i="24"/>
  <c r="Q5" i="34"/>
  <c r="L7" i="31" s="1"/>
  <c r="F5" i="28"/>
  <c r="T5" i="34"/>
  <c r="N4" i="28"/>
  <c r="M4" i="28"/>
  <c r="T4" i="34"/>
  <c r="D4" i="28"/>
  <c r="C25" i="24"/>
  <c r="G25" i="28"/>
  <c r="S17" i="13"/>
  <c r="P17" i="13"/>
  <c r="J11" i="31" s="1"/>
  <c r="P16" i="13"/>
  <c r="J21" i="31" s="1"/>
  <c r="S16" i="13"/>
  <c r="P15" i="13"/>
  <c r="J23" i="31" s="1"/>
  <c r="S15" i="13"/>
  <c r="P10" i="13"/>
  <c r="J26" i="31" s="1"/>
  <c r="S10" i="13"/>
  <c r="S9" i="13"/>
  <c r="P9" i="13"/>
  <c r="J28" i="31" s="1"/>
  <c r="P8" i="13"/>
  <c r="J8" i="31" s="1"/>
  <c r="S8" i="13"/>
  <c r="P3" i="13"/>
  <c r="S3" i="13"/>
  <c r="D23" i="40"/>
  <c r="K29" i="28"/>
  <c r="E29" i="28"/>
  <c r="H28" i="28"/>
  <c r="G28" i="28"/>
  <c r="S28" i="34"/>
  <c r="P28" i="34"/>
  <c r="C28" i="28"/>
  <c r="T27" i="34"/>
  <c r="K27" i="28"/>
  <c r="E27" i="28"/>
  <c r="H26" i="28"/>
  <c r="G26" i="28"/>
  <c r="P26" i="34"/>
  <c r="K3" i="31" s="1"/>
  <c r="S26" i="34"/>
  <c r="C26" i="28"/>
  <c r="K25" i="28"/>
  <c r="E25" i="28"/>
  <c r="C11" i="24"/>
  <c r="N24" i="28"/>
  <c r="M24" i="28"/>
  <c r="D24" i="28"/>
  <c r="I23" i="28"/>
  <c r="F23" i="28"/>
  <c r="D4" i="24"/>
  <c r="Q22" i="34"/>
  <c r="Y22" i="34" s="1"/>
  <c r="N22" i="28"/>
  <c r="M22" i="28"/>
  <c r="D22" i="28"/>
  <c r="K21" i="28"/>
  <c r="E21" i="28"/>
  <c r="I20" i="28"/>
  <c r="F20" i="28"/>
  <c r="N19" i="28"/>
  <c r="M19" i="28"/>
  <c r="D28" i="24"/>
  <c r="D19" i="28"/>
  <c r="T19" i="34"/>
  <c r="N16" i="28"/>
  <c r="M16" i="28"/>
  <c r="D16" i="28"/>
  <c r="I15" i="28"/>
  <c r="F15" i="28"/>
  <c r="K13" i="28"/>
  <c r="D13" i="24"/>
  <c r="E13" i="28"/>
  <c r="Q13" i="34"/>
  <c r="Y13" i="34" s="1"/>
  <c r="D5" i="24"/>
  <c r="H12" i="28"/>
  <c r="G12" i="28"/>
  <c r="S12" i="34"/>
  <c r="P12" i="34"/>
  <c r="K12" i="31" s="1"/>
  <c r="Q12" i="34"/>
  <c r="L12" i="31" s="1"/>
  <c r="C12" i="28"/>
  <c r="T12" i="34"/>
  <c r="N11" i="28"/>
  <c r="D11" i="28"/>
  <c r="I10" i="28"/>
  <c r="F10" i="28"/>
  <c r="D8" i="24"/>
  <c r="I7" i="28"/>
  <c r="C8" i="24"/>
  <c r="Q7" i="34"/>
  <c r="Y7" i="34" s="1"/>
  <c r="F7" i="28"/>
  <c r="T7" i="34"/>
  <c r="N6" i="28"/>
  <c r="M6" i="28"/>
  <c r="T6" i="34"/>
  <c r="D6" i="28"/>
  <c r="K5" i="28"/>
  <c r="E5" i="28"/>
  <c r="H4" i="28"/>
  <c r="G4" i="28"/>
  <c r="C29" i="28"/>
  <c r="C25" i="28"/>
  <c r="C21" i="28"/>
  <c r="C17" i="28"/>
  <c r="C13" i="28"/>
  <c r="C9" i="28"/>
  <c r="C5" i="28"/>
  <c r="M27" i="28"/>
  <c r="I26" i="28"/>
  <c r="F26" i="28"/>
  <c r="N25" i="28"/>
  <c r="M25" i="28"/>
  <c r="D25" i="28"/>
  <c r="S24" i="34"/>
  <c r="P24" i="34"/>
  <c r="K16" i="31" s="1"/>
  <c r="C24" i="28"/>
  <c r="K23" i="28"/>
  <c r="E23" i="28"/>
  <c r="D14" i="24"/>
  <c r="C14" i="24"/>
  <c r="Q20" i="34"/>
  <c r="I17" i="28"/>
  <c r="F17" i="28"/>
  <c r="H16" i="28"/>
  <c r="G16" i="28"/>
  <c r="C16" i="28"/>
  <c r="K7" i="23"/>
  <c r="H14" i="28"/>
  <c r="K6" i="23"/>
  <c r="G14" i="28"/>
  <c r="P14" i="34"/>
  <c r="K2" i="31" s="1"/>
  <c r="S14" i="34"/>
  <c r="K2" i="23"/>
  <c r="Q14" i="34"/>
  <c r="L2" i="30" s="1"/>
  <c r="C2" i="24"/>
  <c r="C14" i="28"/>
  <c r="T14" i="34"/>
  <c r="I12" i="28"/>
  <c r="F12" i="28"/>
  <c r="I9" i="28"/>
  <c r="F9" i="28"/>
  <c r="D18" i="24"/>
  <c r="M8" i="28"/>
  <c r="T8" i="34"/>
  <c r="D8" i="28"/>
  <c r="Q6" i="34"/>
  <c r="L9" i="31" s="1"/>
  <c r="H6" i="28"/>
  <c r="G6" i="28"/>
  <c r="N5" i="28"/>
  <c r="D5" i="28"/>
  <c r="I4" i="28"/>
  <c r="F4" i="28"/>
  <c r="G7" i="28"/>
  <c r="G3" i="28"/>
  <c r="S19" i="34"/>
  <c r="P19" i="34"/>
  <c r="K20" i="31" s="1"/>
  <c r="S17" i="34"/>
  <c r="P17" i="34"/>
  <c r="K11" i="31" s="1"/>
  <c r="S15" i="34"/>
  <c r="P15" i="34"/>
  <c r="K23" i="31" s="1"/>
  <c r="S8" i="34"/>
  <c r="P8" i="34"/>
  <c r="K8" i="31" s="1"/>
  <c r="P6" i="34"/>
  <c r="K9" i="31" s="1"/>
  <c r="S6" i="34"/>
  <c r="S4" i="34"/>
  <c r="P4" i="34"/>
  <c r="K18" i="31" s="1"/>
  <c r="I33" i="34"/>
  <c r="F33" i="34"/>
  <c r="M20" i="28"/>
  <c r="N18" i="28"/>
  <c r="D18" i="28"/>
  <c r="N14" i="28"/>
  <c r="M14" i="28"/>
  <c r="D14" i="28"/>
  <c r="I3" i="28"/>
  <c r="F3" i="28"/>
  <c r="K8" i="23"/>
  <c r="K5" i="23"/>
  <c r="P22" i="34"/>
  <c r="S22" i="34"/>
  <c r="S20" i="34"/>
  <c r="P20" i="34"/>
  <c r="D2" i="24"/>
  <c r="C13" i="24"/>
  <c r="S13" i="34"/>
  <c r="P13" i="34"/>
  <c r="K17" i="31" s="1"/>
  <c r="S11" i="34"/>
  <c r="P11" i="34"/>
  <c r="K13" i="31" s="1"/>
  <c r="S9" i="34"/>
  <c r="P9" i="34"/>
  <c r="K28" i="31" s="1"/>
  <c r="K33" i="34"/>
  <c r="E33" i="34"/>
  <c r="C22" i="28"/>
  <c r="C20" i="28"/>
  <c r="H18" i="28"/>
  <c r="G18" i="28"/>
  <c r="C8" i="28"/>
  <c r="K7" i="28"/>
  <c r="E7" i="28"/>
  <c r="C6" i="28"/>
  <c r="C4" i="28"/>
  <c r="K3" i="28"/>
  <c r="E3" i="28"/>
  <c r="P18" i="34"/>
  <c r="S18" i="34"/>
  <c r="S16" i="34"/>
  <c r="P16" i="34"/>
  <c r="K21" i="31" s="1"/>
  <c r="S7" i="34"/>
  <c r="P7" i="34"/>
  <c r="S5" i="34"/>
  <c r="P5" i="34"/>
  <c r="K7" i="31" s="1"/>
  <c r="N33" i="34"/>
  <c r="M33" i="34"/>
  <c r="D33" i="34"/>
  <c r="M21" i="28"/>
  <c r="M13" i="28"/>
  <c r="M11" i="28"/>
  <c r="M9" i="28"/>
  <c r="N7" i="28"/>
  <c r="M7" i="28"/>
  <c r="D7" i="28"/>
  <c r="M5" i="28"/>
  <c r="N3" i="28"/>
  <c r="M3" i="28"/>
  <c r="D3" i="28"/>
  <c r="C12" i="40" l="1"/>
  <c r="Z30" i="34"/>
  <c r="H23" i="40"/>
  <c r="AA31" i="34"/>
  <c r="W31" i="34"/>
  <c r="C34" i="40"/>
  <c r="Z32" i="34"/>
  <c r="X23" i="34"/>
  <c r="H12" i="40"/>
  <c r="W30" i="34"/>
  <c r="AA30" i="34"/>
  <c r="X29" i="34"/>
  <c r="X18" i="34"/>
  <c r="Y12" i="34"/>
  <c r="X17" i="34"/>
  <c r="X11" i="34"/>
  <c r="Y14" i="34"/>
  <c r="X13" i="34"/>
  <c r="H34" i="40"/>
  <c r="AA32" i="34"/>
  <c r="W32" i="34"/>
  <c r="X4" i="34"/>
  <c r="Y6" i="34"/>
  <c r="X22" i="34"/>
  <c r="X5" i="34"/>
  <c r="X15" i="34"/>
  <c r="C23" i="40"/>
  <c r="Z31" i="34"/>
  <c r="X28" i="34"/>
  <c r="X19" i="34"/>
  <c r="X8" i="34"/>
  <c r="X16" i="34"/>
  <c r="X27" i="34"/>
  <c r="Y8" i="34"/>
  <c r="X20" i="34"/>
  <c r="X21" i="34"/>
  <c r="X7" i="34"/>
  <c r="X14" i="34"/>
  <c r="Y10" i="34"/>
  <c r="X26" i="34"/>
  <c r="X9" i="34"/>
  <c r="X24" i="34"/>
  <c r="X6" i="34"/>
  <c r="Y16" i="34"/>
  <c r="X3" i="34"/>
  <c r="Y20" i="34"/>
  <c r="X25" i="34"/>
  <c r="X10" i="34"/>
  <c r="D31" i="30"/>
  <c r="E14" i="24"/>
  <c r="H5" i="31"/>
  <c r="I5" i="31"/>
  <c r="G5" i="31"/>
  <c r="D5" i="31"/>
  <c r="C15" i="30"/>
  <c r="E5" i="31"/>
  <c r="B5" i="31"/>
  <c r="J5" i="31"/>
  <c r="F5" i="31"/>
  <c r="D15" i="30"/>
  <c r="K5" i="31"/>
  <c r="C5" i="31"/>
  <c r="G32" i="28"/>
  <c r="E32" i="28"/>
  <c r="I15" i="31"/>
  <c r="N31" i="28"/>
  <c r="F15" i="31"/>
  <c r="E15" i="31"/>
  <c r="N30" i="40"/>
  <c r="H10" i="30"/>
  <c r="C10" i="30"/>
  <c r="T32" i="18"/>
  <c r="F28" i="40"/>
  <c r="J10" i="30"/>
  <c r="J15" i="31"/>
  <c r="G15" i="31"/>
  <c r="D15" i="31"/>
  <c r="C15" i="31"/>
  <c r="L10" i="30"/>
  <c r="M31" i="28"/>
  <c r="M23" i="40"/>
  <c r="K32" i="28"/>
  <c r="K33" i="40"/>
  <c r="K15" i="31"/>
  <c r="F32" i="28"/>
  <c r="F34" i="40"/>
  <c r="H15" i="31"/>
  <c r="D31" i="28"/>
  <c r="F31" i="28"/>
  <c r="F22" i="40"/>
  <c r="H6" i="40"/>
  <c r="H30" i="28"/>
  <c r="H11" i="40"/>
  <c r="T31" i="34"/>
  <c r="G23" i="40"/>
  <c r="I32" i="28"/>
  <c r="I34" i="40"/>
  <c r="B15" i="31"/>
  <c r="H31" i="28"/>
  <c r="H22" i="40"/>
  <c r="F4" i="24"/>
  <c r="N32" i="28"/>
  <c r="F23" i="24"/>
  <c r="F11" i="24"/>
  <c r="Q32" i="16"/>
  <c r="E5" i="30"/>
  <c r="G31" i="28"/>
  <c r="F18" i="24"/>
  <c r="F16" i="24"/>
  <c r="L16" i="31"/>
  <c r="C22" i="30"/>
  <c r="G3" i="30"/>
  <c r="L3" i="31"/>
  <c r="J22" i="31"/>
  <c r="K22" i="31"/>
  <c r="K30" i="28"/>
  <c r="K36" i="34"/>
  <c r="K38" i="34"/>
  <c r="K37" i="34"/>
  <c r="M36" i="34"/>
  <c r="M37" i="34"/>
  <c r="M38" i="34"/>
  <c r="E22" i="31"/>
  <c r="B4" i="31"/>
  <c r="H4" i="31"/>
  <c r="F30" i="28"/>
  <c r="F38" i="34"/>
  <c r="F37" i="34"/>
  <c r="F36" i="34"/>
  <c r="D4" i="30"/>
  <c r="K4" i="31"/>
  <c r="I30" i="28"/>
  <c r="I38" i="34"/>
  <c r="I36" i="34"/>
  <c r="I37" i="34"/>
  <c r="H22" i="31"/>
  <c r="N36" i="34"/>
  <c r="N37" i="34"/>
  <c r="N38" i="34"/>
  <c r="E4" i="31"/>
  <c r="I4" i="31"/>
  <c r="F22" i="31"/>
  <c r="J11" i="30"/>
  <c r="I31" i="28"/>
  <c r="E36" i="34"/>
  <c r="E37" i="34"/>
  <c r="E38" i="34"/>
  <c r="L22" i="31"/>
  <c r="E30" i="28"/>
  <c r="N30" i="28"/>
  <c r="F4" i="31"/>
  <c r="H11" i="30"/>
  <c r="D22" i="31"/>
  <c r="D4" i="31"/>
  <c r="G30" i="28"/>
  <c r="G37" i="34"/>
  <c r="G38" i="34"/>
  <c r="G36" i="34"/>
  <c r="C36" i="34"/>
  <c r="C37" i="34"/>
  <c r="C38" i="34"/>
  <c r="J4" i="31"/>
  <c r="I22" i="31"/>
  <c r="D36" i="34"/>
  <c r="D37" i="34"/>
  <c r="D38" i="34"/>
  <c r="G22" i="31"/>
  <c r="C22" i="31"/>
  <c r="G4" i="31"/>
  <c r="B22" i="31"/>
  <c r="C4" i="31"/>
  <c r="C4" i="30"/>
  <c r="D11" i="30"/>
  <c r="H32" i="28"/>
  <c r="H37" i="34"/>
  <c r="H38" i="34"/>
  <c r="H36" i="34"/>
  <c r="F28" i="24"/>
  <c r="F25" i="24"/>
  <c r="C2" i="31"/>
  <c r="F26" i="24"/>
  <c r="Q30" i="15"/>
  <c r="F17" i="24"/>
  <c r="I25" i="30"/>
  <c r="E9" i="30"/>
  <c r="E11" i="24"/>
  <c r="L8" i="30"/>
  <c r="D2" i="31"/>
  <c r="L23" i="30"/>
  <c r="L11" i="31"/>
  <c r="F12" i="24"/>
  <c r="I6" i="30"/>
  <c r="C18" i="30"/>
  <c r="Q31" i="16"/>
  <c r="J12" i="30"/>
  <c r="Q32" i="13"/>
  <c r="C19" i="30"/>
  <c r="I15" i="30"/>
  <c r="F8" i="24"/>
  <c r="Q31" i="34"/>
  <c r="Y31" i="34" s="1"/>
  <c r="F9" i="24"/>
  <c r="D9" i="30"/>
  <c r="B16" i="23"/>
  <c r="D17" i="23"/>
  <c r="F2" i="24"/>
  <c r="F27" i="24"/>
  <c r="F20" i="24"/>
  <c r="G20" i="24" s="1"/>
  <c r="X3" i="21"/>
  <c r="E21" i="30"/>
  <c r="E16" i="24"/>
  <c r="F22" i="24"/>
  <c r="K9" i="30"/>
  <c r="K10" i="30"/>
  <c r="L25" i="31"/>
  <c r="F19" i="24"/>
  <c r="F10" i="24"/>
  <c r="F3" i="30"/>
  <c r="K17" i="30"/>
  <c r="E9" i="24"/>
  <c r="L20" i="30"/>
  <c r="D16" i="23"/>
  <c r="E4" i="30"/>
  <c r="E24" i="24"/>
  <c r="K21" i="30"/>
  <c r="J19" i="31"/>
  <c r="F21" i="24"/>
  <c r="L24" i="31"/>
  <c r="L15" i="31"/>
  <c r="D14" i="30"/>
  <c r="G6" i="30"/>
  <c r="K20" i="30"/>
  <c r="K25" i="30"/>
  <c r="K4" i="30"/>
  <c r="E19" i="31"/>
  <c r="H5" i="30"/>
  <c r="F3" i="24"/>
  <c r="F13" i="24"/>
  <c r="F14" i="24"/>
  <c r="M30" i="28"/>
  <c r="Q31" i="20"/>
  <c r="F15" i="24"/>
  <c r="F5" i="24"/>
  <c r="F10" i="30"/>
  <c r="I4" i="30"/>
  <c r="L18" i="30"/>
  <c r="C26" i="30"/>
  <c r="D12" i="30"/>
  <c r="E10" i="30"/>
  <c r="I12" i="30"/>
  <c r="E3" i="24"/>
  <c r="L19" i="31"/>
  <c r="B15" i="23"/>
  <c r="E10" i="24"/>
  <c r="J16" i="23"/>
  <c r="L28" i="31"/>
  <c r="L16" i="30"/>
  <c r="E6" i="30"/>
  <c r="L18" i="31"/>
  <c r="L19" i="30"/>
  <c r="Q32" i="34"/>
  <c r="Y32" i="34" s="1"/>
  <c r="Q32" i="18"/>
  <c r="Q32" i="14"/>
  <c r="C27" i="31"/>
  <c r="G12" i="30"/>
  <c r="L24" i="30"/>
  <c r="Q30" i="17"/>
  <c r="Q32" i="17"/>
  <c r="G21" i="30"/>
  <c r="H3" i="30"/>
  <c r="L12" i="30"/>
  <c r="L14" i="31"/>
  <c r="Q30" i="13"/>
  <c r="Q31" i="14"/>
  <c r="R13" i="20"/>
  <c r="C14" i="25" s="1"/>
  <c r="Q30" i="18"/>
  <c r="G5" i="30"/>
  <c r="B27" i="31"/>
  <c r="I27" i="31"/>
  <c r="K2" i="30"/>
  <c r="K12" i="30"/>
  <c r="L3" i="30"/>
  <c r="L7" i="30"/>
  <c r="G9" i="30"/>
  <c r="E7" i="24"/>
  <c r="L20" i="31"/>
  <c r="T31" i="20"/>
  <c r="Q32" i="19"/>
  <c r="I9" i="30"/>
  <c r="L6" i="31"/>
  <c r="Q30" i="14"/>
  <c r="Q31" i="15"/>
  <c r="G26" i="30"/>
  <c r="U22" i="14"/>
  <c r="L17" i="30"/>
  <c r="U26" i="14"/>
  <c r="Q30" i="19"/>
  <c r="J3" i="30"/>
  <c r="L11" i="30"/>
  <c r="U11" i="18"/>
  <c r="H15" i="30"/>
  <c r="J2" i="31"/>
  <c r="R27" i="21"/>
  <c r="B20" i="25" s="1"/>
  <c r="C17" i="30"/>
  <c r="C2" i="30"/>
  <c r="D10" i="31"/>
  <c r="E15" i="24"/>
  <c r="B10" i="31"/>
  <c r="G27" i="31"/>
  <c r="I5" i="30"/>
  <c r="E23" i="24"/>
  <c r="E18" i="24"/>
  <c r="E2" i="24"/>
  <c r="E15" i="30"/>
  <c r="G2" i="31"/>
  <c r="K11" i="30"/>
  <c r="E8" i="24"/>
  <c r="K8" i="30"/>
  <c r="K5" i="30"/>
  <c r="K3" i="30"/>
  <c r="L27" i="30"/>
  <c r="Q30" i="34"/>
  <c r="Y30" i="34" s="1"/>
  <c r="U15" i="17"/>
  <c r="U17" i="20"/>
  <c r="L4" i="30"/>
  <c r="L4" i="31"/>
  <c r="R6" i="14"/>
  <c r="I5" i="25" s="1"/>
  <c r="R3" i="13"/>
  <c r="U6" i="14"/>
  <c r="U3" i="19"/>
  <c r="R8" i="17"/>
  <c r="F25" i="25" s="1"/>
  <c r="H26" i="30"/>
  <c r="E26" i="30"/>
  <c r="R18" i="19"/>
  <c r="T31" i="19"/>
  <c r="Q31" i="19"/>
  <c r="G24" i="30"/>
  <c r="D27" i="30"/>
  <c r="R9" i="18"/>
  <c r="E27" i="25" s="1"/>
  <c r="R17" i="16"/>
  <c r="G23" i="25" s="1"/>
  <c r="L5" i="31"/>
  <c r="L15" i="30"/>
  <c r="H15" i="23"/>
  <c r="H2" i="31"/>
  <c r="E27" i="24"/>
  <c r="K22" i="30"/>
  <c r="K13" i="30"/>
  <c r="I3" i="30"/>
  <c r="U18" i="14"/>
  <c r="I16" i="30"/>
  <c r="F15" i="23"/>
  <c r="F2" i="31"/>
  <c r="J15" i="30"/>
  <c r="R22" i="14"/>
  <c r="I21" i="30"/>
  <c r="D28" i="30"/>
  <c r="F13" i="30"/>
  <c r="G10" i="30"/>
  <c r="F27" i="30"/>
  <c r="D27" i="31"/>
  <c r="J19" i="30"/>
  <c r="G4" i="30"/>
  <c r="C5" i="30"/>
  <c r="C25" i="30"/>
  <c r="H23" i="30"/>
  <c r="C21" i="30"/>
  <c r="R15" i="14"/>
  <c r="I13" i="25" s="1"/>
  <c r="U10" i="14"/>
  <c r="K10" i="31"/>
  <c r="L5" i="30"/>
  <c r="L17" i="31"/>
  <c r="L14" i="30"/>
  <c r="R23" i="34"/>
  <c r="K17" i="25" s="1"/>
  <c r="E17" i="24"/>
  <c r="K23" i="30"/>
  <c r="I10" i="31"/>
  <c r="I11" i="30"/>
  <c r="R24" i="15"/>
  <c r="H12" i="25" s="1"/>
  <c r="R7" i="15"/>
  <c r="R8" i="15"/>
  <c r="H25" i="25" s="1"/>
  <c r="U8" i="16"/>
  <c r="F27" i="31"/>
  <c r="F22" i="30"/>
  <c r="R23" i="18"/>
  <c r="E17" i="25" s="1"/>
  <c r="R12" i="18"/>
  <c r="E6" i="25" s="1"/>
  <c r="G17" i="30"/>
  <c r="I23" i="30"/>
  <c r="R21" i="17"/>
  <c r="F8" i="25" s="1"/>
  <c r="F23" i="30"/>
  <c r="F12" i="30"/>
  <c r="R16" i="16"/>
  <c r="G28" i="25" s="1"/>
  <c r="I18" i="30"/>
  <c r="K6" i="30"/>
  <c r="K15" i="30"/>
  <c r="I19" i="30"/>
  <c r="G15" i="30"/>
  <c r="E25" i="30"/>
  <c r="Q32" i="20"/>
  <c r="U17" i="15"/>
  <c r="U14" i="19"/>
  <c r="E11" i="30"/>
  <c r="R21" i="19"/>
  <c r="D8" i="25" s="1"/>
  <c r="E22" i="30"/>
  <c r="R6" i="20"/>
  <c r="C5" i="25" s="1"/>
  <c r="E2" i="31"/>
  <c r="F10" i="31"/>
  <c r="E12" i="24"/>
  <c r="K15" i="23"/>
  <c r="K27" i="30"/>
  <c r="G19" i="31"/>
  <c r="E21" i="24"/>
  <c r="K28" i="30"/>
  <c r="H2" i="30"/>
  <c r="G16" i="23"/>
  <c r="E10" i="31"/>
  <c r="C28" i="30"/>
  <c r="R24" i="20"/>
  <c r="C12" i="25" s="1"/>
  <c r="R17" i="19"/>
  <c r="D23" i="25" s="1"/>
  <c r="R28" i="19"/>
  <c r="F15" i="30"/>
  <c r="R24" i="17"/>
  <c r="F12" i="25" s="1"/>
  <c r="I10" i="30"/>
  <c r="R16" i="13"/>
  <c r="J28" i="25" s="1"/>
  <c r="E5" i="24"/>
  <c r="L2" i="31"/>
  <c r="R23" i="13"/>
  <c r="J17" i="25" s="1"/>
  <c r="T30" i="34"/>
  <c r="R26" i="14"/>
  <c r="I3" i="25" s="1"/>
  <c r="Q32" i="15"/>
  <c r="U10" i="15"/>
  <c r="U10" i="16"/>
  <c r="U12" i="18"/>
  <c r="U28" i="15"/>
  <c r="R27" i="17"/>
  <c r="F20" i="25" s="1"/>
  <c r="U21" i="19"/>
  <c r="R24" i="19"/>
  <c r="D12" i="25" s="1"/>
  <c r="U14" i="20"/>
  <c r="R28" i="20"/>
  <c r="R12" i="21"/>
  <c r="B6" i="25" s="1"/>
  <c r="R13" i="21"/>
  <c r="B14" i="25" s="1"/>
  <c r="R29" i="15"/>
  <c r="H16" i="25" s="1"/>
  <c r="U25" i="17"/>
  <c r="R6" i="18"/>
  <c r="E5" i="25" s="1"/>
  <c r="R25" i="14"/>
  <c r="U14" i="34"/>
  <c r="U16" i="13"/>
  <c r="R19" i="13"/>
  <c r="J24" i="25" s="1"/>
  <c r="K27" i="31"/>
  <c r="U27" i="34"/>
  <c r="U4" i="34"/>
  <c r="U9" i="34"/>
  <c r="U23" i="34"/>
  <c r="U24" i="34"/>
  <c r="K7" i="30"/>
  <c r="R11" i="13"/>
  <c r="J7" i="25" s="1"/>
  <c r="E25" i="24"/>
  <c r="R27" i="13"/>
  <c r="J20" i="25" s="1"/>
  <c r="R7" i="13"/>
  <c r="K18" i="30"/>
  <c r="R14" i="13"/>
  <c r="J2" i="25" s="1"/>
  <c r="R29" i="13"/>
  <c r="J16" i="25" s="1"/>
  <c r="R9" i="13"/>
  <c r="J27" i="25" s="1"/>
  <c r="R28" i="13"/>
  <c r="R10" i="13"/>
  <c r="J21" i="25" s="1"/>
  <c r="E13" i="24"/>
  <c r="R13" i="13"/>
  <c r="J14" i="25" s="1"/>
  <c r="K14" i="30"/>
  <c r="J8" i="30"/>
  <c r="R21" i="14"/>
  <c r="I8" i="25" s="1"/>
  <c r="U21" i="15"/>
  <c r="T30" i="16"/>
  <c r="Q30" i="16"/>
  <c r="F19" i="31"/>
  <c r="J17" i="30"/>
  <c r="R23" i="14"/>
  <c r="I17" i="25" s="1"/>
  <c r="H19" i="30"/>
  <c r="R25" i="16"/>
  <c r="U22" i="16"/>
  <c r="R5" i="19"/>
  <c r="D22" i="25" s="1"/>
  <c r="R4" i="15"/>
  <c r="H18" i="25" s="1"/>
  <c r="R22" i="13"/>
  <c r="J10" i="31"/>
  <c r="U20" i="20"/>
  <c r="U24" i="19"/>
  <c r="U5" i="19"/>
  <c r="U15" i="19"/>
  <c r="U17" i="17"/>
  <c r="U4" i="16"/>
  <c r="U19" i="15"/>
  <c r="U8" i="34"/>
  <c r="F16" i="30"/>
  <c r="D21" i="30"/>
  <c r="R22" i="20"/>
  <c r="R25" i="20"/>
  <c r="C19" i="25" s="1"/>
  <c r="R21" i="20"/>
  <c r="C8" i="25" s="1"/>
  <c r="R20" i="20"/>
  <c r="R11" i="20"/>
  <c r="C7" i="25" s="1"/>
  <c r="R3" i="20"/>
  <c r="R16" i="20"/>
  <c r="C28" i="25" s="1"/>
  <c r="R4" i="20"/>
  <c r="C18" i="25" s="1"/>
  <c r="R29" i="20"/>
  <c r="C16" i="25" s="1"/>
  <c r="R19" i="20"/>
  <c r="C24" i="25" s="1"/>
  <c r="R12" i="20"/>
  <c r="C6" i="25" s="1"/>
  <c r="R8" i="20"/>
  <c r="C25" i="25" s="1"/>
  <c r="R26" i="20"/>
  <c r="C3" i="25" s="1"/>
  <c r="R9" i="20"/>
  <c r="C27" i="25" s="1"/>
  <c r="U28" i="16"/>
  <c r="U12" i="16"/>
  <c r="U16" i="16"/>
  <c r="U22" i="20"/>
  <c r="E3" i="30"/>
  <c r="E24" i="30"/>
  <c r="C20" i="30"/>
  <c r="T31" i="18"/>
  <c r="Q31" i="18"/>
  <c r="U19" i="18"/>
  <c r="U9" i="18"/>
  <c r="U7" i="18"/>
  <c r="U17" i="18"/>
  <c r="L10" i="31"/>
  <c r="R7" i="34"/>
  <c r="K9" i="25" s="1"/>
  <c r="R14" i="34"/>
  <c r="K2" i="25" s="1"/>
  <c r="R3" i="34"/>
  <c r="R28" i="34"/>
  <c r="R18" i="34"/>
  <c r="L9" i="30"/>
  <c r="R17" i="34"/>
  <c r="K23" i="25" s="1"/>
  <c r="U18" i="34"/>
  <c r="E19" i="24"/>
  <c r="K26" i="30"/>
  <c r="R18" i="13"/>
  <c r="U26" i="13"/>
  <c r="U24" i="13"/>
  <c r="U4" i="13"/>
  <c r="U28" i="13"/>
  <c r="U27" i="18"/>
  <c r="R26" i="16"/>
  <c r="G3" i="25" s="1"/>
  <c r="R22" i="16"/>
  <c r="R18" i="16"/>
  <c r="R14" i="16"/>
  <c r="G2" i="25" s="1"/>
  <c r="R10" i="16"/>
  <c r="G21" i="25" s="1"/>
  <c r="R6" i="16"/>
  <c r="G5" i="25" s="1"/>
  <c r="R29" i="16"/>
  <c r="G16" i="25" s="1"/>
  <c r="R15" i="16"/>
  <c r="G13" i="25" s="1"/>
  <c r="R7" i="16"/>
  <c r="R13" i="16"/>
  <c r="G14" i="25" s="1"/>
  <c r="R5" i="16"/>
  <c r="G22" i="25" s="1"/>
  <c r="G22" i="30"/>
  <c r="R5" i="17"/>
  <c r="F22" i="25" s="1"/>
  <c r="D23" i="30"/>
  <c r="R17" i="20"/>
  <c r="C23" i="25" s="1"/>
  <c r="R26" i="21"/>
  <c r="B3" i="25" s="1"/>
  <c r="R18" i="21"/>
  <c r="R14" i="21"/>
  <c r="B18" i="23" s="1"/>
  <c r="R8" i="21"/>
  <c r="B25" i="25" s="1"/>
  <c r="R5" i="21"/>
  <c r="B22" i="25" s="1"/>
  <c r="R3" i="21"/>
  <c r="R23" i="21"/>
  <c r="B17" i="25" s="1"/>
  <c r="R17" i="21"/>
  <c r="B23" i="25" s="1"/>
  <c r="R21" i="21"/>
  <c r="B8" i="25" s="1"/>
  <c r="R7" i="21"/>
  <c r="B9" i="25" s="1"/>
  <c r="R24" i="21"/>
  <c r="B12" i="25" s="1"/>
  <c r="R20" i="21"/>
  <c r="R15" i="21"/>
  <c r="B13" i="25" s="1"/>
  <c r="R11" i="21"/>
  <c r="B7" i="25" s="1"/>
  <c r="R25" i="21"/>
  <c r="R28" i="21"/>
  <c r="R15" i="20"/>
  <c r="C13" i="25" s="1"/>
  <c r="R18" i="20"/>
  <c r="C26" i="25" s="1"/>
  <c r="R24" i="18"/>
  <c r="E12" i="25" s="1"/>
  <c r="R4" i="17"/>
  <c r="F18" i="25" s="1"/>
  <c r="R23" i="17"/>
  <c r="F17" i="25" s="1"/>
  <c r="R3" i="16"/>
  <c r="R12" i="16"/>
  <c r="G6" i="25" s="1"/>
  <c r="R19" i="15"/>
  <c r="H24" i="25" s="1"/>
  <c r="R17" i="14"/>
  <c r="I23" i="25" s="1"/>
  <c r="E28" i="24"/>
  <c r="R15" i="34"/>
  <c r="K13" i="25" s="1"/>
  <c r="U15" i="18"/>
  <c r="R5" i="20"/>
  <c r="C22" i="25" s="1"/>
  <c r="R14" i="20"/>
  <c r="C2" i="25" s="1"/>
  <c r="R27" i="20"/>
  <c r="C20" i="25" s="1"/>
  <c r="R10" i="19"/>
  <c r="D21" i="25" s="1"/>
  <c r="R7" i="19"/>
  <c r="R26" i="19"/>
  <c r="D3" i="25" s="1"/>
  <c r="R17" i="18"/>
  <c r="E23" i="25" s="1"/>
  <c r="R4" i="18"/>
  <c r="E18" i="25" s="1"/>
  <c r="R20" i="18"/>
  <c r="R27" i="18"/>
  <c r="E20" i="25" s="1"/>
  <c r="R13" i="17"/>
  <c r="F14" i="25" s="1"/>
  <c r="R16" i="17"/>
  <c r="F28" i="25" s="1"/>
  <c r="R7" i="17"/>
  <c r="R25" i="17"/>
  <c r="R28" i="17"/>
  <c r="R9" i="16"/>
  <c r="G27" i="25" s="1"/>
  <c r="H12" i="30"/>
  <c r="R8" i="16"/>
  <c r="G25" i="25" s="1"/>
  <c r="R24" i="16"/>
  <c r="G12" i="25" s="1"/>
  <c r="R13" i="15"/>
  <c r="H14" i="25" s="1"/>
  <c r="R16" i="15"/>
  <c r="H28" i="25" s="1"/>
  <c r="R21" i="15"/>
  <c r="H8" i="25" s="1"/>
  <c r="R7" i="14"/>
  <c r="I9" i="25" s="1"/>
  <c r="R29" i="14"/>
  <c r="I16" i="25" s="1"/>
  <c r="R14" i="14"/>
  <c r="I2" i="25" s="1"/>
  <c r="R4" i="13"/>
  <c r="J18" i="25" s="1"/>
  <c r="E6" i="24"/>
  <c r="R20" i="13"/>
  <c r="R5" i="13"/>
  <c r="J22" i="25" s="1"/>
  <c r="R6" i="34"/>
  <c r="K5" i="25" s="1"/>
  <c r="U5" i="20"/>
  <c r="U26" i="20"/>
  <c r="U27" i="19"/>
  <c r="U9" i="19"/>
  <c r="U19" i="19"/>
  <c r="U26" i="19"/>
  <c r="U23" i="18"/>
  <c r="U24" i="16"/>
  <c r="R19" i="14"/>
  <c r="I24" i="25" s="1"/>
  <c r="U16" i="34"/>
  <c r="U20" i="34"/>
  <c r="U28" i="34"/>
  <c r="R12" i="34"/>
  <c r="K6" i="25" s="1"/>
  <c r="U21" i="34"/>
  <c r="K24" i="30"/>
  <c r="I15" i="23"/>
  <c r="I2" i="31"/>
  <c r="H10" i="31"/>
  <c r="H17" i="30"/>
  <c r="R23" i="16"/>
  <c r="G17" i="25" s="1"/>
  <c r="U29" i="15"/>
  <c r="U23" i="15"/>
  <c r="U25" i="15"/>
  <c r="U13" i="15"/>
  <c r="G27" i="30"/>
  <c r="I14" i="30"/>
  <c r="R28" i="15"/>
  <c r="R25" i="15"/>
  <c r="H19" i="25" s="1"/>
  <c r="R11" i="15"/>
  <c r="H7" i="25" s="1"/>
  <c r="R22" i="15"/>
  <c r="R18" i="15"/>
  <c r="H26" i="25" s="1"/>
  <c r="R14" i="15"/>
  <c r="H18" i="23" s="1"/>
  <c r="R10" i="15"/>
  <c r="H21" i="25" s="1"/>
  <c r="R6" i="15"/>
  <c r="H5" i="25" s="1"/>
  <c r="R3" i="15"/>
  <c r="R27" i="15"/>
  <c r="H20" i="25" s="1"/>
  <c r="R23" i="15"/>
  <c r="H17" i="25" s="1"/>
  <c r="R9" i="15"/>
  <c r="H27" i="25" s="1"/>
  <c r="R17" i="15"/>
  <c r="H23" i="25" s="1"/>
  <c r="R6" i="21"/>
  <c r="B5" i="25" s="1"/>
  <c r="R29" i="21"/>
  <c r="B16" i="25" s="1"/>
  <c r="R14" i="19"/>
  <c r="D18" i="23" s="1"/>
  <c r="R11" i="18"/>
  <c r="E7" i="25" s="1"/>
  <c r="R8" i="18"/>
  <c r="E25" i="25" s="1"/>
  <c r="R29" i="18"/>
  <c r="E16" i="25" s="1"/>
  <c r="R20" i="17"/>
  <c r="R21" i="16"/>
  <c r="G8" i="25" s="1"/>
  <c r="R28" i="16"/>
  <c r="R20" i="15"/>
  <c r="R18" i="14"/>
  <c r="I26" i="25" s="1"/>
  <c r="R21" i="13"/>
  <c r="J8" i="25" s="1"/>
  <c r="L6" i="30"/>
  <c r="R4" i="21"/>
  <c r="B18" i="25" s="1"/>
  <c r="R9" i="21"/>
  <c r="B27" i="25" s="1"/>
  <c r="R19" i="21"/>
  <c r="B24" i="25" s="1"/>
  <c r="R22" i="21"/>
  <c r="R23" i="20"/>
  <c r="C17" i="25" s="1"/>
  <c r="R10" i="21"/>
  <c r="B21" i="25" s="1"/>
  <c r="R16" i="21"/>
  <c r="B28" i="25" s="1"/>
  <c r="R7" i="20"/>
  <c r="C9" i="25" s="1"/>
  <c r="R10" i="20"/>
  <c r="C21" i="25" s="1"/>
  <c r="R15" i="19"/>
  <c r="D13" i="25" s="1"/>
  <c r="R6" i="19"/>
  <c r="D5" i="25" s="1"/>
  <c r="R22" i="19"/>
  <c r="R19" i="19"/>
  <c r="D24" i="25" s="1"/>
  <c r="R3" i="18"/>
  <c r="R21" i="18"/>
  <c r="E8" i="25" s="1"/>
  <c r="R16" i="18"/>
  <c r="E28" i="25" s="1"/>
  <c r="R25" i="18"/>
  <c r="R15" i="17"/>
  <c r="F13" i="25" s="1"/>
  <c r="R12" i="17"/>
  <c r="F6" i="25" s="1"/>
  <c r="R9" i="17"/>
  <c r="F27" i="25" s="1"/>
  <c r="R11" i="16"/>
  <c r="G7" i="25" s="1"/>
  <c r="R4" i="16"/>
  <c r="G18" i="25" s="1"/>
  <c r="R20" i="16"/>
  <c r="R15" i="15"/>
  <c r="H13" i="25" s="1"/>
  <c r="R12" i="15"/>
  <c r="H6" i="25" s="1"/>
  <c r="R5" i="15"/>
  <c r="H22" i="25" s="1"/>
  <c r="R26" i="15"/>
  <c r="H3" i="25" s="1"/>
  <c r="R9" i="14"/>
  <c r="I27" i="25" s="1"/>
  <c r="R10" i="14"/>
  <c r="I21" i="25" s="1"/>
  <c r="R12" i="13"/>
  <c r="J6" i="25" s="1"/>
  <c r="R9" i="34"/>
  <c r="K27" i="25" s="1"/>
  <c r="R19" i="34"/>
  <c r="K24" i="25" s="1"/>
  <c r="R25" i="34"/>
  <c r="U9" i="20"/>
  <c r="U28" i="20"/>
  <c r="U10" i="19"/>
  <c r="U3" i="18"/>
  <c r="U25" i="18"/>
  <c r="R19" i="16"/>
  <c r="G24" i="25" s="1"/>
  <c r="U20" i="16"/>
  <c r="U10" i="34"/>
  <c r="E26" i="24"/>
  <c r="R25" i="13"/>
  <c r="J6" i="30"/>
  <c r="R12" i="14"/>
  <c r="I6" i="25" s="1"/>
  <c r="U29" i="19"/>
  <c r="U28" i="19"/>
  <c r="U20" i="19"/>
  <c r="U4" i="19"/>
  <c r="U18" i="19"/>
  <c r="U13" i="19"/>
  <c r="U7" i="19"/>
  <c r="U23" i="19"/>
  <c r="U11" i="19"/>
  <c r="U17" i="19"/>
  <c r="U6" i="19"/>
  <c r="R27" i="19"/>
  <c r="D20" i="25" s="1"/>
  <c r="R11" i="19"/>
  <c r="D7" i="25" s="1"/>
  <c r="R23" i="19"/>
  <c r="D17" i="25" s="1"/>
  <c r="R20" i="19"/>
  <c r="R16" i="19"/>
  <c r="D28" i="25" s="1"/>
  <c r="R12" i="19"/>
  <c r="D6" i="25" s="1"/>
  <c r="R8" i="19"/>
  <c r="D25" i="25" s="1"/>
  <c r="R4" i="19"/>
  <c r="D18" i="25" s="1"/>
  <c r="R13" i="19"/>
  <c r="D14" i="25" s="1"/>
  <c r="R25" i="19"/>
  <c r="R3" i="19"/>
  <c r="R29" i="19"/>
  <c r="D16" i="25" s="1"/>
  <c r="R9" i="19"/>
  <c r="D27" i="25" s="1"/>
  <c r="D10" i="30"/>
  <c r="J28" i="30"/>
  <c r="R16" i="14"/>
  <c r="I28" i="25" s="1"/>
  <c r="R24" i="14"/>
  <c r="I12" i="25" s="1"/>
  <c r="R4" i="14"/>
  <c r="I18" i="25" s="1"/>
  <c r="R3" i="14"/>
  <c r="R28" i="14"/>
  <c r="R20" i="14"/>
  <c r="R8" i="14"/>
  <c r="I25" i="25" s="1"/>
  <c r="R11" i="14"/>
  <c r="I7" i="25" s="1"/>
  <c r="H20" i="30"/>
  <c r="R27" i="16"/>
  <c r="G20" i="25" s="1"/>
  <c r="G11" i="30"/>
  <c r="R29" i="17"/>
  <c r="F16" i="25" s="1"/>
  <c r="R19" i="17"/>
  <c r="F24" i="25" s="1"/>
  <c r="R22" i="17"/>
  <c r="R18" i="17"/>
  <c r="R14" i="17"/>
  <c r="F18" i="23" s="1"/>
  <c r="R10" i="17"/>
  <c r="F21" i="25" s="1"/>
  <c r="R6" i="17"/>
  <c r="F5" i="25" s="1"/>
  <c r="R3" i="17"/>
  <c r="R26" i="17"/>
  <c r="F3" i="25" s="1"/>
  <c r="R11" i="17"/>
  <c r="F7" i="25" s="1"/>
  <c r="R17" i="17"/>
  <c r="F23" i="25" s="1"/>
  <c r="F11" i="30"/>
  <c r="R19" i="18"/>
  <c r="E24" i="25" s="1"/>
  <c r="R18" i="18"/>
  <c r="E26" i="25" s="1"/>
  <c r="R10" i="18"/>
  <c r="E21" i="25" s="1"/>
  <c r="R15" i="18"/>
  <c r="E13" i="25" s="1"/>
  <c r="R7" i="18"/>
  <c r="E9" i="25" s="1"/>
  <c r="R26" i="18"/>
  <c r="E3" i="25" s="1"/>
  <c r="R28" i="18"/>
  <c r="R13" i="18"/>
  <c r="E14" i="25" s="1"/>
  <c r="R5" i="18"/>
  <c r="E22" i="25" s="1"/>
  <c r="R14" i="18"/>
  <c r="E18" i="23" s="1"/>
  <c r="E27" i="31"/>
  <c r="R22" i="18"/>
  <c r="U13" i="20"/>
  <c r="U3" i="20"/>
  <c r="U11" i="20"/>
  <c r="I13" i="30"/>
  <c r="U23" i="17"/>
  <c r="U13" i="17"/>
  <c r="U21" i="17"/>
  <c r="G25" i="30"/>
  <c r="U6" i="34"/>
  <c r="R26" i="34"/>
  <c r="K3" i="25" s="1"/>
  <c r="R22" i="34"/>
  <c r="L22" i="30"/>
  <c r="R29" i="34"/>
  <c r="K16" i="25" s="1"/>
  <c r="R21" i="34"/>
  <c r="K8" i="25" s="1"/>
  <c r="R13" i="34"/>
  <c r="K14" i="25" s="1"/>
  <c r="R5" i="34"/>
  <c r="K22" i="25" s="1"/>
  <c r="L27" i="31"/>
  <c r="U5" i="34"/>
  <c r="U15" i="34"/>
  <c r="U20" i="13"/>
  <c r="I7" i="30"/>
  <c r="U13" i="18"/>
  <c r="J5" i="30"/>
  <c r="I2" i="30"/>
  <c r="H17" i="23"/>
  <c r="U20" i="14"/>
  <c r="U6" i="17"/>
  <c r="D2" i="30"/>
  <c r="C17" i="23"/>
  <c r="G14" i="30"/>
  <c r="U8" i="19"/>
  <c r="L25" i="30"/>
  <c r="U14" i="16"/>
  <c r="C31" i="28"/>
  <c r="Q31" i="13"/>
  <c r="T31" i="13"/>
  <c r="E20" i="30"/>
  <c r="U7" i="34"/>
  <c r="U11" i="34"/>
  <c r="U19" i="34"/>
  <c r="U26" i="34"/>
  <c r="U17" i="34"/>
  <c r="U25" i="34"/>
  <c r="U12" i="34"/>
  <c r="R10" i="34"/>
  <c r="K21" i="25" s="1"/>
  <c r="L26" i="31"/>
  <c r="L21" i="31"/>
  <c r="T32" i="34"/>
  <c r="U15" i="14"/>
  <c r="U28" i="14"/>
  <c r="U24" i="14"/>
  <c r="U12" i="14"/>
  <c r="U8" i="14"/>
  <c r="U4" i="14"/>
  <c r="T30" i="19"/>
  <c r="U27" i="17"/>
  <c r="U19" i="17"/>
  <c r="U11" i="17"/>
  <c r="U12" i="19"/>
  <c r="U16" i="19"/>
  <c r="U25" i="19"/>
  <c r="U24" i="20"/>
  <c r="U23" i="20"/>
  <c r="U15" i="20"/>
  <c r="U7" i="20"/>
  <c r="I24" i="30"/>
  <c r="U26" i="16"/>
  <c r="U18" i="16"/>
  <c r="U6" i="16"/>
  <c r="C30" i="28"/>
  <c r="R24" i="34"/>
  <c r="K12" i="25" s="1"/>
  <c r="R5" i="14"/>
  <c r="I22" i="25" s="1"/>
  <c r="R13" i="14"/>
  <c r="I14" i="25" s="1"/>
  <c r="R27" i="14"/>
  <c r="I20" i="25" s="1"/>
  <c r="R6" i="13"/>
  <c r="J5" i="25" s="1"/>
  <c r="R8" i="13"/>
  <c r="J25" i="25" s="1"/>
  <c r="R24" i="13"/>
  <c r="J12" i="25" s="1"/>
  <c r="R26" i="13"/>
  <c r="J3" i="25" s="1"/>
  <c r="K16" i="30"/>
  <c r="E22" i="24"/>
  <c r="R15" i="13"/>
  <c r="J13" i="25" s="1"/>
  <c r="R17" i="13"/>
  <c r="J23" i="25" s="1"/>
  <c r="E4" i="24"/>
  <c r="R11" i="34"/>
  <c r="K7" i="25" s="1"/>
  <c r="L26" i="30"/>
  <c r="R27" i="34"/>
  <c r="K20" i="25" s="1"/>
  <c r="R4" i="34"/>
  <c r="K18" i="25" s="1"/>
  <c r="R8" i="34"/>
  <c r="K25" i="25" s="1"/>
  <c r="L23" i="31"/>
  <c r="U14" i="14"/>
  <c r="R16" i="34"/>
  <c r="K28" i="25" s="1"/>
  <c r="R20" i="34"/>
  <c r="U3" i="34"/>
  <c r="U22" i="34"/>
  <c r="U13" i="34"/>
  <c r="J2" i="30"/>
  <c r="I17" i="23"/>
  <c r="G8" i="30"/>
  <c r="U16" i="14"/>
  <c r="U10" i="18"/>
  <c r="U21" i="18"/>
  <c r="U5" i="18"/>
  <c r="T32" i="19"/>
  <c r="Q30" i="21"/>
  <c r="U15" i="15"/>
  <c r="F24" i="30"/>
  <c r="T30" i="13"/>
  <c r="U8" i="18"/>
  <c r="U7" i="16"/>
  <c r="U4" i="15"/>
  <c r="U29" i="17"/>
  <c r="U11" i="13"/>
  <c r="U10" i="13"/>
  <c r="U20" i="17"/>
  <c r="U4" i="21"/>
  <c r="L13" i="31"/>
  <c r="U6" i="13"/>
  <c r="U18" i="13"/>
  <c r="U22" i="13"/>
  <c r="U27" i="15"/>
  <c r="L13" i="30"/>
  <c r="U5" i="13"/>
  <c r="T31" i="14"/>
  <c r="U26" i="17"/>
  <c r="U9" i="17"/>
  <c r="K16" i="23"/>
  <c r="K17" i="23"/>
  <c r="U12" i="13"/>
  <c r="D30" i="28"/>
  <c r="U6" i="15"/>
  <c r="U26" i="15"/>
  <c r="U19" i="16"/>
  <c r="U28" i="18"/>
  <c r="U29" i="13"/>
  <c r="U7" i="15"/>
  <c r="U20" i="15"/>
  <c r="U17" i="16"/>
  <c r="U13" i="14"/>
  <c r="J4" i="30"/>
  <c r="T30" i="15"/>
  <c r="T32" i="15"/>
  <c r="I27" i="30"/>
  <c r="U22" i="18"/>
  <c r="Q31" i="21"/>
  <c r="T31" i="21"/>
  <c r="U3" i="14"/>
  <c r="U27" i="16"/>
  <c r="F5" i="30"/>
  <c r="T30" i="20"/>
  <c r="Q30" i="20"/>
  <c r="U15" i="21"/>
  <c r="U25" i="16"/>
  <c r="U5" i="14"/>
  <c r="U9" i="14"/>
  <c r="U5" i="16"/>
  <c r="H14" i="30"/>
  <c r="T30" i="17"/>
  <c r="F26" i="30"/>
  <c r="U18" i="17"/>
  <c r="U27" i="20"/>
  <c r="U28" i="17"/>
  <c r="U14" i="21"/>
  <c r="U28" i="21"/>
  <c r="U8" i="21"/>
  <c r="U27" i="21"/>
  <c r="F6" i="24"/>
  <c r="F7" i="24"/>
  <c r="F24" i="24"/>
  <c r="U7" i="13"/>
  <c r="U14" i="13"/>
  <c r="K31" i="28"/>
  <c r="J22" i="30"/>
  <c r="U23" i="13"/>
  <c r="U21" i="14"/>
  <c r="H9" i="30"/>
  <c r="U14" i="18"/>
  <c r="U29" i="18"/>
  <c r="J13" i="30"/>
  <c r="J14" i="30"/>
  <c r="U29" i="16"/>
  <c r="J9" i="30"/>
  <c r="U5" i="15"/>
  <c r="U8" i="15"/>
  <c r="H27" i="30"/>
  <c r="U23" i="16"/>
  <c r="U4" i="17"/>
  <c r="U7" i="17"/>
  <c r="E27" i="30"/>
  <c r="U25" i="20"/>
  <c r="C27" i="30"/>
  <c r="C14" i="30"/>
  <c r="H4" i="30"/>
  <c r="U26" i="21"/>
  <c r="U29" i="21"/>
  <c r="J24" i="30"/>
  <c r="T32" i="16"/>
  <c r="U8" i="20"/>
  <c r="J27" i="30"/>
  <c r="U16" i="17"/>
  <c r="G16" i="30"/>
  <c r="U4" i="20"/>
  <c r="C11" i="30"/>
  <c r="U18" i="15"/>
  <c r="U15" i="16"/>
  <c r="U6" i="18"/>
  <c r="U12" i="21"/>
  <c r="U6" i="21"/>
  <c r="U16" i="21"/>
  <c r="U22" i="21"/>
  <c r="U18" i="20"/>
  <c r="U8" i="13"/>
  <c r="U15" i="13"/>
  <c r="U25" i="13"/>
  <c r="U19" i="13"/>
  <c r="U13" i="13"/>
  <c r="M32" i="28"/>
  <c r="U3" i="13"/>
  <c r="U17" i="14"/>
  <c r="U11" i="14"/>
  <c r="I22" i="30"/>
  <c r="H13" i="30"/>
  <c r="T30" i="14"/>
  <c r="U27" i="14"/>
  <c r="G19" i="30"/>
  <c r="U16" i="18"/>
  <c r="U20" i="18"/>
  <c r="U19" i="20"/>
  <c r="C16" i="30"/>
  <c r="U16" i="15"/>
  <c r="U5" i="17"/>
  <c r="U8" i="17"/>
  <c r="U12" i="17"/>
  <c r="U18" i="21"/>
  <c r="T32" i="21"/>
  <c r="Q32" i="21"/>
  <c r="U19" i="14"/>
  <c r="U10" i="20"/>
  <c r="T32" i="20"/>
  <c r="U25" i="14"/>
  <c r="T31" i="16"/>
  <c r="Q31" i="17"/>
  <c r="T31" i="17"/>
  <c r="U24" i="17"/>
  <c r="F2" i="30"/>
  <c r="E17" i="23"/>
  <c r="F4" i="30"/>
  <c r="U5" i="21"/>
  <c r="U21" i="21"/>
  <c r="T32" i="17"/>
  <c r="U22" i="19"/>
  <c r="U24" i="18"/>
  <c r="U3" i="21"/>
  <c r="U24" i="21"/>
  <c r="U20" i="21"/>
  <c r="U17" i="21"/>
  <c r="U12" i="20"/>
  <c r="U10" i="21"/>
  <c r="U29" i="20"/>
  <c r="C32" i="28"/>
  <c r="T32" i="13"/>
  <c r="U9" i="13"/>
  <c r="U17" i="13"/>
  <c r="U29" i="34"/>
  <c r="E31" i="28"/>
  <c r="D32" i="28"/>
  <c r="U29" i="14"/>
  <c r="I28" i="30"/>
  <c r="U22" i="15"/>
  <c r="U3" i="16"/>
  <c r="U21" i="16"/>
  <c r="T32" i="14"/>
  <c r="U9" i="15"/>
  <c r="U11" i="15"/>
  <c r="U24" i="15"/>
  <c r="U11" i="16"/>
  <c r="U7" i="14"/>
  <c r="U23" i="14"/>
  <c r="T31" i="15"/>
  <c r="U14" i="17"/>
  <c r="U22" i="17"/>
  <c r="C9" i="30"/>
  <c r="C7" i="30"/>
  <c r="C13" i="30"/>
  <c r="U10" i="17"/>
  <c r="T30" i="18"/>
  <c r="U12" i="15"/>
  <c r="U4" i="18"/>
  <c r="E19" i="30"/>
  <c r="U7" i="21"/>
  <c r="U9" i="21"/>
  <c r="U11" i="21"/>
  <c r="U13" i="21"/>
  <c r="H18" i="30"/>
  <c r="U26" i="18"/>
  <c r="U3" i="15"/>
  <c r="U13" i="16"/>
  <c r="G2" i="30"/>
  <c r="F17" i="23"/>
  <c r="F21" i="30"/>
  <c r="U18" i="18"/>
  <c r="U6" i="20"/>
  <c r="T30" i="21"/>
  <c r="U21" i="13"/>
  <c r="U27" i="13"/>
  <c r="U14" i="15"/>
  <c r="U9" i="16"/>
  <c r="U3" i="17"/>
  <c r="U16" i="20"/>
  <c r="U23" i="21"/>
  <c r="U25" i="21"/>
  <c r="U21" i="20"/>
  <c r="U19" i="21"/>
  <c r="G6" i="24" l="1"/>
  <c r="L7" i="25"/>
  <c r="M14" i="25"/>
  <c r="M5" i="25"/>
  <c r="F31" i="30"/>
  <c r="M24" i="25"/>
  <c r="M20" i="25"/>
  <c r="C30" i="30"/>
  <c r="L17" i="25"/>
  <c r="L20" i="25"/>
  <c r="L27" i="25"/>
  <c r="M27" i="30"/>
  <c r="L31" i="30"/>
  <c r="M7" i="25"/>
  <c r="L8" i="25"/>
  <c r="L30" i="30"/>
  <c r="M18" i="25"/>
  <c r="L5" i="25"/>
  <c r="L18" i="25"/>
  <c r="M17" i="25"/>
  <c r="M16" i="25"/>
  <c r="L13" i="25"/>
  <c r="M22" i="25"/>
  <c r="L22" i="25"/>
  <c r="M13" i="25"/>
  <c r="L16" i="25"/>
  <c r="L24" i="25"/>
  <c r="L14" i="25"/>
  <c r="L28" i="25"/>
  <c r="M27" i="25"/>
  <c r="M28" i="25"/>
  <c r="K30" i="30"/>
  <c r="K31" i="30"/>
  <c r="J30" i="30"/>
  <c r="J31" i="30"/>
  <c r="I30" i="30"/>
  <c r="I31" i="30"/>
  <c r="H31" i="30"/>
  <c r="H30" i="30"/>
  <c r="G31" i="30"/>
  <c r="G30" i="30"/>
  <c r="F30" i="30"/>
  <c r="E30" i="30"/>
  <c r="E31" i="30"/>
  <c r="D30" i="30"/>
  <c r="D32" i="30" s="1"/>
  <c r="C31" i="30"/>
  <c r="G14" i="24"/>
  <c r="K15" i="25"/>
  <c r="L15" i="25" s="1"/>
  <c r="H15" i="25"/>
  <c r="J15" i="25"/>
  <c r="M15" i="25" s="1"/>
  <c r="C15" i="25"/>
  <c r="I15" i="25"/>
  <c r="F15" i="25"/>
  <c r="E15" i="25"/>
  <c r="B15" i="25"/>
  <c r="D15" i="25"/>
  <c r="G15" i="25"/>
  <c r="G7" i="24"/>
  <c r="G5" i="24"/>
  <c r="G15" i="24"/>
  <c r="G21" i="24"/>
  <c r="G10" i="24"/>
  <c r="G25" i="24"/>
  <c r="G16" i="24"/>
  <c r="G18" i="24"/>
  <c r="G2" i="24"/>
  <c r="G9" i="24"/>
  <c r="G8" i="24"/>
  <c r="G12" i="24"/>
  <c r="G24" i="24"/>
  <c r="G13" i="24"/>
  <c r="G3" i="24"/>
  <c r="G19" i="24"/>
  <c r="G22" i="24"/>
  <c r="G27" i="24"/>
  <c r="G17" i="24"/>
  <c r="G26" i="24"/>
  <c r="G28" i="24"/>
  <c r="G11" i="24"/>
  <c r="G23" i="24"/>
  <c r="G4" i="24"/>
  <c r="M12" i="30"/>
  <c r="D10" i="25"/>
  <c r="E10" i="25"/>
  <c r="F10" i="25"/>
  <c r="C10" i="25"/>
  <c r="H10" i="25"/>
  <c r="G10" i="25"/>
  <c r="M26" i="30"/>
  <c r="I10" i="25"/>
  <c r="B10" i="25"/>
  <c r="K10" i="25"/>
  <c r="J10" i="25"/>
  <c r="M9" i="30"/>
  <c r="M25" i="30"/>
  <c r="M6" i="30"/>
  <c r="M11" i="30"/>
  <c r="M4" i="30"/>
  <c r="F4" i="25"/>
  <c r="I11" i="25"/>
  <c r="H11" i="25"/>
  <c r="K11" i="25"/>
  <c r="C4" i="25"/>
  <c r="I4" i="25"/>
  <c r="J11" i="25"/>
  <c r="E4" i="25"/>
  <c r="D11" i="25"/>
  <c r="D4" i="25"/>
  <c r="B4" i="25"/>
  <c r="H4" i="25"/>
  <c r="G11" i="25"/>
  <c r="B11" i="25"/>
  <c r="J4" i="25"/>
  <c r="K4" i="25"/>
  <c r="M3" i="25" s="1"/>
  <c r="F11" i="25"/>
  <c r="E11" i="25"/>
  <c r="G4" i="25"/>
  <c r="C11" i="25"/>
  <c r="M24" i="30"/>
  <c r="M19" i="30"/>
  <c r="M10" i="30"/>
  <c r="M5" i="30"/>
  <c r="M16" i="30"/>
  <c r="B2" i="25"/>
  <c r="G9" i="25"/>
  <c r="F19" i="25"/>
  <c r="D2" i="25"/>
  <c r="E19" i="25"/>
  <c r="M20" i="30"/>
  <c r="M3" i="30"/>
  <c r="M2" i="30"/>
  <c r="M14" i="30"/>
  <c r="J9" i="25"/>
  <c r="M8" i="25" s="1"/>
  <c r="M17" i="30"/>
  <c r="F9" i="25"/>
  <c r="H9" i="25"/>
  <c r="B26" i="25"/>
  <c r="C18" i="23"/>
  <c r="G18" i="23"/>
  <c r="M7" i="30"/>
  <c r="M13" i="30"/>
  <c r="K26" i="25"/>
  <c r="D9" i="25"/>
  <c r="M23" i="30"/>
  <c r="J26" i="25"/>
  <c r="H2" i="25"/>
  <c r="K19" i="25"/>
  <c r="E2" i="25"/>
  <c r="M8" i="30"/>
  <c r="K29" i="30"/>
  <c r="M18" i="30"/>
  <c r="F2" i="25"/>
  <c r="G26" i="25"/>
  <c r="J18" i="23"/>
  <c r="M15" i="30"/>
  <c r="M22" i="30"/>
  <c r="E29" i="30"/>
  <c r="M21" i="30"/>
  <c r="D19" i="25"/>
  <c r="D26" i="25"/>
  <c r="F26" i="25"/>
  <c r="I18" i="23"/>
  <c r="J19" i="25"/>
  <c r="K18" i="23"/>
  <c r="I19" i="25"/>
  <c r="L29" i="30"/>
  <c r="H29" i="30"/>
  <c r="F29" i="30"/>
  <c r="D29" i="30"/>
  <c r="J29" i="30"/>
  <c r="B19" i="25"/>
  <c r="M28" i="30"/>
  <c r="G19" i="25"/>
  <c r="C29" i="30"/>
  <c r="G29" i="30"/>
  <c r="I29" i="30"/>
  <c r="L9" i="25" l="1"/>
  <c r="M9" i="25"/>
  <c r="M25" i="25"/>
  <c r="L25" i="25"/>
  <c r="M4" i="25"/>
  <c r="L4" i="25"/>
  <c r="M19" i="25"/>
  <c r="M23" i="25"/>
  <c r="K32" i="30"/>
  <c r="L11" i="25"/>
  <c r="L3" i="25"/>
  <c r="L19" i="25"/>
  <c r="L23" i="25"/>
  <c r="M11" i="25"/>
  <c r="L12" i="25"/>
  <c r="M6" i="25"/>
  <c r="M21" i="25"/>
  <c r="L21" i="25"/>
  <c r="M10" i="25"/>
  <c r="L26" i="25"/>
  <c r="M26" i="25"/>
  <c r="L10" i="25"/>
  <c r="L6" i="25"/>
  <c r="M12" i="25"/>
  <c r="L2" i="25"/>
  <c r="C32" i="30"/>
  <c r="E32" i="30"/>
  <c r="H32" i="30"/>
  <c r="F32" i="30"/>
  <c r="J32" i="30"/>
  <c r="M2" i="25"/>
  <c r="G32" i="30"/>
  <c r="I32" i="30"/>
  <c r="L32" i="30"/>
  <c r="F29" i="31"/>
  <c r="F30" i="31" s="1"/>
  <c r="C29" i="31"/>
  <c r="C30" i="31" s="1"/>
  <c r="K29" i="31"/>
  <c r="K30" i="31" s="1"/>
  <c r="B29" i="31"/>
  <c r="B30" i="31" s="1"/>
  <c r="G29" i="31"/>
  <c r="G30" i="31" s="1"/>
  <c r="H29" i="31"/>
  <c r="H30" i="31" s="1"/>
  <c r="D29" i="31"/>
  <c r="D30" i="31" s="1"/>
  <c r="J29" i="31"/>
  <c r="J30" i="31" s="1"/>
  <c r="I29" i="31"/>
  <c r="I30" i="31" s="1"/>
  <c r="E29" i="31"/>
  <c r="E30" i="31" s="1"/>
</calcChain>
</file>

<file path=xl/sharedStrings.xml><?xml version="1.0" encoding="utf-8"?>
<sst xmlns="http://schemas.openxmlformats.org/spreadsheetml/2006/main" count="1723" uniqueCount="170">
  <si>
    <t>Nominal unit labour cost - 3 years % change</t>
  </si>
  <si>
    <t>geo\time</t>
  </si>
  <si>
    <t/>
  </si>
  <si>
    <t>Belgium</t>
  </si>
  <si>
    <t>:</t>
  </si>
  <si>
    <t>Bulgaria</t>
  </si>
  <si>
    <t>Czech Republic</t>
  </si>
  <si>
    <t>Denmark</t>
  </si>
  <si>
    <t>Germany</t>
  </si>
  <si>
    <t>Estonia</t>
  </si>
  <si>
    <t>Ireland</t>
  </si>
  <si>
    <t>Greece</t>
  </si>
  <si>
    <t>Spain</t>
  </si>
  <si>
    <t>France</t>
  </si>
  <si>
    <t>Croatia</t>
  </si>
  <si>
    <t>Italy</t>
  </si>
  <si>
    <t>Cyprus</t>
  </si>
  <si>
    <t>Latvia</t>
  </si>
  <si>
    <t>Lithuania</t>
  </si>
  <si>
    <t>Luxembourg</t>
  </si>
  <si>
    <t>Hungary</t>
  </si>
  <si>
    <t>Malta</t>
  </si>
  <si>
    <t>Netherlands</t>
  </si>
  <si>
    <t>Austria</t>
  </si>
  <si>
    <t>Poland</t>
  </si>
  <si>
    <t>Portugal</t>
  </si>
  <si>
    <t>Romania</t>
  </si>
  <si>
    <t>Slovenia</t>
  </si>
  <si>
    <t>Slovakia</t>
  </si>
  <si>
    <t>Finland</t>
  </si>
  <si>
    <t>Sweden</t>
  </si>
  <si>
    <t xml:space="preserve">:=not available p=provisional b=break in time series e=estimated </t>
  </si>
  <si>
    <t>Source of Data:</t>
  </si>
  <si>
    <t>Last update:</t>
  </si>
  <si>
    <t>Date of extraction:</t>
  </si>
  <si>
    <t>Hyperlink to the table:</t>
  </si>
  <si>
    <t>General Disclaimer of the EC website:</t>
  </si>
  <si>
    <t>Short Description:</t>
  </si>
  <si>
    <t>Code:</t>
  </si>
  <si>
    <t>House price index - deflated - 1 year % change</t>
  </si>
  <si>
    <t xml:space="preserve">:=not available e=estimated p=provisional b=break in time series </t>
  </si>
  <si>
    <t xml:space="preserve">:=not available d=definition differs (see metadata) e=estimated p=provisional </t>
  </si>
  <si>
    <t>General government gross debt (EDP concept), consolidated annual data - % of GDP</t>
  </si>
  <si>
    <t xml:space="preserve">:=not available </t>
  </si>
  <si>
    <t>Unemployment rate - 3 year average</t>
  </si>
  <si>
    <t xml:space="preserve">:=not available i=see metadata (phased out) p=provisional e=estimated b=break in time series </t>
  </si>
  <si>
    <t>Current account balance in % of GDP - 3 year average</t>
  </si>
  <si>
    <t>Net international investment position in % of GDP - annual data</t>
  </si>
  <si>
    <t>Squilibri</t>
  </si>
  <si>
    <t>Media</t>
  </si>
  <si>
    <t>Rango</t>
  </si>
  <si>
    <t>EUR</t>
  </si>
  <si>
    <t>N_EUR</t>
  </si>
  <si>
    <t xml:space="preserve">Soglia </t>
  </si>
  <si>
    <t>Soglia N_EUR</t>
  </si>
  <si>
    <t>-4 e +6</t>
  </si>
  <si>
    <t>-35</t>
  </si>
  <si>
    <t>+9</t>
  </si>
  <si>
    <t>+60</t>
  </si>
  <si>
    <t>+133</t>
  </si>
  <si>
    <t>+14</t>
  </si>
  <si>
    <t>+10</t>
  </si>
  <si>
    <t>+12</t>
  </si>
  <si>
    <t>Squilibri_est</t>
  </si>
  <si>
    <t>Media_est</t>
  </si>
  <si>
    <t>Rango_est</t>
  </si>
  <si>
    <t>Squilibri_int</t>
  </si>
  <si>
    <t>Media_int</t>
  </si>
  <si>
    <t>Rango_int</t>
  </si>
  <si>
    <t>Totali</t>
  </si>
  <si>
    <t>Esterni</t>
  </si>
  <si>
    <t>Interni</t>
  </si>
  <si>
    <t>Media Paesi</t>
  </si>
  <si>
    <t>Saldo delle partite correnti</t>
  </si>
  <si>
    <t>Posizione patrimoniale netta sull'estero</t>
  </si>
  <si>
    <t>Tasso di cambio effettivo reale</t>
  </si>
  <si>
    <t>Costo nominale del lavoro per unità di prodotto</t>
  </si>
  <si>
    <t>Prezzi delle abitazioni</t>
  </si>
  <si>
    <t>Debito delle amministrazioni pubbliche</t>
  </si>
  <si>
    <t>Tasso di disoccupazione</t>
  </si>
  <si>
    <t>Numero di squilibri eccessivi</t>
  </si>
  <si>
    <t>Punteggio medio</t>
  </si>
  <si>
    <t>tipo</t>
  </si>
  <si>
    <t>Paese</t>
  </si>
  <si>
    <t>Indicatori</t>
  </si>
  <si>
    <t>Soglia</t>
  </si>
  <si>
    <t>Esterno e competitività</t>
  </si>
  <si>
    <t>Tipologia squilibrio</t>
  </si>
  <si>
    <t>tra -4% e +6%</t>
  </si>
  <si>
    <t>Tasso di cambio effettivo reale (var % su 3 anni)</t>
  </si>
  <si>
    <t>Posizione patrimoniale netta sull'estero (in % sul Pil)</t>
  </si>
  <si>
    <t>Costo nominale del lavoro per unità di prodotto (var % su 3 anni)</t>
  </si>
  <si>
    <t>Prezzi delle abitazioni (var % annua)</t>
  </si>
  <si>
    <t>+14%</t>
  </si>
  <si>
    <t>Debito delle amministrazioni pubbliche (in % sul Pil)</t>
  </si>
  <si>
    <t>+60%</t>
  </si>
  <si>
    <t>+10%</t>
  </si>
  <si>
    <t>Saldo delle partite correnti (media triennale, in % sul Pil)</t>
  </si>
  <si>
    <t>Verde</t>
  </si>
  <si>
    <t xml:space="preserve">Giallo </t>
  </si>
  <si>
    <t xml:space="preserve">Rosso </t>
  </si>
  <si>
    <t>maggiore di 100</t>
  </si>
  <si>
    <t>Paesi</t>
  </si>
  <si>
    <t>Lettonia</t>
  </si>
  <si>
    <t>tra 0 e 70</t>
  </si>
  <si>
    <t>tra 70 e 100</t>
  </si>
  <si>
    <t>punteggio</t>
  </si>
  <si>
    <t>Activity rate (15-64 years) - % point change (t, t-3)</t>
  </si>
  <si>
    <t>Contributo % alla media</t>
  </si>
  <si>
    <t>Contributo est alla media</t>
  </si>
  <si>
    <t>Contributo int alla media</t>
  </si>
  <si>
    <t>Tasso di attività 15-64 anni (var. triennale)</t>
  </si>
  <si>
    <t>Interno e occupazione</t>
  </si>
  <si>
    <t>N.ro violazioni soglia</t>
  </si>
  <si>
    <t>Posizione in graduatoria (su 28 Paesi UE)</t>
  </si>
  <si>
    <t xml:space="preserve">Contrib.% alla media di squilibri interni e occupazione </t>
  </si>
  <si>
    <t>+9% (paesi euro) e +12% (paesi non euro)</t>
  </si>
  <si>
    <t>Real effective exchange rate - 42 trading partners - annual data (t/t-3)</t>
  </si>
  <si>
    <t>-0,2%</t>
  </si>
  <si>
    <t>Zona</t>
  </si>
  <si>
    <t>Diff.</t>
  </si>
  <si>
    <t>Totale</t>
  </si>
  <si>
    <t>UE</t>
  </si>
  <si>
    <t>EU</t>
  </si>
  <si>
    <t>N_EU</t>
  </si>
  <si>
    <t>Costo lavoro</t>
  </si>
  <si>
    <t>Bilancia commerciale</t>
  </si>
  <si>
    <t>Posizione internaz.le</t>
  </si>
  <si>
    <t>Tasso cambio effettivo</t>
  </si>
  <si>
    <t>Quota export mondiale</t>
  </si>
  <si>
    <t>Prezzi abitazioni</t>
  </si>
  <si>
    <t>Disoccupazione</t>
  </si>
  <si>
    <t>Tasso attività</t>
  </si>
  <si>
    <t>Debito pubblico</t>
  </si>
  <si>
    <t>Diff. 2021</t>
  </si>
  <si>
    <t>Diff. 2020</t>
  </si>
  <si>
    <t>Diff. 2022</t>
  </si>
  <si>
    <t>2023-Esterni e Competitività</t>
  </si>
  <si>
    <t>2023-Interni e Occupazione</t>
  </si>
  <si>
    <t>tra -3% e +3% (paesi euro) e tra -10% e +10% (paesi non euro)</t>
  </si>
  <si>
    <t>-3 e +3</t>
  </si>
  <si>
    <t>-10 e +10</t>
  </si>
  <si>
    <t>Share of export of advanced economies (3 years % change)</t>
  </si>
  <si>
    <t>Quota di mercato delle esportazioni nelle economie avanzate (var % su 3 anni)</t>
  </si>
  <si>
    <t>Debito delle famiglie e Isp (in % sul Pil)</t>
  </si>
  <si>
    <t>Debito delle imprese (in % sul Pil)</t>
  </si>
  <si>
    <t>Household (+NPISH) debt - consolidated - % of Gdp</t>
  </si>
  <si>
    <t>NFC debt - consolidated - % of Gdp</t>
  </si>
  <si>
    <t>+55</t>
  </si>
  <si>
    <t>+85</t>
  </si>
  <si>
    <t>Household (+NPISH) credit flow - consolidated - % debt stock (t-1)</t>
  </si>
  <si>
    <t>NFC (excl. FDI) credit flow - consolidated - % debt stock (t-1)</t>
  </si>
  <si>
    <t>+13</t>
  </si>
  <si>
    <t>Debiti settore famiglie</t>
  </si>
  <si>
    <t>Debiti settore imprese</t>
  </si>
  <si>
    <t>Crediti concessi famiglie</t>
  </si>
  <si>
    <t>Crediti concessi imprese</t>
  </si>
  <si>
    <t>Debito del settore famiglie</t>
  </si>
  <si>
    <t>Debito del settore imprese</t>
  </si>
  <si>
    <t>Flusso di credito verso il settore famiglie</t>
  </si>
  <si>
    <t>Flusso di credito verso il settore imprese</t>
  </si>
  <si>
    <t>Taso di attività (15-74 anni)</t>
  </si>
  <si>
    <t>Quota di mercato esportazioni nelle economie avanzate</t>
  </si>
  <si>
    <t>+13%</t>
  </si>
  <si>
    <t>+9%</t>
  </si>
  <si>
    <t>+55%</t>
  </si>
  <si>
    <t>+85%</t>
  </si>
  <si>
    <t>Flusso di credito verso il settore famiglie e isp (in % sullo stock di debito a t-1)</t>
  </si>
  <si>
    <t>Flusso di credito verso il settore imprese (in % sullo stock di debito a t-1)</t>
  </si>
  <si>
    <t>Tasso di disoccupazione 15-74 anni (media triennale)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</si>
</sst>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7" formatCode="#,##0.###########"/>
  </numFmts>
  <fonts count="9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1"/>
      <color indexed="8"/>
      <name val="Calibri"/>
      <family val="2"/>
      <scheme val="minor"/>
    </font>
    <font>
      <sz val="9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6F6F6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7" fillId="0" borderId="0"/>
  </cellStyleXfs>
  <cellXfs count="77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/>
    <xf numFmtId="1" fontId="0" fillId="0" borderId="0" xfId="0" applyNumberFormat="1"/>
    <xf numFmtId="0" fontId="1" fillId="0" borderId="0" xfId="0" applyFont="1"/>
    <xf numFmtId="0" fontId="2" fillId="0" borderId="0" xfId="0" applyFont="1" applyAlignment="1">
      <alignment horizontal="center"/>
    </xf>
    <xf numFmtId="0" fontId="1" fillId="0" borderId="0" xfId="0" quotePrefix="1" applyFont="1"/>
    <xf numFmtId="0" fontId="1" fillId="0" borderId="0" xfId="0" quotePrefix="1" applyFont="1" applyAlignment="1">
      <alignment horizontal="center"/>
    </xf>
    <xf numFmtId="0" fontId="2" fillId="0" borderId="0" xfId="0" applyFont="1" applyAlignment="1">
      <alignment horizontal="center" wrapText="1"/>
    </xf>
    <xf numFmtId="0" fontId="1" fillId="2" borderId="0" xfId="0" applyFont="1" applyFill="1"/>
    <xf numFmtId="0" fontId="0" fillId="2" borderId="0" xfId="0" applyFill="1"/>
    <xf numFmtId="1" fontId="0" fillId="2" borderId="0" xfId="0" applyNumberFormat="1" applyFill="1"/>
    <xf numFmtId="0" fontId="2" fillId="2" borderId="0" xfId="0" applyFont="1" applyFill="1"/>
    <xf numFmtId="1" fontId="2" fillId="2" borderId="0" xfId="0" applyNumberFormat="1" applyFont="1" applyFill="1"/>
    <xf numFmtId="0" fontId="1" fillId="0" borderId="0" xfId="0" applyFont="1" applyAlignment="1">
      <alignment horizontal="center"/>
    </xf>
    <xf numFmtId="1" fontId="0" fillId="0" borderId="1" xfId="0" applyNumberFormat="1" applyBorder="1"/>
    <xf numFmtId="0" fontId="0" fillId="0" borderId="2" xfId="0" applyBorder="1"/>
    <xf numFmtId="0" fontId="2" fillId="0" borderId="2" xfId="0" applyFont="1" applyBorder="1" applyAlignment="1">
      <alignment horizontal="center"/>
    </xf>
    <xf numFmtId="0" fontId="3" fillId="0" borderId="0" xfId="0" applyFont="1"/>
    <xf numFmtId="0" fontId="3" fillId="0" borderId="1" xfId="0" applyFont="1" applyBorder="1"/>
    <xf numFmtId="0" fontId="0" fillId="0" borderId="0" xfId="0" applyFill="1"/>
    <xf numFmtId="0" fontId="4" fillId="0" borderId="0" xfId="0" applyFont="1"/>
    <xf numFmtId="1" fontId="2" fillId="0" borderId="0" xfId="0" applyNumberFormat="1" applyFont="1"/>
    <xf numFmtId="0" fontId="0" fillId="0" borderId="2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1" xfId="0" applyBorder="1"/>
    <xf numFmtId="0" fontId="1" fillId="0" borderId="0" xfId="0" applyFont="1" applyAlignment="1">
      <alignment horizontal="center" vertical="center" wrapText="1"/>
    </xf>
    <xf numFmtId="9" fontId="0" fillId="0" borderId="0" xfId="0" applyNumberFormat="1" applyAlignment="1">
      <alignment horizontal="center"/>
    </xf>
    <xf numFmtId="0" fontId="3" fillId="0" borderId="0" xfId="0" applyFont="1" applyAlignment="1">
      <alignment horizontal="left" vertical="center"/>
    </xf>
    <xf numFmtId="9" fontId="0" fillId="0" borderId="0" xfId="0" applyNumberFormat="1" applyAlignment="1">
      <alignment horizontal="center" vertical="center"/>
    </xf>
    <xf numFmtId="9" fontId="1" fillId="0" borderId="1" xfId="0" quotePrefix="1" applyNumberFormat="1" applyFont="1" applyBorder="1" applyAlignment="1">
      <alignment horizontal="center"/>
    </xf>
    <xf numFmtId="9" fontId="1" fillId="0" borderId="1" xfId="0" quotePrefix="1" applyNumberFormat="1" applyFont="1" applyBorder="1" applyAlignment="1">
      <alignment horizontal="center" wrapText="1"/>
    </xf>
    <xf numFmtId="9" fontId="1" fillId="0" borderId="0" xfId="0" quotePrefix="1" applyNumberFormat="1" applyFont="1" applyAlignment="1">
      <alignment horizont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  <xf numFmtId="0" fontId="1" fillId="3" borderId="0" xfId="0" applyFont="1" applyFill="1"/>
    <xf numFmtId="0" fontId="1" fillId="4" borderId="0" xfId="0" applyFont="1" applyFill="1"/>
    <xf numFmtId="0" fontId="0" fillId="0" borderId="1" xfId="0" applyFill="1" applyBorder="1"/>
    <xf numFmtId="0" fontId="0" fillId="0" borderId="0" xfId="0" applyBorder="1"/>
    <xf numFmtId="0" fontId="1" fillId="3" borderId="0" xfId="0" applyFont="1" applyFill="1" applyAlignment="1">
      <alignment horizontal="left"/>
    </xf>
    <xf numFmtId="0" fontId="1" fillId="2" borderId="0" xfId="0" applyFont="1" applyFill="1" applyAlignment="1">
      <alignment horizontal="left"/>
    </xf>
    <xf numFmtId="0" fontId="1" fillId="4" borderId="0" xfId="0" applyFont="1" applyFill="1" applyAlignment="1">
      <alignment horizontal="left"/>
    </xf>
    <xf numFmtId="0" fontId="6" fillId="0" borderId="2" xfId="0" applyFont="1" applyBorder="1" applyAlignment="1">
      <alignment horizontal="center" vertical="center"/>
    </xf>
    <xf numFmtId="0" fontId="5" fillId="5" borderId="0" xfId="0" applyFont="1" applyFill="1"/>
    <xf numFmtId="1" fontId="5" fillId="0" borderId="0" xfId="0" applyNumberFormat="1" applyFont="1" applyFill="1" applyAlignment="1">
      <alignment horizontal="center"/>
    </xf>
    <xf numFmtId="0" fontId="5" fillId="0" borderId="0" xfId="0" applyFont="1"/>
    <xf numFmtId="1" fontId="5" fillId="0" borderId="0" xfId="0" applyNumberFormat="1" applyFont="1" applyFill="1" applyBorder="1" applyAlignment="1">
      <alignment horizontal="center"/>
    </xf>
    <xf numFmtId="0" fontId="5" fillId="0" borderId="0" xfId="0" applyFont="1" applyFill="1"/>
    <xf numFmtId="0" fontId="5" fillId="0" borderId="1" xfId="0" applyFont="1" applyBorder="1"/>
    <xf numFmtId="1" fontId="5" fillId="0" borderId="1" xfId="0" applyNumberFormat="1" applyFont="1" applyFill="1" applyBorder="1" applyAlignment="1">
      <alignment horizontal="center"/>
    </xf>
    <xf numFmtId="0" fontId="6" fillId="0" borderId="2" xfId="0" applyFont="1" applyBorder="1" applyAlignment="1">
      <alignment horizontal="left" vertical="center"/>
    </xf>
    <xf numFmtId="164" fontId="0" fillId="0" borderId="0" xfId="0" applyNumberFormat="1"/>
    <xf numFmtId="0" fontId="5" fillId="0" borderId="1" xfId="0" applyFont="1" applyFill="1" applyBorder="1"/>
    <xf numFmtId="0" fontId="2" fillId="0" borderId="0" xfId="0" applyNumberFormat="1" applyFont="1" applyFill="1" applyBorder="1" applyAlignment="1"/>
    <xf numFmtId="0" fontId="3" fillId="0" borderId="0" xfId="0" applyFont="1" applyFill="1" applyBorder="1"/>
    <xf numFmtId="1" fontId="1" fillId="0" borderId="0" xfId="0" applyNumberFormat="1" applyFont="1"/>
    <xf numFmtId="1" fontId="0" fillId="0" borderId="0" xfId="0" applyNumberFormat="1" applyFill="1"/>
    <xf numFmtId="0" fontId="5" fillId="0" borderId="0" xfId="0" applyFont="1" applyBorder="1"/>
    <xf numFmtId="0" fontId="5" fillId="0" borderId="0" xfId="0" applyFont="1" applyFill="1" applyBorder="1"/>
    <xf numFmtId="1" fontId="0" fillId="0" borderId="1" xfId="0" applyNumberFormat="1" applyFill="1" applyBorder="1"/>
    <xf numFmtId="164" fontId="0" fillId="0" borderId="0" xfId="0" applyNumberFormat="1" applyAlignment="1">
      <alignment horizontal="right"/>
    </xf>
    <xf numFmtId="0" fontId="0" fillId="0" borderId="0" xfId="0" applyFill="1" applyBorder="1"/>
    <xf numFmtId="1" fontId="0" fillId="0" borderId="0" xfId="0" applyNumberFormat="1" applyFill="1" applyBorder="1"/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vertical="center" wrapText="1"/>
    </xf>
    <xf numFmtId="167" fontId="8" fillId="6" borderId="0" xfId="0" applyNumberFormat="1" applyFont="1" applyFill="1" applyAlignment="1">
      <alignment horizontal="right" vertical="center" shrinkToFit="1"/>
    </xf>
    <xf numFmtId="167" fontId="8" fillId="0" borderId="0" xfId="0" applyNumberFormat="1" applyFont="1" applyAlignment="1">
      <alignment horizontal="right" vertical="center" shrinkToFit="1"/>
    </xf>
    <xf numFmtId="0" fontId="1" fillId="0" borderId="0" xfId="0" applyFont="1" applyBorder="1" applyAlignment="1">
      <alignment vertical="center" textRotation="90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3" xfId="0" applyFont="1" applyBorder="1" applyAlignment="1">
      <alignment horizontal="center" vertical="center" textRotation="90" wrapText="1"/>
    </xf>
    <xf numFmtId="0" fontId="0" fillId="0" borderId="0" xfId="0" applyBorder="1" applyAlignment="1">
      <alignment horizontal="center" vertical="center" textRotation="90" wrapText="1"/>
    </xf>
    <xf numFmtId="0" fontId="0" fillId="0" borderId="1" xfId="0" applyBorder="1" applyAlignment="1">
      <alignment horizontal="center" vertical="center" textRotation="90" wrapText="1"/>
    </xf>
    <xf numFmtId="0" fontId="1" fillId="0" borderId="0" xfId="0" applyFont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 textRotation="90" wrapText="1"/>
    </xf>
  </cellXfs>
  <cellStyles count="2">
    <cellStyle name="Normale" xfId="0" builtinId="0"/>
    <cellStyle name="Normale 2" xfId="1"/>
  </cellStyles>
  <dxfs count="78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haredStrings" Target="sharedStrings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84392227551134E-2"/>
          <c:y val="3.6400258274424974E-2"/>
          <c:w val="0.8897269016751107"/>
          <c:h val="0.84655346196741366"/>
        </c:manualLayout>
      </c:layout>
      <c:lineChart>
        <c:grouping val="standard"/>
        <c:varyColors val="0"/>
        <c:ser>
          <c:idx val="0"/>
          <c:order val="0"/>
          <c:tx>
            <c:strRef>
              <c:f>Punteggi!$B$29</c:f>
              <c:strCache>
                <c:ptCount val="1"/>
                <c:pt idx="0">
                  <c:v>Totale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Punteggi!$C$1:$L$1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Punteggi!$C$29:$L$29</c:f>
              <c:numCache>
                <c:formatCode>0</c:formatCode>
                <c:ptCount val="10"/>
                <c:pt idx="0">
                  <c:v>71.005573523733403</c:v>
                </c:pt>
                <c:pt idx="1">
                  <c:v>71.304229815582246</c:v>
                </c:pt>
                <c:pt idx="2">
                  <c:v>72.060734330005317</c:v>
                </c:pt>
                <c:pt idx="3">
                  <c:v>69.098995495873325</c:v>
                </c:pt>
                <c:pt idx="4">
                  <c:v>70.429530546358095</c:v>
                </c:pt>
                <c:pt idx="5">
                  <c:v>70.29300066188955</c:v>
                </c:pt>
                <c:pt idx="6">
                  <c:v>86.836677353705994</c:v>
                </c:pt>
                <c:pt idx="7">
                  <c:v>75.033266431722936</c:v>
                </c:pt>
                <c:pt idx="8">
                  <c:v>78.291221972076684</c:v>
                </c:pt>
                <c:pt idx="9">
                  <c:v>81.181109292175165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56C-4AB6-BF09-3A6882C53BC9}"/>
            </c:ext>
          </c:extLst>
        </c:ser>
        <c:ser>
          <c:idx val="1"/>
          <c:order val="1"/>
          <c:tx>
            <c:strRef>
              <c:f>Punteggi!$B$30</c:f>
              <c:strCache>
                <c:ptCount val="1"/>
                <c:pt idx="0">
                  <c:v>EUR</c:v>
                </c:pt>
              </c:strCache>
            </c:strRef>
          </c:tx>
          <c:spPr>
            <a:ln>
              <a:solidFill>
                <a:srgbClr val="00B0F0"/>
              </a:solidFill>
            </a:ln>
          </c:spPr>
          <c:marker>
            <c:symbol val="none"/>
          </c:marker>
          <c:cat>
            <c:numRef>
              <c:f>Punteggi!$C$1:$L$1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Punteggi!$C$30:$L$30</c:f>
              <c:numCache>
                <c:formatCode>0</c:formatCode>
                <c:ptCount val="10"/>
                <c:pt idx="0">
                  <c:v>70.451271970111321</c:v>
                </c:pt>
                <c:pt idx="1">
                  <c:v>73.147326133645151</c:v>
                </c:pt>
                <c:pt idx="2">
                  <c:v>74.669000146660778</c:v>
                </c:pt>
                <c:pt idx="3">
                  <c:v>70.756137709198782</c:v>
                </c:pt>
                <c:pt idx="4">
                  <c:v>72.364548038437164</c:v>
                </c:pt>
                <c:pt idx="5">
                  <c:v>71.463777000777</c:v>
                </c:pt>
                <c:pt idx="6">
                  <c:v>94.601052366688123</c:v>
                </c:pt>
                <c:pt idx="7">
                  <c:v>77.717144074628251</c:v>
                </c:pt>
                <c:pt idx="8">
                  <c:v>78.359192453599704</c:v>
                </c:pt>
                <c:pt idx="9">
                  <c:v>80.018218733503801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56C-4AB6-BF09-3A6882C53BC9}"/>
            </c:ext>
          </c:extLst>
        </c:ser>
        <c:ser>
          <c:idx val="2"/>
          <c:order val="2"/>
          <c:tx>
            <c:strRef>
              <c:f>Punteggi!$B$31</c:f>
              <c:strCache>
                <c:ptCount val="1"/>
                <c:pt idx="0">
                  <c:v>N_EUR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none"/>
          </c:marker>
          <c:cat>
            <c:numRef>
              <c:f>Punteggi!$C$1:$L$1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Punteggi!$C$31:$L$31</c:f>
              <c:numCache>
                <c:formatCode>0</c:formatCode>
                <c:ptCount val="10"/>
                <c:pt idx="0">
                  <c:v>72.589292248367869</c:v>
                </c:pt>
                <c:pt idx="1">
                  <c:v>66.038240335402577</c:v>
                </c:pt>
                <c:pt idx="2">
                  <c:v>64.608546282418288</c:v>
                </c:pt>
                <c:pt idx="3">
                  <c:v>64.364303457800546</c:v>
                </c:pt>
                <c:pt idx="4">
                  <c:v>64.900909140417866</c:v>
                </c:pt>
                <c:pt idx="5">
                  <c:v>66.94792540792541</c:v>
                </c:pt>
                <c:pt idx="6">
                  <c:v>64.652748745185718</c:v>
                </c:pt>
                <c:pt idx="7">
                  <c:v>67.365044594850673</c:v>
                </c:pt>
                <c:pt idx="8">
                  <c:v>78.097020596296616</c:v>
                </c:pt>
                <c:pt idx="9">
                  <c:v>84.503653745521873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B56C-4AB6-BF09-3A6882C53B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9945376"/>
        <c:axId val="449938848"/>
      </c:lineChart>
      <c:catAx>
        <c:axId val="449945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449938848"/>
        <c:crosses val="autoZero"/>
        <c:auto val="1"/>
        <c:lblAlgn val="ctr"/>
        <c:lblOffset val="100"/>
        <c:noMultiLvlLbl val="0"/>
      </c:catAx>
      <c:valAx>
        <c:axId val="449938848"/>
        <c:scaling>
          <c:orientation val="minMax"/>
          <c:max val="120"/>
          <c:min val="40"/>
        </c:scaling>
        <c:delete val="0"/>
        <c:axPos val="l"/>
        <c:majorGridlines/>
        <c:numFmt formatCode="0" sourceLinked="1"/>
        <c:majorTickMark val="none"/>
        <c:minorTickMark val="none"/>
        <c:tickLblPos val="nextTo"/>
        <c:crossAx val="449945376"/>
        <c:crosses val="autoZero"/>
        <c:crossBetween val="between"/>
        <c:majorUnit val="20"/>
      </c:valAx>
      <c:spPr>
        <a:noFill/>
        <a:ln>
          <a:noFill/>
        </a:ln>
      </c:spPr>
    </c:plotArea>
    <c:legend>
      <c:legendPos val="b"/>
      <c:layout>
        <c:manualLayout>
          <c:xMode val="edge"/>
          <c:yMode val="edge"/>
          <c:x val="0.54361424138357251"/>
          <c:y val="0.10151660754865703"/>
          <c:w val="0.43247307279933039"/>
          <c:h val="9.7631422270299306E-2"/>
        </c:manualLayout>
      </c:layout>
      <c:overlay val="0"/>
      <c:spPr>
        <a:noFill/>
        <a:ln>
          <a:noFill/>
        </a:ln>
      </c:sp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/>
      </a:pPr>
      <a:endParaRPr lang="it-IT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7955643044619429E-2"/>
          <c:y val="3.9090795468748232E-2"/>
          <c:w val="0.91371102362204759"/>
          <c:h val="0.6146724841213030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Grafico!$C$1</c:f>
              <c:strCache>
                <c:ptCount val="1"/>
                <c:pt idx="0">
                  <c:v>2023-Esterni e Competitività</c:v>
                </c:pt>
              </c:strCache>
            </c:strRef>
          </c:tx>
          <c:invertIfNegative val="0"/>
          <c:cat>
            <c:strRef>
              <c:f>Grafico!$B$2:$B$28</c:f>
              <c:strCache>
                <c:ptCount val="27"/>
                <c:pt idx="0">
                  <c:v>Italy</c:v>
                </c:pt>
                <c:pt idx="1">
                  <c:v>Slovenia</c:v>
                </c:pt>
                <c:pt idx="2">
                  <c:v>Austria</c:v>
                </c:pt>
                <c:pt idx="3">
                  <c:v>France</c:v>
                </c:pt>
                <c:pt idx="4">
                  <c:v>Spain</c:v>
                </c:pt>
                <c:pt idx="5">
                  <c:v>Netherlands</c:v>
                </c:pt>
                <c:pt idx="6">
                  <c:v>Germany</c:v>
                </c:pt>
                <c:pt idx="7">
                  <c:v>Finland</c:v>
                </c:pt>
                <c:pt idx="8">
                  <c:v>Belgium</c:v>
                </c:pt>
                <c:pt idx="9">
                  <c:v>Portugal</c:v>
                </c:pt>
                <c:pt idx="10">
                  <c:v>Cyprus</c:v>
                </c:pt>
                <c:pt idx="11">
                  <c:v>Croatia</c:v>
                </c:pt>
                <c:pt idx="12">
                  <c:v>Malta</c:v>
                </c:pt>
                <c:pt idx="13">
                  <c:v>Slovakia</c:v>
                </c:pt>
                <c:pt idx="14">
                  <c:v>Greece</c:v>
                </c:pt>
                <c:pt idx="15">
                  <c:v>Lithuania</c:v>
                </c:pt>
                <c:pt idx="16">
                  <c:v>Estonia</c:v>
                </c:pt>
                <c:pt idx="17">
                  <c:v>Luxembourg</c:v>
                </c:pt>
                <c:pt idx="18">
                  <c:v>Ireland</c:v>
                </c:pt>
                <c:pt idx="19">
                  <c:v>Latvia</c:v>
                </c:pt>
                <c:pt idx="20">
                  <c:v>Denmark</c:v>
                </c:pt>
                <c:pt idx="21">
                  <c:v>Sweden</c:v>
                </c:pt>
                <c:pt idx="22">
                  <c:v>Poland</c:v>
                </c:pt>
                <c:pt idx="23">
                  <c:v>Bulgaria</c:v>
                </c:pt>
                <c:pt idx="24">
                  <c:v>Romania</c:v>
                </c:pt>
                <c:pt idx="25">
                  <c:v>Czech Republic</c:v>
                </c:pt>
                <c:pt idx="26">
                  <c:v>Hungary</c:v>
                </c:pt>
              </c:strCache>
            </c:strRef>
          </c:cat>
          <c:val>
            <c:numRef>
              <c:f>Grafico!$C$2:$C$28</c:f>
              <c:numCache>
                <c:formatCode>0</c:formatCode>
                <c:ptCount val="27"/>
                <c:pt idx="0">
                  <c:v>7.4529914529914532</c:v>
                </c:pt>
                <c:pt idx="1">
                  <c:v>17.965811965811966</c:v>
                </c:pt>
                <c:pt idx="2">
                  <c:v>17.595982905982908</c:v>
                </c:pt>
                <c:pt idx="3">
                  <c:v>21.372405372405371</c:v>
                </c:pt>
                <c:pt idx="4">
                  <c:v>22.422466422466421</c:v>
                </c:pt>
                <c:pt idx="5">
                  <c:v>31.05222222222222</c:v>
                </c:pt>
                <c:pt idx="6">
                  <c:v>41.740940170940171</c:v>
                </c:pt>
                <c:pt idx="7">
                  <c:v>34.874273504273511</c:v>
                </c:pt>
                <c:pt idx="8">
                  <c:v>30.579401709401711</c:v>
                </c:pt>
                <c:pt idx="9">
                  <c:v>31.496947496947499</c:v>
                </c:pt>
                <c:pt idx="10">
                  <c:v>36.151404151404151</c:v>
                </c:pt>
                <c:pt idx="11">
                  <c:v>33.816849816849818</c:v>
                </c:pt>
                <c:pt idx="12">
                  <c:v>35.228034188034187</c:v>
                </c:pt>
                <c:pt idx="13">
                  <c:v>64.307301587301581</c:v>
                </c:pt>
                <c:pt idx="14">
                  <c:v>47.07692307692308</c:v>
                </c:pt>
                <c:pt idx="15">
                  <c:v>69.096459096459085</c:v>
                </c:pt>
                <c:pt idx="16">
                  <c:v>78.979242979242983</c:v>
                </c:pt>
                <c:pt idx="17">
                  <c:v>69.236837606837611</c:v>
                </c:pt>
                <c:pt idx="18">
                  <c:v>72.409474969474957</c:v>
                </c:pt>
                <c:pt idx="19">
                  <c:v>68.24556776556777</c:v>
                </c:pt>
                <c:pt idx="20">
                  <c:v>21.435897435897434</c:v>
                </c:pt>
                <c:pt idx="21">
                  <c:v>44.093247863247861</c:v>
                </c:pt>
                <c:pt idx="22">
                  <c:v>53.643467643467638</c:v>
                </c:pt>
                <c:pt idx="23">
                  <c:v>49.203907203907207</c:v>
                </c:pt>
                <c:pt idx="24">
                  <c:v>62.903540903540907</c:v>
                </c:pt>
                <c:pt idx="25">
                  <c:v>84.466422466422472</c:v>
                </c:pt>
                <c:pt idx="26">
                  <c:v>72.036630036630029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B6A-40F9-8F60-101E9565B949}"/>
            </c:ext>
          </c:extLst>
        </c:ser>
        <c:ser>
          <c:idx val="1"/>
          <c:order val="1"/>
          <c:tx>
            <c:strRef>
              <c:f>Grafico!$D$1</c:f>
              <c:strCache>
                <c:ptCount val="1"/>
                <c:pt idx="0">
                  <c:v>2023-Interni e Occupazione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strRef>
              <c:f>Grafico!$B$2:$B$28</c:f>
              <c:strCache>
                <c:ptCount val="27"/>
                <c:pt idx="0">
                  <c:v>Italy</c:v>
                </c:pt>
                <c:pt idx="1">
                  <c:v>Slovenia</c:v>
                </c:pt>
                <c:pt idx="2">
                  <c:v>Austria</c:v>
                </c:pt>
                <c:pt idx="3">
                  <c:v>France</c:v>
                </c:pt>
                <c:pt idx="4">
                  <c:v>Spain</c:v>
                </c:pt>
                <c:pt idx="5">
                  <c:v>Netherlands</c:v>
                </c:pt>
                <c:pt idx="6">
                  <c:v>Germany</c:v>
                </c:pt>
                <c:pt idx="7">
                  <c:v>Finland</c:v>
                </c:pt>
                <c:pt idx="8">
                  <c:v>Belgium</c:v>
                </c:pt>
                <c:pt idx="9">
                  <c:v>Portugal</c:v>
                </c:pt>
                <c:pt idx="10">
                  <c:v>Cyprus</c:v>
                </c:pt>
                <c:pt idx="11">
                  <c:v>Croatia</c:v>
                </c:pt>
                <c:pt idx="12">
                  <c:v>Malta</c:v>
                </c:pt>
                <c:pt idx="13">
                  <c:v>Slovakia</c:v>
                </c:pt>
                <c:pt idx="14">
                  <c:v>Greece</c:v>
                </c:pt>
                <c:pt idx="15">
                  <c:v>Lithuania</c:v>
                </c:pt>
                <c:pt idx="16">
                  <c:v>Estonia</c:v>
                </c:pt>
                <c:pt idx="17">
                  <c:v>Luxembourg</c:v>
                </c:pt>
                <c:pt idx="18">
                  <c:v>Ireland</c:v>
                </c:pt>
                <c:pt idx="19">
                  <c:v>Latvia</c:v>
                </c:pt>
                <c:pt idx="20">
                  <c:v>Denmark</c:v>
                </c:pt>
                <c:pt idx="21">
                  <c:v>Sweden</c:v>
                </c:pt>
                <c:pt idx="22">
                  <c:v>Poland</c:v>
                </c:pt>
                <c:pt idx="23">
                  <c:v>Bulgaria</c:v>
                </c:pt>
                <c:pt idx="24">
                  <c:v>Romania</c:v>
                </c:pt>
                <c:pt idx="25">
                  <c:v>Czech Republic</c:v>
                </c:pt>
                <c:pt idx="26">
                  <c:v>Hungary</c:v>
                </c:pt>
              </c:strCache>
            </c:strRef>
          </c:cat>
          <c:val>
            <c:numRef>
              <c:f>Grafico!$D$2:$D$28</c:f>
              <c:numCache>
                <c:formatCode>0</c:formatCode>
                <c:ptCount val="27"/>
                <c:pt idx="0">
                  <c:v>34.776955071072727</c:v>
                </c:pt>
                <c:pt idx="1">
                  <c:v>26.395016747957925</c:v>
                </c:pt>
                <c:pt idx="2">
                  <c:v>27.524475524475523</c:v>
                </c:pt>
                <c:pt idx="3">
                  <c:v>39.325720282733862</c:v>
                </c:pt>
                <c:pt idx="4">
                  <c:v>38.689131130307601</c:v>
                </c:pt>
                <c:pt idx="5">
                  <c:v>32.716352275175808</c:v>
                </c:pt>
                <c:pt idx="6">
                  <c:v>24.957498760666184</c:v>
                </c:pt>
                <c:pt idx="7">
                  <c:v>32.803578774167008</c:v>
                </c:pt>
                <c:pt idx="8">
                  <c:v>39.281753188993008</c:v>
                </c:pt>
                <c:pt idx="9">
                  <c:v>38.714321626086331</c:v>
                </c:pt>
                <c:pt idx="10">
                  <c:v>37.938017738922717</c:v>
                </c:pt>
                <c:pt idx="11">
                  <c:v>40.645411401067506</c:v>
                </c:pt>
                <c:pt idx="12">
                  <c:v>41.680474377306957</c:v>
                </c:pt>
                <c:pt idx="13">
                  <c:v>25.561061110834867</c:v>
                </c:pt>
                <c:pt idx="14">
                  <c:v>54.530408505521628</c:v>
                </c:pt>
                <c:pt idx="15">
                  <c:v>34.922866223771202</c:v>
                </c:pt>
                <c:pt idx="16">
                  <c:v>28.344594570838915</c:v>
                </c:pt>
                <c:pt idx="17">
                  <c:v>42.030116941881644</c:v>
                </c:pt>
                <c:pt idx="18">
                  <c:v>50.883854958515592</c:v>
                </c:pt>
                <c:pt idx="19">
                  <c:v>77.54122699824056</c:v>
                </c:pt>
                <c:pt idx="20">
                  <c:v>33.409319187599728</c:v>
                </c:pt>
                <c:pt idx="21">
                  <c:v>33.203084246070667</c:v>
                </c:pt>
                <c:pt idx="22">
                  <c:v>24.642584916340574</c:v>
                </c:pt>
                <c:pt idx="23">
                  <c:v>36.348511970683916</c:v>
                </c:pt>
                <c:pt idx="24">
                  <c:v>24.916658756025267</c:v>
                </c:pt>
                <c:pt idx="25">
                  <c:v>18.601704479532533</c:v>
                </c:pt>
                <c:pt idx="26">
                  <c:v>32.620599109286893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B6A-40F9-8F60-101E9565B9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49944832"/>
        <c:axId val="449932320"/>
      </c:barChart>
      <c:scatterChart>
        <c:scatterStyle val="lineMarker"/>
        <c:varyColors val="0"/>
        <c:ser>
          <c:idx val="2"/>
          <c:order val="2"/>
          <c:tx>
            <c:strRef>
              <c:f>Grafico!$E$1</c:f>
              <c:strCache>
                <c:ptCount val="1"/>
                <c:pt idx="0">
                  <c:v>2022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7"/>
            <c:spPr>
              <a:solidFill>
                <a:srgbClr val="FF0000"/>
              </a:solidFill>
            </c:spPr>
          </c:marker>
          <c:xVal>
            <c:strRef>
              <c:f>Grafico!$B$2:$B$28</c:f>
              <c:strCache>
                <c:ptCount val="27"/>
                <c:pt idx="0">
                  <c:v>Italy</c:v>
                </c:pt>
                <c:pt idx="1">
                  <c:v>Slovenia</c:v>
                </c:pt>
                <c:pt idx="2">
                  <c:v>Austria</c:v>
                </c:pt>
                <c:pt idx="3">
                  <c:v>France</c:v>
                </c:pt>
                <c:pt idx="4">
                  <c:v>Spain</c:v>
                </c:pt>
                <c:pt idx="5">
                  <c:v>Netherlands</c:v>
                </c:pt>
                <c:pt idx="6">
                  <c:v>Germany</c:v>
                </c:pt>
                <c:pt idx="7">
                  <c:v>Finland</c:v>
                </c:pt>
                <c:pt idx="8">
                  <c:v>Belgium</c:v>
                </c:pt>
                <c:pt idx="9">
                  <c:v>Portugal</c:v>
                </c:pt>
                <c:pt idx="10">
                  <c:v>Cyprus</c:v>
                </c:pt>
                <c:pt idx="11">
                  <c:v>Croatia</c:v>
                </c:pt>
                <c:pt idx="12">
                  <c:v>Malta</c:v>
                </c:pt>
                <c:pt idx="13">
                  <c:v>Slovakia</c:v>
                </c:pt>
                <c:pt idx="14">
                  <c:v>Greece</c:v>
                </c:pt>
                <c:pt idx="15">
                  <c:v>Lithuania</c:v>
                </c:pt>
                <c:pt idx="16">
                  <c:v>Estonia</c:v>
                </c:pt>
                <c:pt idx="17">
                  <c:v>Luxembourg</c:v>
                </c:pt>
                <c:pt idx="18">
                  <c:v>Ireland</c:v>
                </c:pt>
                <c:pt idx="19">
                  <c:v>Latvia</c:v>
                </c:pt>
                <c:pt idx="20">
                  <c:v>Denmark</c:v>
                </c:pt>
                <c:pt idx="21">
                  <c:v>Sweden</c:v>
                </c:pt>
                <c:pt idx="22">
                  <c:v>Poland</c:v>
                </c:pt>
                <c:pt idx="23">
                  <c:v>Bulgaria</c:v>
                </c:pt>
                <c:pt idx="24">
                  <c:v>Romania</c:v>
                </c:pt>
                <c:pt idx="25">
                  <c:v>Czech Republic</c:v>
                </c:pt>
                <c:pt idx="26">
                  <c:v>Hungary</c:v>
                </c:pt>
              </c:strCache>
            </c:strRef>
          </c:xVal>
          <c:yVal>
            <c:numRef>
              <c:f>Grafico!$E$2:$E$28</c:f>
              <c:numCache>
                <c:formatCode>0</c:formatCode>
                <c:ptCount val="27"/>
                <c:pt idx="0">
                  <c:v>63.930566622919557</c:v>
                </c:pt>
                <c:pt idx="1">
                  <c:v>61.356660684714981</c:v>
                </c:pt>
                <c:pt idx="2">
                  <c:v>57.478627923107567</c:v>
                </c:pt>
                <c:pt idx="3">
                  <c:v>87.79034724451013</c:v>
                </c:pt>
                <c:pt idx="4">
                  <c:v>76.361159624689037</c:v>
                </c:pt>
                <c:pt idx="5">
                  <c:v>74.495617755798762</c:v>
                </c:pt>
                <c:pt idx="6">
                  <c:v>70.347457424425755</c:v>
                </c:pt>
                <c:pt idx="7">
                  <c:v>58.682227968110325</c:v>
                </c:pt>
                <c:pt idx="8">
                  <c:v>52.098512347381117</c:v>
                </c:pt>
                <c:pt idx="9">
                  <c:v>88.947020510911912</c:v>
                </c:pt>
                <c:pt idx="10">
                  <c:v>77.19562790151025</c:v>
                </c:pt>
                <c:pt idx="11">
                  <c:v>64.23420345366047</c:v>
                </c:pt>
                <c:pt idx="12">
                  <c:v>85.781594137386008</c:v>
                </c:pt>
                <c:pt idx="13">
                  <c:v>98.744955863643625</c:v>
                </c:pt>
                <c:pt idx="14">
                  <c:v>111.08179904559996</c:v>
                </c:pt>
                <c:pt idx="15">
                  <c:v>99.055754953944998</c:v>
                </c:pt>
                <c:pt idx="16">
                  <c:v>95.26353711647829</c:v>
                </c:pt>
                <c:pt idx="17">
                  <c:v>67.07370314954025</c:v>
                </c:pt>
                <c:pt idx="18">
                  <c:v>84.351325145442786</c:v>
                </c:pt>
                <c:pt idx="19">
                  <c:v>92.913150198218077</c:v>
                </c:pt>
                <c:pt idx="20">
                  <c:v>59.723294553611296</c:v>
                </c:pt>
                <c:pt idx="21">
                  <c:v>58.853740075912022</c:v>
                </c:pt>
                <c:pt idx="22">
                  <c:v>53.925768047939989</c:v>
                </c:pt>
                <c:pt idx="23">
                  <c:v>75.583750839406974</c:v>
                </c:pt>
                <c:pt idx="24">
                  <c:v>74.604625389693268</c:v>
                </c:pt>
                <c:pt idx="25">
                  <c:v>108.69787247443357</c:v>
                </c:pt>
                <c:pt idx="26">
                  <c:v>115.29009279307924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3B6A-40F9-8F60-101E9565B9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49944832"/>
        <c:axId val="449932320"/>
      </c:scatterChart>
      <c:catAx>
        <c:axId val="449944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it-IT"/>
          </a:p>
        </c:txPr>
        <c:crossAx val="449932320"/>
        <c:crossesAt val="0"/>
        <c:auto val="1"/>
        <c:lblAlgn val="ctr"/>
        <c:lblOffset val="100"/>
        <c:noMultiLvlLbl val="0"/>
      </c:catAx>
      <c:valAx>
        <c:axId val="449932320"/>
        <c:scaling>
          <c:orientation val="minMax"/>
          <c:max val="150"/>
          <c:min val="0"/>
        </c:scaling>
        <c:delete val="0"/>
        <c:axPos val="l"/>
        <c:majorGridlines/>
        <c:numFmt formatCode="0" sourceLinked="1"/>
        <c:majorTickMark val="none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it-IT"/>
          </a:p>
        </c:txPr>
        <c:crossAx val="449944832"/>
        <c:crosses val="autoZero"/>
        <c:crossBetween val="between"/>
        <c:majorUnit val="50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1250367454068243"/>
          <c:y val="0.92921158411429572"/>
          <c:w val="0.72165918635170612"/>
          <c:h val="6.21304155162423E-2"/>
        </c:manualLayout>
      </c:layout>
      <c:overlay val="0"/>
      <c:spPr>
        <a:noFill/>
      </c:spPr>
      <c:txPr>
        <a:bodyPr/>
        <a:lstStyle/>
        <a:p>
          <a:pPr>
            <a:defRPr sz="128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it-IT"/>
        </a:p>
      </c:txPr>
    </c:legend>
    <c:plotVisOnly val="1"/>
    <c:dispBlanksAs val="gap"/>
    <c:showDLblsOverMax val="0"/>
  </c:chart>
  <c:spPr>
    <a:noFill/>
    <a:ln>
      <a:noFill/>
      <a:prstDash val="sysDash"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it-IT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1000124</xdr:colOff>
      <xdr:row>32</xdr:row>
      <xdr:rowOff>47624</xdr:rowOff>
    </xdr:from>
    <xdr:to>
      <xdr:col>13</xdr:col>
      <xdr:colOff>304800</xdr:colOff>
      <xdr:row>50</xdr:row>
      <xdr:rowOff>114299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257175</xdr:colOff>
      <xdr:row>0</xdr:row>
      <xdr:rowOff>85725</xdr:rowOff>
    </xdr:from>
    <xdr:to>
      <xdr:col>19</xdr:col>
      <xdr:colOff>561975</xdr:colOff>
      <xdr:row>28</xdr:row>
      <xdr:rowOff>0</xdr:rowOff>
    </xdr:to>
    <xdr:graphicFrame macro="">
      <xdr:nvGraphicFramePr>
        <xdr:cNvPr id="1135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0.74275</cdr:x>
      <cdr:y>0</cdr:y>
    </cdr:from>
    <cdr:to>
      <cdr:x>0.74425</cdr:x>
      <cdr:y>0.92184</cdr:y>
    </cdr:to>
    <cdr:sp macro="" textlink="">
      <cdr:nvSpPr>
        <cdr:cNvPr id="3" name="Connettore 1 2"/>
        <cdr:cNvSpPr/>
      </cdr:nvSpPr>
      <cdr:spPr>
        <a:xfrm xmlns:a="http://schemas.openxmlformats.org/drawingml/2006/main">
          <a:off x="5659755" y="0"/>
          <a:ext cx="11430" cy="4044315"/>
        </a:xfrm>
        <a:prstGeom xmlns:a="http://schemas.openxmlformats.org/drawingml/2006/main" prst="line">
          <a:avLst/>
        </a:prstGeom>
        <a:ln xmlns:a="http://schemas.openxmlformats.org/drawingml/2006/main" w="25400">
          <a:prstDash val="sysDot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it-IT"/>
        </a:p>
      </cdr:txBody>
    </cdr:sp>
  </cdr:relSizeAnchor>
  <cdr:relSizeAnchor xmlns:cdr="http://schemas.openxmlformats.org/drawingml/2006/chartDrawing">
    <cdr:from>
      <cdr:x>0.08625</cdr:x>
      <cdr:y>0.86797</cdr:y>
    </cdr:from>
    <cdr:to>
      <cdr:x>0.6875</cdr:x>
      <cdr:y>0.91342</cdr:y>
    </cdr:to>
    <cdr:sp macro="" textlink="">
      <cdr:nvSpPr>
        <cdr:cNvPr id="4" name="CasellaDiTesto 3"/>
        <cdr:cNvSpPr txBox="1"/>
      </cdr:nvSpPr>
      <cdr:spPr>
        <a:xfrm xmlns:a="http://schemas.openxmlformats.org/drawingml/2006/main">
          <a:off x="657225" y="3819525"/>
          <a:ext cx="4581525" cy="20001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it-IT" sz="1200" b="1"/>
            <a:t>Paesi</a:t>
          </a:r>
          <a:r>
            <a:rPr lang="it-IT" sz="1200" b="1" baseline="0"/>
            <a:t>  dell'Eurozona</a:t>
          </a:r>
          <a:endParaRPr lang="it-IT" sz="1200" b="1"/>
        </a:p>
      </cdr:txBody>
    </cdr:sp>
  </cdr:relSizeAnchor>
  <cdr:relSizeAnchor xmlns:cdr="http://schemas.openxmlformats.org/drawingml/2006/chartDrawing">
    <cdr:from>
      <cdr:x>0.69375</cdr:x>
      <cdr:y>0.87878</cdr:y>
    </cdr:from>
    <cdr:to>
      <cdr:x>1</cdr:x>
      <cdr:y>0.92928</cdr:y>
    </cdr:to>
    <cdr:sp macro="" textlink="">
      <cdr:nvSpPr>
        <cdr:cNvPr id="5" name="CasellaDiTesto 1"/>
        <cdr:cNvSpPr txBox="1"/>
      </cdr:nvSpPr>
      <cdr:spPr>
        <a:xfrm xmlns:a="http://schemas.openxmlformats.org/drawingml/2006/main">
          <a:off x="5286375" y="3867128"/>
          <a:ext cx="2333625" cy="2222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it-IT" sz="1200" b="1"/>
            <a:t>Altri Paesi</a:t>
          </a:r>
          <a:r>
            <a:rPr lang="it-IT" sz="1200" b="1" baseline="0"/>
            <a:t>  UE</a:t>
          </a:r>
          <a:endParaRPr lang="it-IT" sz="1200" b="1"/>
        </a:p>
      </cdr:txBody>
    </cdr:sp>
  </cdr:relSizeAnchor>
</c:userShape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"/>
  <sheetViews>
    <sheetView workbookViewId="0">
      <selection activeCell="B2" sqref="B2:K2"/>
    </sheetView>
  </sheetViews>
  <sheetFormatPr defaultRowHeight="13.2" x14ac:dyDescent="0.25"/>
  <sheetData>
    <row r="1" spans="1:11" x14ac:dyDescent="0.25">
      <c r="A1" s="2" t="s">
        <v>46</v>
      </c>
    </row>
    <row r="2" spans="1:11" x14ac:dyDescent="0.25">
      <c r="A2" t="s">
        <v>1</v>
      </c>
      <c r="B2">
        <v>2014</v>
      </c>
      <c r="C2">
        <v>2015</v>
      </c>
      <c r="D2">
        <v>2016</v>
      </c>
      <c r="E2">
        <v>2017</v>
      </c>
      <c r="F2">
        <v>2018</v>
      </c>
      <c r="G2">
        <v>2019</v>
      </c>
      <c r="H2">
        <v>2020</v>
      </c>
      <c r="I2">
        <v>2021</v>
      </c>
      <c r="J2">
        <v>2022</v>
      </c>
      <c r="K2">
        <v>2023</v>
      </c>
    </row>
    <row r="3" spans="1:11" x14ac:dyDescent="0.25">
      <c r="A3" t="s">
        <v>3</v>
      </c>
      <c r="B3" s="62">
        <v>0.5</v>
      </c>
      <c r="C3" s="62">
        <v>1</v>
      </c>
      <c r="D3" s="62">
        <v>0.9</v>
      </c>
      <c r="E3" s="62">
        <v>0.9</v>
      </c>
      <c r="F3" s="62">
        <v>0.1</v>
      </c>
      <c r="G3" s="53">
        <v>0</v>
      </c>
      <c r="H3" s="53">
        <v>0</v>
      </c>
      <c r="I3" s="53">
        <v>0.9</v>
      </c>
      <c r="J3" s="53">
        <v>0.5</v>
      </c>
      <c r="K3" s="53">
        <v>-0.1</v>
      </c>
    </row>
    <row r="4" spans="1:11" x14ac:dyDescent="0.25">
      <c r="A4" t="s">
        <v>5</v>
      </c>
      <c r="B4" s="62">
        <v>0.8</v>
      </c>
      <c r="C4" s="62">
        <v>1.1000000000000001</v>
      </c>
      <c r="D4" s="62">
        <v>1.7</v>
      </c>
      <c r="E4" s="62">
        <v>2.1</v>
      </c>
      <c r="F4" s="62">
        <v>2.2999999999999998</v>
      </c>
      <c r="G4" s="62">
        <v>1.8</v>
      </c>
      <c r="H4" s="62">
        <v>0.9</v>
      </c>
      <c r="I4" s="62">
        <v>0.3</v>
      </c>
      <c r="J4" s="53">
        <v>-1.1000000000000001</v>
      </c>
      <c r="K4" s="53">
        <v>-0.9</v>
      </c>
    </row>
    <row r="5" spans="1:11" x14ac:dyDescent="0.25">
      <c r="A5" t="s">
        <v>6</v>
      </c>
      <c r="B5" s="62">
        <v>-0.6</v>
      </c>
      <c r="C5" s="62">
        <v>0</v>
      </c>
      <c r="D5" s="62">
        <v>0.8</v>
      </c>
      <c r="E5" s="62">
        <v>1.2</v>
      </c>
      <c r="F5" s="62">
        <v>1.2</v>
      </c>
      <c r="G5" s="53">
        <v>0.8</v>
      </c>
      <c r="H5" s="53">
        <v>0.8</v>
      </c>
      <c r="I5" s="53">
        <v>0</v>
      </c>
      <c r="J5" s="53">
        <v>-1.7</v>
      </c>
      <c r="K5" s="53">
        <v>-2.1</v>
      </c>
    </row>
    <row r="6" spans="1:11" x14ac:dyDescent="0.25">
      <c r="A6" t="s">
        <v>7</v>
      </c>
      <c r="B6" s="62">
        <v>7.3</v>
      </c>
      <c r="C6" s="62">
        <v>7.9</v>
      </c>
      <c r="D6" s="53">
        <v>7.8</v>
      </c>
      <c r="E6" s="53">
        <v>7.5</v>
      </c>
      <c r="F6" s="53">
        <v>6.9</v>
      </c>
      <c r="G6" s="53">
        <v>7</v>
      </c>
      <c r="H6" s="53">
        <v>7</v>
      </c>
      <c r="I6" s="53">
        <v>7.8</v>
      </c>
      <c r="J6" s="53">
        <v>9.1999999999999993</v>
      </c>
      <c r="K6" s="53">
        <v>10.1</v>
      </c>
    </row>
    <row r="7" spans="1:11" x14ac:dyDescent="0.25">
      <c r="A7" t="s">
        <v>8</v>
      </c>
      <c r="B7" s="53">
        <v>7</v>
      </c>
      <c r="C7" s="53">
        <v>7.3</v>
      </c>
      <c r="D7" s="53">
        <v>8.1</v>
      </c>
      <c r="E7" s="53">
        <v>8.4</v>
      </c>
      <c r="F7" s="53">
        <v>8.5</v>
      </c>
      <c r="G7" s="53">
        <v>8.1</v>
      </c>
      <c r="H7" s="53">
        <v>7.5</v>
      </c>
      <c r="I7" s="53">
        <v>7</v>
      </c>
      <c r="J7" s="53">
        <v>5.9</v>
      </c>
      <c r="K7" s="53">
        <v>5.8</v>
      </c>
    </row>
    <row r="8" spans="1:11" x14ac:dyDescent="0.25">
      <c r="A8" t="s">
        <v>9</v>
      </c>
      <c r="B8" s="53">
        <v>-0.5</v>
      </c>
      <c r="C8" s="53">
        <v>0.6</v>
      </c>
      <c r="D8" s="53">
        <v>1</v>
      </c>
      <c r="E8" s="53">
        <v>1.4</v>
      </c>
      <c r="F8" s="53">
        <v>1.1000000000000001</v>
      </c>
      <c r="G8" s="53">
        <v>1.4</v>
      </c>
      <c r="H8" s="53">
        <v>0</v>
      </c>
      <c r="I8" s="53">
        <v>-1.4</v>
      </c>
      <c r="J8" s="53">
        <v>-3.3</v>
      </c>
      <c r="K8" s="53">
        <v>-3.1</v>
      </c>
    </row>
    <row r="9" spans="1:11" x14ac:dyDescent="0.25">
      <c r="A9" t="s">
        <v>10</v>
      </c>
      <c r="B9" s="53">
        <v>0.4</v>
      </c>
      <c r="C9" s="53">
        <v>3.5</v>
      </c>
      <c r="D9" s="53">
        <v>2.2999999999999998</v>
      </c>
      <c r="E9" s="53">
        <v>2</v>
      </c>
      <c r="F9" s="53">
        <v>1.4</v>
      </c>
      <c r="G9" s="53">
        <v>-5.0999999999999996</v>
      </c>
      <c r="H9" s="53">
        <v>-7.8</v>
      </c>
      <c r="I9" s="53">
        <v>-5.2</v>
      </c>
      <c r="J9" s="53">
        <v>4.5999999999999996</v>
      </c>
      <c r="K9" s="53">
        <v>9.6999999999999993</v>
      </c>
    </row>
    <row r="10" spans="1:11" x14ac:dyDescent="0.25">
      <c r="A10" t="s">
        <v>11</v>
      </c>
      <c r="B10" s="62">
        <v>-1.9</v>
      </c>
      <c r="C10" s="62">
        <v>-1</v>
      </c>
      <c r="D10" s="62">
        <v>-1.1000000000000001</v>
      </c>
      <c r="E10" s="62">
        <v>-1.5</v>
      </c>
      <c r="F10" s="62">
        <v>-2.2000000000000002</v>
      </c>
      <c r="G10" s="62">
        <v>-2.1</v>
      </c>
      <c r="H10" s="53">
        <v>-3.6</v>
      </c>
      <c r="I10" s="53">
        <v>-4.9000000000000004</v>
      </c>
      <c r="J10" s="53">
        <v>-7.8</v>
      </c>
      <c r="K10" s="53">
        <v>-7.7</v>
      </c>
    </row>
    <row r="11" spans="1:11" x14ac:dyDescent="0.25">
      <c r="A11" t="s">
        <v>12</v>
      </c>
      <c r="B11" s="62">
        <v>1.3</v>
      </c>
      <c r="C11" s="62">
        <v>2</v>
      </c>
      <c r="D11" s="62">
        <v>2.2999999999999998</v>
      </c>
      <c r="E11" s="62">
        <v>2.7</v>
      </c>
      <c r="F11" s="62">
        <v>2.6</v>
      </c>
      <c r="G11" s="62">
        <v>2.2999999999999998</v>
      </c>
      <c r="H11" s="62">
        <v>1.6</v>
      </c>
      <c r="I11" s="53">
        <v>1.2</v>
      </c>
      <c r="J11" s="53">
        <v>0.6</v>
      </c>
      <c r="K11" s="53">
        <v>1.3</v>
      </c>
    </row>
    <row r="12" spans="1:11" x14ac:dyDescent="0.25">
      <c r="A12" t="s">
        <v>13</v>
      </c>
      <c r="B12" s="53">
        <v>-0.8</v>
      </c>
      <c r="C12" s="53">
        <v>-0.6</v>
      </c>
      <c r="D12" s="53">
        <v>-0.6</v>
      </c>
      <c r="E12" s="53">
        <v>-0.5</v>
      </c>
      <c r="F12" s="53">
        <v>-0.6</v>
      </c>
      <c r="G12" s="53">
        <v>-0.2</v>
      </c>
      <c r="H12" s="53">
        <v>-0.7</v>
      </c>
      <c r="I12" s="53">
        <v>-0.4</v>
      </c>
      <c r="J12" s="53">
        <v>-1</v>
      </c>
      <c r="K12" s="53">
        <v>-0.6</v>
      </c>
    </row>
    <row r="13" spans="1:11" x14ac:dyDescent="0.25">
      <c r="A13" t="s">
        <v>14</v>
      </c>
      <c r="B13" s="53">
        <v>-0.7</v>
      </c>
      <c r="C13" s="53">
        <v>0.8</v>
      </c>
      <c r="D13" s="53">
        <v>1.9</v>
      </c>
      <c r="E13" s="53">
        <v>2.9</v>
      </c>
      <c r="F13" s="53">
        <v>2.5</v>
      </c>
      <c r="G13" s="53">
        <v>2.6</v>
      </c>
      <c r="H13" s="53">
        <v>1</v>
      </c>
      <c r="I13" s="53">
        <v>0.8</v>
      </c>
      <c r="J13" s="53">
        <v>-1.1000000000000001</v>
      </c>
      <c r="K13" s="53">
        <v>-0.6</v>
      </c>
    </row>
    <row r="14" spans="1:11" x14ac:dyDescent="0.25">
      <c r="A14" t="s">
        <v>15</v>
      </c>
      <c r="B14" s="53">
        <v>0.9</v>
      </c>
      <c r="C14" s="53">
        <v>1.3</v>
      </c>
      <c r="D14" s="53">
        <v>1.8</v>
      </c>
      <c r="E14" s="53">
        <v>2</v>
      </c>
      <c r="F14" s="53">
        <v>2.5</v>
      </c>
      <c r="G14" s="53">
        <v>2.7</v>
      </c>
      <c r="H14" s="53">
        <v>3.1</v>
      </c>
      <c r="I14" s="53">
        <v>3</v>
      </c>
      <c r="J14" s="53">
        <v>1.4</v>
      </c>
      <c r="K14" s="53">
        <v>0.1</v>
      </c>
    </row>
    <row r="15" spans="1:11" x14ac:dyDescent="0.25">
      <c r="A15" t="s">
        <v>16</v>
      </c>
      <c r="B15" s="62">
        <v>-3.1</v>
      </c>
      <c r="C15" s="62">
        <v>-1.9</v>
      </c>
      <c r="D15" s="62">
        <v>-2.7</v>
      </c>
      <c r="E15" s="62">
        <v>-3.1</v>
      </c>
      <c r="F15" s="62">
        <v>-4.3</v>
      </c>
      <c r="G15" s="62">
        <v>-4.8</v>
      </c>
      <c r="H15" s="62">
        <v>-6.4</v>
      </c>
      <c r="I15" s="62">
        <v>-6.9</v>
      </c>
      <c r="J15" s="53">
        <v>-6.8</v>
      </c>
      <c r="K15" s="53">
        <v>-6.7</v>
      </c>
    </row>
    <row r="16" spans="1:11" x14ac:dyDescent="0.25">
      <c r="A16" t="s">
        <v>17</v>
      </c>
      <c r="B16" s="53">
        <v>-2.7</v>
      </c>
      <c r="C16" s="53">
        <v>-1.5</v>
      </c>
      <c r="D16" s="53">
        <v>0.1</v>
      </c>
      <c r="E16" s="53">
        <v>1</v>
      </c>
      <c r="F16" s="53">
        <v>1</v>
      </c>
      <c r="G16" s="53">
        <v>0.3</v>
      </c>
      <c r="H16" s="53">
        <v>0.8</v>
      </c>
      <c r="I16" s="53">
        <v>-0.4</v>
      </c>
      <c r="J16" s="53">
        <v>-2.2000000000000002</v>
      </c>
      <c r="K16" s="53">
        <v>-4.5</v>
      </c>
    </row>
    <row r="17" spans="1:11" x14ac:dyDescent="0.25">
      <c r="A17" t="s">
        <v>18</v>
      </c>
      <c r="B17" s="62">
        <v>1.2</v>
      </c>
      <c r="C17" s="53">
        <v>0.9</v>
      </c>
      <c r="D17" s="53">
        <v>0</v>
      </c>
      <c r="E17" s="53">
        <v>-0.8</v>
      </c>
      <c r="F17" s="53">
        <v>0.1</v>
      </c>
      <c r="G17" s="53">
        <v>1.7</v>
      </c>
      <c r="H17" s="53">
        <v>3.8</v>
      </c>
      <c r="I17" s="53">
        <v>4.0999999999999996</v>
      </c>
      <c r="J17" s="53">
        <v>0.9</v>
      </c>
      <c r="K17" s="53">
        <v>-1.2</v>
      </c>
    </row>
    <row r="18" spans="1:11" x14ac:dyDescent="0.25">
      <c r="A18" t="s">
        <v>19</v>
      </c>
      <c r="B18" s="53">
        <v>4.3</v>
      </c>
      <c r="C18" s="53">
        <v>4.5</v>
      </c>
      <c r="D18" s="53">
        <v>5.7</v>
      </c>
      <c r="E18" s="53">
        <v>6.5</v>
      </c>
      <c r="F18" s="53">
        <v>7.4</v>
      </c>
      <c r="G18" s="53">
        <v>7.8</v>
      </c>
      <c r="H18" s="53">
        <v>8.8000000000000007</v>
      </c>
      <c r="I18" s="53">
        <v>9.6999999999999993</v>
      </c>
      <c r="J18" s="53">
        <v>9.1</v>
      </c>
      <c r="K18" s="53">
        <v>7.9</v>
      </c>
    </row>
    <row r="19" spans="1:11" x14ac:dyDescent="0.25">
      <c r="A19" t="s">
        <v>20</v>
      </c>
      <c r="B19" s="53">
        <v>1.6</v>
      </c>
      <c r="C19" s="53">
        <v>2</v>
      </c>
      <c r="D19" s="53">
        <v>2.4</v>
      </c>
      <c r="E19" s="53">
        <v>2.7</v>
      </c>
      <c r="F19" s="53">
        <v>2.1</v>
      </c>
      <c r="G19" s="53">
        <v>0.5</v>
      </c>
      <c r="H19" s="53">
        <v>-0.4</v>
      </c>
      <c r="I19" s="53">
        <v>-1.8</v>
      </c>
      <c r="J19" s="53">
        <v>-4.5</v>
      </c>
      <c r="K19" s="53">
        <v>-3.9</v>
      </c>
    </row>
    <row r="20" spans="1:11" x14ac:dyDescent="0.25">
      <c r="A20" t="s">
        <v>21</v>
      </c>
      <c r="B20" s="62">
        <v>1.7</v>
      </c>
      <c r="C20" s="53">
        <v>2.8</v>
      </c>
      <c r="D20" s="53">
        <v>2.5</v>
      </c>
      <c r="E20" s="53">
        <v>7</v>
      </c>
      <c r="F20" s="53">
        <v>10.6</v>
      </c>
      <c r="G20" s="53">
        <v>16.7</v>
      </c>
      <c r="H20" s="53">
        <v>15.8</v>
      </c>
      <c r="I20" s="53">
        <v>14.4</v>
      </c>
      <c r="J20" s="53">
        <v>8.1999999999999993</v>
      </c>
      <c r="K20" s="53">
        <v>5</v>
      </c>
    </row>
    <row r="21" spans="1:11" x14ac:dyDescent="0.25">
      <c r="A21" t="s">
        <v>22</v>
      </c>
      <c r="B21" s="62">
        <v>8.3000000000000007</v>
      </c>
      <c r="C21" s="62">
        <v>7.4</v>
      </c>
      <c r="D21" s="62">
        <v>7</v>
      </c>
      <c r="E21" s="62">
        <v>6.8</v>
      </c>
      <c r="F21" s="62">
        <v>8.1</v>
      </c>
      <c r="G21" s="53">
        <v>8</v>
      </c>
      <c r="H21" s="53">
        <v>7.1</v>
      </c>
      <c r="I21" s="53">
        <v>7.5</v>
      </c>
      <c r="J21" s="53">
        <v>7.4</v>
      </c>
      <c r="K21" s="53">
        <v>8.8000000000000007</v>
      </c>
    </row>
    <row r="22" spans="1:11" x14ac:dyDescent="0.25">
      <c r="A22" t="s">
        <v>23</v>
      </c>
      <c r="B22" s="62">
        <v>1.9</v>
      </c>
      <c r="C22" s="62">
        <v>1.9</v>
      </c>
      <c r="D22" s="62">
        <v>2.2000000000000002</v>
      </c>
      <c r="E22" s="53">
        <v>1.8</v>
      </c>
      <c r="F22" s="53">
        <v>1.6</v>
      </c>
      <c r="G22" s="53">
        <v>1.5</v>
      </c>
      <c r="H22" s="53">
        <v>2.2000000000000002</v>
      </c>
      <c r="I22" s="53">
        <v>2.5</v>
      </c>
      <c r="J22" s="53">
        <v>1.4</v>
      </c>
      <c r="K22" s="53">
        <v>0.7</v>
      </c>
    </row>
    <row r="23" spans="1:11" x14ac:dyDescent="0.25">
      <c r="A23" t="s">
        <v>24</v>
      </c>
      <c r="B23" s="62">
        <v>-3</v>
      </c>
      <c r="C23" s="53">
        <v>-2.1</v>
      </c>
      <c r="D23" s="53">
        <v>-1.7</v>
      </c>
      <c r="E23" s="53">
        <v>-1.2</v>
      </c>
      <c r="F23" s="53">
        <v>-1.4</v>
      </c>
      <c r="G23" s="53">
        <v>-1.1000000000000001</v>
      </c>
      <c r="H23" s="53">
        <v>0.1</v>
      </c>
      <c r="I23" s="53">
        <v>0.3</v>
      </c>
      <c r="J23" s="53">
        <v>-0.4</v>
      </c>
      <c r="K23" s="53">
        <v>-0.6</v>
      </c>
    </row>
    <row r="24" spans="1:11" x14ac:dyDescent="0.25">
      <c r="A24" t="s">
        <v>25</v>
      </c>
      <c r="B24" s="53">
        <v>0.1</v>
      </c>
      <c r="C24" s="53">
        <v>0.8</v>
      </c>
      <c r="D24" s="53">
        <v>0.8</v>
      </c>
      <c r="E24" s="53">
        <v>1.1000000000000001</v>
      </c>
      <c r="F24" s="53">
        <v>1.2</v>
      </c>
      <c r="G24" s="53">
        <v>1</v>
      </c>
      <c r="H24" s="53">
        <v>0.3</v>
      </c>
      <c r="I24" s="53">
        <v>-0.2</v>
      </c>
      <c r="J24" s="53">
        <v>-1.1000000000000001</v>
      </c>
      <c r="K24" s="53">
        <v>-0.7</v>
      </c>
    </row>
    <row r="25" spans="1:11" x14ac:dyDescent="0.25">
      <c r="A25" t="s">
        <v>26</v>
      </c>
      <c r="B25" s="62">
        <v>-2</v>
      </c>
      <c r="C25" s="62">
        <v>-0.7</v>
      </c>
      <c r="D25" s="53">
        <v>-0.9</v>
      </c>
      <c r="E25" s="53">
        <v>-1.8</v>
      </c>
      <c r="F25" s="53">
        <v>-3.1</v>
      </c>
      <c r="G25" s="53">
        <v>-4.2</v>
      </c>
      <c r="H25" s="53">
        <v>-4.8</v>
      </c>
      <c r="I25" s="53">
        <v>-5.7</v>
      </c>
      <c r="J25" s="53">
        <v>-7.1</v>
      </c>
      <c r="K25" s="53">
        <v>-7.8</v>
      </c>
    </row>
    <row r="26" spans="1:11" x14ac:dyDescent="0.25">
      <c r="A26" t="s">
        <v>27</v>
      </c>
      <c r="B26" s="62">
        <v>3.4</v>
      </c>
      <c r="C26" s="62">
        <v>4.3</v>
      </c>
      <c r="D26" s="62">
        <v>4.9000000000000004</v>
      </c>
      <c r="E26" s="62">
        <v>5.4</v>
      </c>
      <c r="F26" s="62">
        <v>6.2</v>
      </c>
      <c r="G26" s="62">
        <v>6.6</v>
      </c>
      <c r="H26" s="53">
        <v>6.9</v>
      </c>
      <c r="I26" s="53">
        <v>6</v>
      </c>
      <c r="J26" s="53">
        <v>3.4</v>
      </c>
      <c r="K26" s="53">
        <v>2.4</v>
      </c>
    </row>
    <row r="27" spans="1:11" x14ac:dyDescent="0.25">
      <c r="A27" t="s">
        <v>28</v>
      </c>
      <c r="B27" s="62">
        <v>1.9</v>
      </c>
      <c r="C27" s="62">
        <v>0.9</v>
      </c>
      <c r="D27" s="62">
        <v>-0.6</v>
      </c>
      <c r="E27" s="62">
        <v>-1.8</v>
      </c>
      <c r="F27" s="62">
        <v>-1.6</v>
      </c>
      <c r="G27" s="62">
        <v>-2.2999999999999998</v>
      </c>
      <c r="H27" s="62">
        <v>-1.9</v>
      </c>
      <c r="I27" s="62">
        <v>-2.9</v>
      </c>
      <c r="J27" s="53">
        <v>-5</v>
      </c>
      <c r="K27" s="53">
        <v>-5.4</v>
      </c>
    </row>
    <row r="28" spans="1:11" x14ac:dyDescent="0.25">
      <c r="A28" t="s">
        <v>29</v>
      </c>
      <c r="B28" s="53">
        <v>-1.8</v>
      </c>
      <c r="C28" s="53">
        <v>-1.4</v>
      </c>
      <c r="D28" s="53">
        <v>-1.4</v>
      </c>
      <c r="E28" s="53">
        <v>-1.2</v>
      </c>
      <c r="F28" s="53">
        <v>-1.4</v>
      </c>
      <c r="G28" s="53">
        <v>-0.8</v>
      </c>
      <c r="H28" s="53">
        <v>-0.4</v>
      </c>
      <c r="I28" s="53">
        <v>0.2</v>
      </c>
      <c r="J28" s="53">
        <v>-0.5</v>
      </c>
      <c r="K28" s="53">
        <v>-0.8</v>
      </c>
    </row>
    <row r="29" spans="1:11" x14ac:dyDescent="0.25">
      <c r="A29" t="s">
        <v>30</v>
      </c>
      <c r="B29" s="53">
        <v>4.4000000000000004</v>
      </c>
      <c r="C29" s="53">
        <v>3.4</v>
      </c>
      <c r="D29" s="53">
        <v>2.6</v>
      </c>
      <c r="E29" s="53">
        <v>2.2000000000000002</v>
      </c>
      <c r="F29" s="53">
        <v>2.1</v>
      </c>
      <c r="G29" s="53">
        <v>3.2</v>
      </c>
      <c r="H29" s="53">
        <v>4.5</v>
      </c>
      <c r="I29" s="53">
        <v>6</v>
      </c>
      <c r="J29" s="53">
        <v>5.9</v>
      </c>
      <c r="K29" s="53">
        <v>6.1</v>
      </c>
    </row>
    <row r="30" spans="1:11" x14ac:dyDescent="0.25">
      <c r="A30" t="s">
        <v>43</v>
      </c>
    </row>
    <row r="31" spans="1:11" x14ac:dyDescent="0.25">
      <c r="A31" t="s">
        <v>4</v>
      </c>
    </row>
    <row r="32" spans="1:11" x14ac:dyDescent="0.25">
      <c r="A32" t="s">
        <v>32</v>
      </c>
    </row>
    <row r="33" spans="1:1" x14ac:dyDescent="0.25">
      <c r="A33" t="s">
        <v>33</v>
      </c>
    </row>
    <row r="34" spans="1:1" x14ac:dyDescent="0.25">
      <c r="A34" t="s">
        <v>34</v>
      </c>
    </row>
    <row r="35" spans="1:1" x14ac:dyDescent="0.25">
      <c r="A35" t="s">
        <v>35</v>
      </c>
    </row>
    <row r="36" spans="1:1" x14ac:dyDescent="0.25">
      <c r="A36" t="s">
        <v>36</v>
      </c>
    </row>
    <row r="37" spans="1:1" x14ac:dyDescent="0.25">
      <c r="A37" t="s">
        <v>37</v>
      </c>
    </row>
    <row r="38" spans="1:1" x14ac:dyDescent="0.25">
      <c r="A38" t="s">
        <v>38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"/>
  <sheetViews>
    <sheetView workbookViewId="0">
      <selection activeCell="P21" sqref="P21"/>
    </sheetView>
  </sheetViews>
  <sheetFormatPr defaultRowHeight="13.2" x14ac:dyDescent="0.25"/>
  <sheetData>
    <row r="1" spans="1:13" x14ac:dyDescent="0.25">
      <c r="A1" s="2" t="s">
        <v>151</v>
      </c>
    </row>
    <row r="2" spans="1:13" x14ac:dyDescent="0.25">
      <c r="A2" t="s">
        <v>1</v>
      </c>
      <c r="B2">
        <v>2014</v>
      </c>
      <c r="C2">
        <v>2015</v>
      </c>
      <c r="D2">
        <v>2016</v>
      </c>
      <c r="E2">
        <v>2017</v>
      </c>
      <c r="F2">
        <v>2018</v>
      </c>
      <c r="G2">
        <v>2019</v>
      </c>
      <c r="H2">
        <v>2020</v>
      </c>
      <c r="I2">
        <v>2021</v>
      </c>
      <c r="J2">
        <v>2022</v>
      </c>
      <c r="K2">
        <v>2023</v>
      </c>
    </row>
    <row r="3" spans="1:13" x14ac:dyDescent="0.25">
      <c r="A3" t="s">
        <v>3</v>
      </c>
      <c r="B3">
        <v>-11</v>
      </c>
      <c r="C3">
        <v>9.1</v>
      </c>
      <c r="D3">
        <v>11.2</v>
      </c>
      <c r="E3">
        <v>-3.1</v>
      </c>
      <c r="F3">
        <v>-2.7</v>
      </c>
      <c r="G3">
        <v>4.5999999999999996</v>
      </c>
      <c r="H3">
        <v>2.6</v>
      </c>
      <c r="I3">
        <v>0</v>
      </c>
      <c r="J3">
        <v>0.8</v>
      </c>
      <c r="K3">
        <v>3.2</v>
      </c>
    </row>
    <row r="4" spans="1:13" x14ac:dyDescent="0.25">
      <c r="A4" t="s">
        <v>5</v>
      </c>
      <c r="B4">
        <v>0.3</v>
      </c>
      <c r="C4">
        <v>-3.5</v>
      </c>
      <c r="D4">
        <v>3</v>
      </c>
      <c r="E4">
        <v>1.6</v>
      </c>
      <c r="F4">
        <v>4.4000000000000004</v>
      </c>
      <c r="G4">
        <v>4</v>
      </c>
      <c r="H4">
        <v>0.3</v>
      </c>
      <c r="I4">
        <v>5.7</v>
      </c>
      <c r="J4">
        <v>6.4</v>
      </c>
      <c r="K4">
        <v>8.5</v>
      </c>
    </row>
    <row r="5" spans="1:13" x14ac:dyDescent="0.25">
      <c r="A5" t="s">
        <v>6</v>
      </c>
      <c r="B5">
        <v>-0.4</v>
      </c>
      <c r="C5">
        <v>-4.4000000000000004</v>
      </c>
      <c r="D5">
        <v>5.6</v>
      </c>
      <c r="E5">
        <v>10.6</v>
      </c>
      <c r="F5">
        <v>12.7</v>
      </c>
      <c r="G5">
        <v>-1.7</v>
      </c>
      <c r="H5">
        <v>-5.6</v>
      </c>
      <c r="I5">
        <v>7.5</v>
      </c>
      <c r="J5">
        <v>13.3</v>
      </c>
      <c r="K5">
        <v>0.6</v>
      </c>
      <c r="M5" s="1"/>
    </row>
    <row r="6" spans="1:13" x14ac:dyDescent="0.25">
      <c r="A6" t="s">
        <v>7</v>
      </c>
      <c r="B6">
        <v>4.4000000000000004</v>
      </c>
      <c r="C6">
        <v>3.5</v>
      </c>
      <c r="D6">
        <v>3.8</v>
      </c>
      <c r="E6">
        <v>0.2</v>
      </c>
      <c r="F6">
        <v>2.1</v>
      </c>
      <c r="G6">
        <v>5.3</v>
      </c>
      <c r="H6">
        <v>5.0999999999999996</v>
      </c>
      <c r="I6">
        <v>3.2</v>
      </c>
      <c r="J6">
        <v>9.5</v>
      </c>
      <c r="K6">
        <v>4.7</v>
      </c>
    </row>
    <row r="7" spans="1:13" x14ac:dyDescent="0.25">
      <c r="A7" t="s">
        <v>8</v>
      </c>
      <c r="B7">
        <v>-0.6</v>
      </c>
      <c r="C7">
        <v>2.5</v>
      </c>
      <c r="D7">
        <v>6.5</v>
      </c>
      <c r="E7">
        <v>1.5</v>
      </c>
      <c r="F7">
        <v>6.1</v>
      </c>
      <c r="G7">
        <v>8.5</v>
      </c>
      <c r="H7">
        <v>6.5</v>
      </c>
      <c r="I7">
        <v>6.5</v>
      </c>
      <c r="J7">
        <v>10.1</v>
      </c>
      <c r="K7">
        <v>2.7</v>
      </c>
    </row>
    <row r="8" spans="1:13" x14ac:dyDescent="0.25">
      <c r="A8" t="s">
        <v>9</v>
      </c>
      <c r="B8">
        <v>6.7</v>
      </c>
      <c r="C8">
        <v>0.9</v>
      </c>
      <c r="D8">
        <v>6.8</v>
      </c>
      <c r="E8">
        <v>3</v>
      </c>
      <c r="F8">
        <v>2</v>
      </c>
      <c r="G8">
        <v>-0.5</v>
      </c>
      <c r="H8">
        <v>1.7</v>
      </c>
      <c r="I8">
        <v>8.5</v>
      </c>
      <c r="J8">
        <v>7.8</v>
      </c>
      <c r="K8">
        <v>3.8</v>
      </c>
      <c r="M8" s="1"/>
    </row>
    <row r="9" spans="1:13" x14ac:dyDescent="0.25">
      <c r="A9" t="s">
        <v>10</v>
      </c>
      <c r="B9">
        <v>-11.5</v>
      </c>
      <c r="C9">
        <v>-0.5</v>
      </c>
      <c r="D9">
        <v>-14.7</v>
      </c>
      <c r="E9">
        <v>-14.7</v>
      </c>
      <c r="F9">
        <v>-46</v>
      </c>
      <c r="G9">
        <v>-96.1</v>
      </c>
      <c r="H9">
        <v>-1340.5</v>
      </c>
      <c r="I9">
        <v>1.7</v>
      </c>
      <c r="J9">
        <v>28.6</v>
      </c>
      <c r="K9">
        <v>39.5</v>
      </c>
    </row>
    <row r="10" spans="1:13" x14ac:dyDescent="0.25">
      <c r="A10" t="s">
        <v>11</v>
      </c>
      <c r="B10">
        <v>-1.6</v>
      </c>
      <c r="C10">
        <v>-1.5</v>
      </c>
      <c r="D10">
        <v>-0.5</v>
      </c>
      <c r="E10">
        <v>-0.2</v>
      </c>
      <c r="F10">
        <v>0.9</v>
      </c>
      <c r="G10">
        <v>0.6</v>
      </c>
      <c r="H10">
        <v>12.6</v>
      </c>
      <c r="I10">
        <v>2.2000000000000002</v>
      </c>
      <c r="J10">
        <v>6.1</v>
      </c>
      <c r="K10">
        <v>4.5999999999999996</v>
      </c>
    </row>
    <row r="11" spans="1:13" x14ac:dyDescent="0.25">
      <c r="A11" t="s">
        <v>12</v>
      </c>
      <c r="B11">
        <v>-6</v>
      </c>
      <c r="C11">
        <v>-2.2999999999999998</v>
      </c>
      <c r="D11">
        <v>2.2999999999999998</v>
      </c>
      <c r="E11">
        <v>2.7</v>
      </c>
      <c r="F11">
        <v>-4.0999999999999996</v>
      </c>
      <c r="G11">
        <v>2.7</v>
      </c>
      <c r="H11">
        <v>8.3000000000000007</v>
      </c>
      <c r="I11">
        <v>2.2000000000000002</v>
      </c>
      <c r="J11">
        <v>-2.9</v>
      </c>
      <c r="K11">
        <v>-3.1</v>
      </c>
    </row>
    <row r="12" spans="1:13" x14ac:dyDescent="0.25">
      <c r="A12" t="s">
        <v>13</v>
      </c>
      <c r="B12">
        <v>4.2</v>
      </c>
      <c r="C12">
        <v>3.7</v>
      </c>
      <c r="D12">
        <v>6.1</v>
      </c>
      <c r="E12">
        <v>5.3</v>
      </c>
      <c r="F12">
        <v>6.1</v>
      </c>
      <c r="G12">
        <v>5.0999999999999996</v>
      </c>
      <c r="H12">
        <v>13.4</v>
      </c>
      <c r="I12">
        <v>1.3</v>
      </c>
      <c r="J12">
        <v>4.7</v>
      </c>
      <c r="K12">
        <v>3.1</v>
      </c>
    </row>
    <row r="13" spans="1:13" x14ac:dyDescent="0.25">
      <c r="A13" t="s">
        <v>14</v>
      </c>
      <c r="B13">
        <v>-2.4</v>
      </c>
      <c r="C13">
        <v>0.2</v>
      </c>
      <c r="D13">
        <v>-0.2</v>
      </c>
      <c r="E13">
        <v>-1.7</v>
      </c>
      <c r="F13">
        <v>1.5</v>
      </c>
      <c r="G13">
        <v>-10</v>
      </c>
      <c r="H13">
        <v>-0.6</v>
      </c>
      <c r="I13">
        <v>0.5</v>
      </c>
      <c r="J13">
        <v>8.6</v>
      </c>
      <c r="K13">
        <v>7.7</v>
      </c>
    </row>
    <row r="14" spans="1:13" x14ac:dyDescent="0.25">
      <c r="A14" t="s">
        <v>15</v>
      </c>
      <c r="B14">
        <v>-0.3</v>
      </c>
      <c r="C14">
        <v>-1.7</v>
      </c>
      <c r="D14">
        <v>-1.1000000000000001</v>
      </c>
      <c r="E14">
        <v>0.8</v>
      </c>
      <c r="F14">
        <v>0.5</v>
      </c>
      <c r="G14">
        <v>-3</v>
      </c>
      <c r="H14">
        <v>5.9</v>
      </c>
      <c r="I14">
        <v>3.1</v>
      </c>
      <c r="J14">
        <v>-0.5</v>
      </c>
      <c r="K14">
        <v>-1.9</v>
      </c>
    </row>
    <row r="15" spans="1:13" x14ac:dyDescent="0.25">
      <c r="A15" t="s">
        <v>16</v>
      </c>
      <c r="B15">
        <v>0.1</v>
      </c>
      <c r="C15">
        <v>1.4</v>
      </c>
      <c r="D15">
        <v>2.2999999999999998</v>
      </c>
      <c r="E15">
        <v>9.6</v>
      </c>
      <c r="F15">
        <v>2.4</v>
      </c>
      <c r="G15">
        <v>-3.5</v>
      </c>
      <c r="H15">
        <v>1.3</v>
      </c>
      <c r="I15">
        <v>1.5</v>
      </c>
      <c r="J15">
        <v>-2.8</v>
      </c>
      <c r="K15">
        <v>0.4</v>
      </c>
    </row>
    <row r="16" spans="1:13" x14ac:dyDescent="0.25">
      <c r="A16" t="s">
        <v>17</v>
      </c>
      <c r="B16">
        <v>26</v>
      </c>
      <c r="C16">
        <v>-0.3</v>
      </c>
      <c r="D16">
        <v>-2.7</v>
      </c>
      <c r="E16">
        <v>7.8</v>
      </c>
      <c r="F16">
        <v>-4.4000000000000004</v>
      </c>
      <c r="G16">
        <v>1.9</v>
      </c>
      <c r="H16">
        <v>-4.3</v>
      </c>
      <c r="I16">
        <v>-4.5999999999999996</v>
      </c>
      <c r="J16">
        <v>7.7</v>
      </c>
      <c r="K16">
        <v>1.8</v>
      </c>
    </row>
    <row r="17" spans="1:13" x14ac:dyDescent="0.25">
      <c r="A17" t="s">
        <v>18</v>
      </c>
      <c r="B17">
        <v>2.9</v>
      </c>
      <c r="C17">
        <v>3.6</v>
      </c>
      <c r="D17">
        <v>9.4</v>
      </c>
      <c r="E17">
        <v>9.8000000000000007</v>
      </c>
      <c r="F17">
        <v>10.5</v>
      </c>
      <c r="G17">
        <v>1.7</v>
      </c>
      <c r="H17">
        <v>-8.3000000000000007</v>
      </c>
      <c r="I17">
        <v>16.5</v>
      </c>
      <c r="J17">
        <v>20</v>
      </c>
      <c r="K17">
        <v>12.1</v>
      </c>
    </row>
    <row r="18" spans="1:13" x14ac:dyDescent="0.25">
      <c r="A18" t="s">
        <v>19</v>
      </c>
      <c r="B18">
        <v>81.5</v>
      </c>
      <c r="C18">
        <v>25.8</v>
      </c>
      <c r="D18">
        <v>-2.1</v>
      </c>
      <c r="E18">
        <v>-0.9</v>
      </c>
      <c r="F18">
        <v>-11.5</v>
      </c>
      <c r="G18">
        <v>-11.1</v>
      </c>
      <c r="H18">
        <v>13</v>
      </c>
      <c r="I18">
        <v>-10.8</v>
      </c>
      <c r="J18">
        <v>3.1</v>
      </c>
      <c r="K18">
        <v>-25.7</v>
      </c>
      <c r="M18" s="1"/>
    </row>
    <row r="19" spans="1:13" x14ac:dyDescent="0.25">
      <c r="A19" t="s">
        <v>20</v>
      </c>
      <c r="B19">
        <v>-3.4</v>
      </c>
      <c r="C19">
        <v>-3.3</v>
      </c>
      <c r="D19">
        <v>3.6</v>
      </c>
      <c r="E19">
        <v>4.5999999999999996</v>
      </c>
      <c r="F19">
        <v>8.1</v>
      </c>
      <c r="G19">
        <v>15</v>
      </c>
      <c r="H19">
        <v>18.399999999999999</v>
      </c>
      <c r="I19">
        <v>21.8</v>
      </c>
      <c r="J19">
        <v>15.1</v>
      </c>
      <c r="K19">
        <v>8</v>
      </c>
    </row>
    <row r="20" spans="1:13" x14ac:dyDescent="0.25">
      <c r="A20" t="s">
        <v>21</v>
      </c>
      <c r="B20">
        <v>7.6</v>
      </c>
      <c r="C20">
        <v>-7.7</v>
      </c>
      <c r="D20">
        <v>12.2</v>
      </c>
      <c r="E20">
        <v>2.9</v>
      </c>
      <c r="F20">
        <v>-1.2</v>
      </c>
      <c r="G20">
        <v>14</v>
      </c>
      <c r="H20">
        <v>5.6</v>
      </c>
      <c r="I20">
        <v>12.1</v>
      </c>
      <c r="J20">
        <v>7.5</v>
      </c>
      <c r="K20">
        <v>18.100000000000001</v>
      </c>
    </row>
    <row r="21" spans="1:13" x14ac:dyDescent="0.25">
      <c r="A21" t="s">
        <v>22</v>
      </c>
      <c r="B21">
        <v>1.5</v>
      </c>
      <c r="C21">
        <v>-3</v>
      </c>
      <c r="D21">
        <v>6.3</v>
      </c>
      <c r="E21">
        <v>0.9</v>
      </c>
      <c r="F21">
        <v>0.2</v>
      </c>
      <c r="G21">
        <v>-1.6</v>
      </c>
      <c r="H21">
        <v>2.2999999999999998</v>
      </c>
      <c r="I21">
        <v>7.2</v>
      </c>
      <c r="J21">
        <v>7.1</v>
      </c>
      <c r="K21">
        <v>-1.4</v>
      </c>
    </row>
    <row r="22" spans="1:13" x14ac:dyDescent="0.25">
      <c r="A22" t="s">
        <v>23</v>
      </c>
      <c r="B22">
        <v>0.2</v>
      </c>
      <c r="C22">
        <v>3.3</v>
      </c>
      <c r="D22">
        <v>2.5</v>
      </c>
      <c r="E22">
        <v>2.5</v>
      </c>
      <c r="F22">
        <v>4.7</v>
      </c>
      <c r="G22">
        <v>4.7</v>
      </c>
      <c r="H22">
        <v>5.2</v>
      </c>
      <c r="I22">
        <v>5.7</v>
      </c>
      <c r="J22">
        <v>5.0999999999999996</v>
      </c>
      <c r="K22">
        <v>1.3</v>
      </c>
    </row>
    <row r="23" spans="1:13" x14ac:dyDescent="0.25">
      <c r="A23" t="s">
        <v>24</v>
      </c>
      <c r="B23">
        <v>7.5</v>
      </c>
      <c r="C23">
        <v>9.1999999999999993</v>
      </c>
      <c r="D23">
        <v>5.7</v>
      </c>
      <c r="E23">
        <v>5.8</v>
      </c>
      <c r="F23">
        <v>2.7</v>
      </c>
      <c r="G23">
        <v>3.6</v>
      </c>
      <c r="H23">
        <v>1.3</v>
      </c>
      <c r="I23">
        <v>3.1</v>
      </c>
      <c r="J23">
        <v>7.2</v>
      </c>
      <c r="K23">
        <v>4</v>
      </c>
    </row>
    <row r="24" spans="1:13" x14ac:dyDescent="0.25">
      <c r="A24" t="s">
        <v>25</v>
      </c>
      <c r="B24">
        <v>-3.4</v>
      </c>
      <c r="C24">
        <v>5.0999999999999996</v>
      </c>
      <c r="D24">
        <v>-1</v>
      </c>
      <c r="E24">
        <v>-3.2</v>
      </c>
      <c r="F24">
        <v>-0.6</v>
      </c>
      <c r="G24">
        <v>0.3</v>
      </c>
      <c r="H24">
        <v>5.2</v>
      </c>
      <c r="I24">
        <v>2.8</v>
      </c>
      <c r="J24">
        <v>1.2</v>
      </c>
      <c r="K24">
        <v>-0.6</v>
      </c>
    </row>
    <row r="25" spans="1:13" x14ac:dyDescent="0.25">
      <c r="A25" t="s">
        <v>26</v>
      </c>
      <c r="B25">
        <v>-7</v>
      </c>
      <c r="C25">
        <v>-3</v>
      </c>
      <c r="D25">
        <v>-3.6</v>
      </c>
      <c r="E25">
        <v>-0.5</v>
      </c>
      <c r="F25">
        <v>2</v>
      </c>
      <c r="G25">
        <v>1.6</v>
      </c>
      <c r="H25">
        <v>7.8</v>
      </c>
      <c r="I25">
        <v>11.4</v>
      </c>
      <c r="J25">
        <v>12.9</v>
      </c>
      <c r="K25">
        <v>9.6</v>
      </c>
    </row>
    <row r="26" spans="1:13" x14ac:dyDescent="0.25">
      <c r="A26" t="s">
        <v>27</v>
      </c>
      <c r="B26">
        <v>-6.8</v>
      </c>
      <c r="C26">
        <v>-8.9</v>
      </c>
      <c r="D26">
        <v>-3.2</v>
      </c>
      <c r="E26">
        <v>-2.2000000000000002</v>
      </c>
      <c r="F26">
        <v>-2.5</v>
      </c>
      <c r="G26">
        <v>-3</v>
      </c>
      <c r="H26">
        <v>-2.8</v>
      </c>
      <c r="I26">
        <v>1.1000000000000001</v>
      </c>
      <c r="J26">
        <v>11.1</v>
      </c>
      <c r="K26">
        <v>-2.1</v>
      </c>
    </row>
    <row r="27" spans="1:13" x14ac:dyDescent="0.25">
      <c r="A27" t="s">
        <v>28</v>
      </c>
      <c r="B27">
        <v>6.2</v>
      </c>
      <c r="C27">
        <v>1.3</v>
      </c>
      <c r="D27">
        <v>6.1</v>
      </c>
      <c r="E27">
        <v>-5.7</v>
      </c>
      <c r="F27">
        <v>2.4</v>
      </c>
      <c r="G27">
        <v>5.5</v>
      </c>
      <c r="H27">
        <v>5.4</v>
      </c>
      <c r="I27">
        <v>3.4</v>
      </c>
      <c r="J27">
        <v>9.3000000000000007</v>
      </c>
      <c r="K27">
        <v>2.5</v>
      </c>
    </row>
    <row r="28" spans="1:13" x14ac:dyDescent="0.25">
      <c r="A28" t="s">
        <v>29</v>
      </c>
      <c r="B28">
        <v>-5.7</v>
      </c>
      <c r="C28">
        <v>-2.9</v>
      </c>
      <c r="D28">
        <v>2</v>
      </c>
      <c r="E28">
        <v>4.7</v>
      </c>
      <c r="F28">
        <v>5.4</v>
      </c>
      <c r="G28">
        <v>3.7</v>
      </c>
      <c r="H28">
        <v>8.4</v>
      </c>
      <c r="I28">
        <v>0</v>
      </c>
      <c r="J28">
        <v>-3.2</v>
      </c>
      <c r="K28">
        <v>2.6</v>
      </c>
    </row>
    <row r="29" spans="1:13" x14ac:dyDescent="0.25">
      <c r="A29" t="s">
        <v>30</v>
      </c>
      <c r="B29">
        <v>4.7</v>
      </c>
      <c r="C29">
        <v>4</v>
      </c>
      <c r="D29">
        <v>3.8</v>
      </c>
      <c r="E29">
        <v>7</v>
      </c>
      <c r="F29">
        <v>7.3</v>
      </c>
      <c r="G29">
        <v>6.9</v>
      </c>
      <c r="H29">
        <v>7.4</v>
      </c>
      <c r="I29">
        <v>6.5</v>
      </c>
      <c r="J29">
        <v>7.2</v>
      </c>
      <c r="K29">
        <v>0.8</v>
      </c>
    </row>
    <row r="30" spans="1:13" x14ac:dyDescent="0.25">
      <c r="A30" t="s">
        <v>41</v>
      </c>
    </row>
    <row r="31" spans="1:13" x14ac:dyDescent="0.25">
      <c r="A31" t="s">
        <v>4</v>
      </c>
    </row>
    <row r="32" spans="1:13" x14ac:dyDescent="0.25">
      <c r="A32" t="s">
        <v>32</v>
      </c>
    </row>
    <row r="33" spans="1:1" x14ac:dyDescent="0.25">
      <c r="A33" t="s">
        <v>33</v>
      </c>
    </row>
    <row r="34" spans="1:1" x14ac:dyDescent="0.25">
      <c r="A34" t="s">
        <v>34</v>
      </c>
    </row>
    <row r="35" spans="1:1" x14ac:dyDescent="0.25">
      <c r="A35" t="s">
        <v>35</v>
      </c>
    </row>
    <row r="36" spans="1:1" x14ac:dyDescent="0.25">
      <c r="A36" t="s">
        <v>36</v>
      </c>
    </row>
    <row r="37" spans="1:1" x14ac:dyDescent="0.25">
      <c r="A37" t="s">
        <v>37</v>
      </c>
    </row>
    <row r="38" spans="1:1" x14ac:dyDescent="0.25">
      <c r="A38" t="s">
        <v>38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"/>
  <sheetViews>
    <sheetView workbookViewId="0">
      <selection activeCell="B3" sqref="B3:K29"/>
    </sheetView>
  </sheetViews>
  <sheetFormatPr defaultRowHeight="13.2" x14ac:dyDescent="0.25"/>
  <sheetData>
    <row r="1" spans="1:11" x14ac:dyDescent="0.25">
      <c r="A1" s="2" t="s">
        <v>39</v>
      </c>
    </row>
    <row r="2" spans="1:11" x14ac:dyDescent="0.25">
      <c r="A2" t="s">
        <v>1</v>
      </c>
      <c r="B2">
        <v>2014</v>
      </c>
      <c r="C2">
        <v>2015</v>
      </c>
      <c r="D2">
        <v>2016</v>
      </c>
      <c r="E2">
        <v>2017</v>
      </c>
      <c r="F2">
        <v>2018</v>
      </c>
      <c r="G2">
        <v>2019</v>
      </c>
      <c r="H2">
        <v>2020</v>
      </c>
      <c r="I2">
        <v>2021</v>
      </c>
      <c r="J2">
        <v>2022</v>
      </c>
      <c r="K2">
        <v>2023</v>
      </c>
    </row>
    <row r="3" spans="1:11" x14ac:dyDescent="0.25">
      <c r="A3" t="s">
        <v>3</v>
      </c>
      <c r="B3">
        <v>-0.3</v>
      </c>
      <c r="C3">
        <v>1.8</v>
      </c>
      <c r="D3">
        <v>2.2999999999999998</v>
      </c>
      <c r="E3">
        <v>3.5</v>
      </c>
      <c r="F3">
        <v>3</v>
      </c>
      <c r="G3">
        <v>3.7</v>
      </c>
      <c r="H3">
        <v>4.3</v>
      </c>
      <c r="I3">
        <v>6.7</v>
      </c>
      <c r="J3">
        <v>5.5</v>
      </c>
      <c r="K3">
        <v>2.2999999999999998</v>
      </c>
    </row>
    <row r="4" spans="1:11" x14ac:dyDescent="0.25">
      <c r="A4" t="s">
        <v>5</v>
      </c>
      <c r="B4">
        <v>1.4</v>
      </c>
      <c r="C4">
        <v>2.8</v>
      </c>
      <c r="D4">
        <v>7</v>
      </c>
      <c r="E4">
        <v>8.6999999999999993</v>
      </c>
      <c r="F4">
        <v>6.6</v>
      </c>
      <c r="G4">
        <v>6</v>
      </c>
      <c r="H4">
        <v>4.5999999999999996</v>
      </c>
      <c r="I4">
        <v>8.6999999999999993</v>
      </c>
      <c r="J4">
        <v>13.8</v>
      </c>
      <c r="K4">
        <v>9.9</v>
      </c>
    </row>
    <row r="5" spans="1:11" x14ac:dyDescent="0.25">
      <c r="A5" t="s">
        <v>6</v>
      </c>
      <c r="B5">
        <v>2.5</v>
      </c>
      <c r="C5">
        <v>4</v>
      </c>
      <c r="D5">
        <v>7.2</v>
      </c>
      <c r="E5">
        <v>11.7</v>
      </c>
      <c r="F5">
        <v>8.6</v>
      </c>
      <c r="G5">
        <v>9.1999999999999993</v>
      </c>
      <c r="H5">
        <v>8.4</v>
      </c>
      <c r="I5">
        <v>19.7</v>
      </c>
      <c r="J5">
        <v>16.899999999999999</v>
      </c>
      <c r="K5">
        <v>-1.7</v>
      </c>
    </row>
    <row r="6" spans="1:11" x14ac:dyDescent="0.25">
      <c r="A6" t="s">
        <v>7</v>
      </c>
      <c r="B6">
        <v>3.8</v>
      </c>
      <c r="C6">
        <v>7</v>
      </c>
      <c r="D6">
        <v>4.5999999999999996</v>
      </c>
      <c r="E6">
        <v>5</v>
      </c>
      <c r="F6">
        <v>4.5</v>
      </c>
      <c r="G6">
        <v>2.2000000000000002</v>
      </c>
      <c r="H6">
        <v>4.3</v>
      </c>
      <c r="I6">
        <v>11.7</v>
      </c>
      <c r="J6">
        <v>4.8</v>
      </c>
      <c r="K6">
        <v>-4.2</v>
      </c>
    </row>
    <row r="7" spans="1:11" x14ac:dyDescent="0.25">
      <c r="A7" t="s">
        <v>8</v>
      </c>
      <c r="B7">
        <v>3.2</v>
      </c>
      <c r="C7">
        <v>4.8</v>
      </c>
      <c r="D7">
        <v>7.4</v>
      </c>
      <c r="E7">
        <v>6.1</v>
      </c>
      <c r="F7">
        <v>6.6</v>
      </c>
      <c r="G7">
        <v>5.8</v>
      </c>
      <c r="H7">
        <v>7.7</v>
      </c>
      <c r="I7">
        <v>11.6</v>
      </c>
      <c r="J7">
        <v>5.0999999999999996</v>
      </c>
      <c r="K7">
        <v>-8.5</v>
      </c>
    </row>
    <row r="8" spans="1:11" x14ac:dyDescent="0.25">
      <c r="A8" t="s">
        <v>9</v>
      </c>
      <c r="B8">
        <v>13.7</v>
      </c>
      <c r="C8">
        <v>6.9</v>
      </c>
      <c r="D8">
        <v>4.7</v>
      </c>
      <c r="E8">
        <v>5.5</v>
      </c>
      <c r="F8">
        <v>5.9</v>
      </c>
      <c r="G8">
        <v>7</v>
      </c>
      <c r="H8">
        <v>6</v>
      </c>
      <c r="I8">
        <v>15</v>
      </c>
      <c r="J8">
        <v>22.2</v>
      </c>
      <c r="K8">
        <v>5.9</v>
      </c>
    </row>
    <row r="9" spans="1:11" x14ac:dyDescent="0.25">
      <c r="A9" t="s">
        <v>10</v>
      </c>
      <c r="B9">
        <v>16.5</v>
      </c>
      <c r="C9">
        <v>11.5</v>
      </c>
      <c r="D9">
        <v>7.5</v>
      </c>
      <c r="E9">
        <v>10.9</v>
      </c>
      <c r="F9">
        <v>10.199999999999999</v>
      </c>
      <c r="G9">
        <v>2.2999999999999998</v>
      </c>
      <c r="H9">
        <v>0.3</v>
      </c>
      <c r="I9">
        <v>8.3000000000000007</v>
      </c>
      <c r="J9">
        <v>12.3</v>
      </c>
      <c r="K9">
        <v>3.1</v>
      </c>
    </row>
    <row r="10" spans="1:11" x14ac:dyDescent="0.25">
      <c r="A10" t="s">
        <v>11</v>
      </c>
      <c r="B10">
        <v>-7.5</v>
      </c>
      <c r="C10">
        <v>-5.0999999999999996</v>
      </c>
      <c r="D10">
        <v>-2.4</v>
      </c>
      <c r="E10">
        <v>-1</v>
      </c>
      <c r="F10">
        <v>1.8</v>
      </c>
      <c r="G10">
        <v>7.2</v>
      </c>
      <c r="H10">
        <v>4.5</v>
      </c>
      <c r="I10">
        <v>7.6</v>
      </c>
      <c r="J10">
        <v>11.9</v>
      </c>
      <c r="K10">
        <v>13.8</v>
      </c>
    </row>
    <row r="11" spans="1:11" x14ac:dyDescent="0.25">
      <c r="A11" t="s">
        <v>12</v>
      </c>
      <c r="B11">
        <v>0.3</v>
      </c>
      <c r="C11">
        <v>3.6</v>
      </c>
      <c r="D11">
        <v>4.5999999999999996</v>
      </c>
      <c r="E11">
        <v>6.2</v>
      </c>
      <c r="F11">
        <v>6.7</v>
      </c>
      <c r="G11">
        <v>5.2</v>
      </c>
      <c r="H11">
        <v>2.2000000000000002</v>
      </c>
      <c r="I11">
        <v>3.7</v>
      </c>
      <c r="J11">
        <v>7.4</v>
      </c>
      <c r="K11">
        <v>4</v>
      </c>
    </row>
    <row r="12" spans="1:11" x14ac:dyDescent="0.25">
      <c r="A12" t="s">
        <v>13</v>
      </c>
      <c r="B12">
        <v>-1.5</v>
      </c>
      <c r="C12">
        <v>-1.3</v>
      </c>
      <c r="D12">
        <v>1</v>
      </c>
      <c r="E12">
        <v>3.2</v>
      </c>
      <c r="F12">
        <v>2.9</v>
      </c>
      <c r="G12">
        <v>3.3</v>
      </c>
      <c r="H12">
        <v>5.2</v>
      </c>
      <c r="I12">
        <v>6.3</v>
      </c>
      <c r="J12">
        <v>6.3</v>
      </c>
      <c r="K12">
        <v>-0.4</v>
      </c>
    </row>
    <row r="13" spans="1:11" x14ac:dyDescent="0.25">
      <c r="A13" t="s">
        <v>14</v>
      </c>
      <c r="B13">
        <v>-1.6</v>
      </c>
      <c r="C13">
        <v>-2.9</v>
      </c>
      <c r="D13">
        <v>0.9</v>
      </c>
      <c r="E13">
        <v>3.8</v>
      </c>
      <c r="F13">
        <v>6.1</v>
      </c>
      <c r="G13">
        <v>9</v>
      </c>
      <c r="H13">
        <v>7.7</v>
      </c>
      <c r="I13">
        <v>7.3</v>
      </c>
      <c r="J13">
        <v>14.8</v>
      </c>
      <c r="K13">
        <v>11.9</v>
      </c>
    </row>
    <row r="14" spans="1:11" x14ac:dyDescent="0.25">
      <c r="A14" t="s">
        <v>15</v>
      </c>
      <c r="B14">
        <v>-4.7</v>
      </c>
      <c r="C14">
        <v>-3.8</v>
      </c>
      <c r="D14">
        <v>0.3</v>
      </c>
      <c r="E14">
        <v>-1.1000000000000001</v>
      </c>
      <c r="F14">
        <v>-0.6</v>
      </c>
      <c r="G14">
        <v>-0.1</v>
      </c>
      <c r="H14">
        <v>1.9</v>
      </c>
      <c r="I14">
        <v>2.5</v>
      </c>
      <c r="J14">
        <v>3.8</v>
      </c>
      <c r="K14">
        <v>1.3</v>
      </c>
    </row>
    <row r="15" spans="1:11" x14ac:dyDescent="0.25">
      <c r="A15" t="s">
        <v>16</v>
      </c>
      <c r="B15">
        <v>-1.8</v>
      </c>
      <c r="C15">
        <v>-1.5</v>
      </c>
      <c r="D15">
        <v>0.3</v>
      </c>
      <c r="E15">
        <v>2.2000000000000002</v>
      </c>
      <c r="F15">
        <v>1.8</v>
      </c>
      <c r="G15">
        <v>3.7</v>
      </c>
      <c r="H15">
        <v>-0.2</v>
      </c>
      <c r="I15">
        <v>-3.4</v>
      </c>
      <c r="J15">
        <v>2.7</v>
      </c>
      <c r="K15">
        <v>2.9</v>
      </c>
    </row>
    <row r="16" spans="1:11" x14ac:dyDescent="0.25">
      <c r="A16" t="s">
        <v>17</v>
      </c>
      <c r="B16">
        <v>6</v>
      </c>
      <c r="C16">
        <v>-3.4</v>
      </c>
      <c r="D16">
        <v>8.5</v>
      </c>
      <c r="E16">
        <v>8.8000000000000007</v>
      </c>
      <c r="F16">
        <v>9.6</v>
      </c>
      <c r="G16">
        <v>9</v>
      </c>
      <c r="H16">
        <v>3.5</v>
      </c>
      <c r="I16">
        <v>10.9</v>
      </c>
      <c r="J16">
        <v>13.8</v>
      </c>
      <c r="K16">
        <v>3.7</v>
      </c>
    </row>
    <row r="17" spans="1:13" x14ac:dyDescent="0.25">
      <c r="A17" t="s">
        <v>18</v>
      </c>
      <c r="B17">
        <v>6.4</v>
      </c>
      <c r="C17">
        <v>3.7</v>
      </c>
      <c r="D17">
        <v>5.4</v>
      </c>
      <c r="E17">
        <v>8.9</v>
      </c>
      <c r="F17">
        <v>7.3</v>
      </c>
      <c r="G17">
        <v>6.8</v>
      </c>
      <c r="H17">
        <v>7.3</v>
      </c>
      <c r="I17">
        <v>16.100000000000001</v>
      </c>
      <c r="J17">
        <v>19</v>
      </c>
      <c r="K17">
        <v>9.8000000000000007</v>
      </c>
    </row>
    <row r="18" spans="1:13" x14ac:dyDescent="0.25">
      <c r="A18" t="s">
        <v>19</v>
      </c>
      <c r="B18">
        <v>4.4000000000000004</v>
      </c>
      <c r="C18">
        <v>5.4</v>
      </c>
      <c r="D18">
        <v>6</v>
      </c>
      <c r="E18">
        <v>5.6</v>
      </c>
      <c r="F18">
        <v>7.1</v>
      </c>
      <c r="G18">
        <v>10.1</v>
      </c>
      <c r="H18">
        <v>14.5</v>
      </c>
      <c r="I18">
        <v>13.9</v>
      </c>
      <c r="J18">
        <v>9.6</v>
      </c>
      <c r="K18">
        <v>-9.1</v>
      </c>
    </row>
    <row r="19" spans="1:13" x14ac:dyDescent="0.25">
      <c r="A19" t="s">
        <v>20</v>
      </c>
      <c r="B19" s="1">
        <v>4.2</v>
      </c>
      <c r="C19" s="1">
        <v>13.1</v>
      </c>
      <c r="D19">
        <v>13.4</v>
      </c>
      <c r="E19">
        <v>12.2</v>
      </c>
      <c r="F19">
        <v>14.3</v>
      </c>
      <c r="G19">
        <v>17</v>
      </c>
      <c r="H19">
        <v>4.9000000000000004</v>
      </c>
      <c r="I19">
        <v>16.5</v>
      </c>
      <c r="J19">
        <v>22.3</v>
      </c>
      <c r="K19">
        <v>7.1</v>
      </c>
      <c r="M19" s="1"/>
    </row>
    <row r="20" spans="1:13" x14ac:dyDescent="0.25">
      <c r="A20" t="s">
        <v>21</v>
      </c>
      <c r="B20">
        <v>2.6</v>
      </c>
      <c r="C20">
        <v>5.8</v>
      </c>
      <c r="D20">
        <v>5.4</v>
      </c>
      <c r="E20">
        <v>5.3</v>
      </c>
      <c r="F20">
        <v>5.8</v>
      </c>
      <c r="G20">
        <v>6.1</v>
      </c>
      <c r="H20">
        <v>3.4</v>
      </c>
      <c r="I20">
        <v>5.0999999999999996</v>
      </c>
      <c r="J20">
        <v>6.7</v>
      </c>
      <c r="K20">
        <v>6.2</v>
      </c>
    </row>
    <row r="21" spans="1:13" x14ac:dyDescent="0.25">
      <c r="A21" t="s">
        <v>22</v>
      </c>
      <c r="B21">
        <v>0.8</v>
      </c>
      <c r="C21">
        <v>3.5</v>
      </c>
      <c r="D21">
        <v>5.3</v>
      </c>
      <c r="E21">
        <v>8.1</v>
      </c>
      <c r="F21">
        <v>9.3000000000000007</v>
      </c>
      <c r="G21">
        <v>7.2</v>
      </c>
      <c r="H21">
        <v>8</v>
      </c>
      <c r="I21">
        <v>14.5</v>
      </c>
      <c r="J21">
        <v>13.3</v>
      </c>
      <c r="K21">
        <v>-1.9</v>
      </c>
    </row>
    <row r="22" spans="1:13" x14ac:dyDescent="0.25">
      <c r="A22" t="s">
        <v>23</v>
      </c>
      <c r="B22">
        <v>3.8</v>
      </c>
      <c r="C22">
        <v>5.6</v>
      </c>
      <c r="D22">
        <v>6.7</v>
      </c>
      <c r="E22">
        <v>5.0999999999999996</v>
      </c>
      <c r="F22">
        <v>6</v>
      </c>
      <c r="G22">
        <v>6</v>
      </c>
      <c r="H22">
        <v>7.6</v>
      </c>
      <c r="I22">
        <v>11.4</v>
      </c>
      <c r="J22">
        <v>11.6</v>
      </c>
      <c r="K22">
        <v>-2.9</v>
      </c>
    </row>
    <row r="23" spans="1:13" x14ac:dyDescent="0.25">
      <c r="A23" t="s">
        <v>24</v>
      </c>
      <c r="B23" s="1">
        <v>1</v>
      </c>
      <c r="C23" s="1">
        <v>1.5</v>
      </c>
      <c r="D23" s="1">
        <v>1.9</v>
      </c>
      <c r="E23">
        <v>3.9</v>
      </c>
      <c r="F23">
        <v>6.6</v>
      </c>
      <c r="G23">
        <v>8.6999999999999993</v>
      </c>
      <c r="H23">
        <v>10.5</v>
      </c>
      <c r="I23">
        <v>9.1999999999999993</v>
      </c>
      <c r="J23">
        <v>11.8</v>
      </c>
      <c r="K23">
        <v>8.8000000000000007</v>
      </c>
      <c r="M23" s="1"/>
    </row>
    <row r="24" spans="1:13" x14ac:dyDescent="0.25">
      <c r="A24" t="s">
        <v>25</v>
      </c>
      <c r="B24">
        <v>4.2</v>
      </c>
      <c r="C24">
        <v>3.1</v>
      </c>
      <c r="D24">
        <v>7.1</v>
      </c>
      <c r="E24">
        <v>9.1999999999999993</v>
      </c>
      <c r="F24">
        <v>10.3</v>
      </c>
      <c r="G24">
        <v>10</v>
      </c>
      <c r="H24">
        <v>8.8000000000000007</v>
      </c>
      <c r="I24">
        <v>9.4</v>
      </c>
      <c r="J24">
        <v>12.6</v>
      </c>
      <c r="K24">
        <v>8.1999999999999993</v>
      </c>
    </row>
    <row r="25" spans="1:13" x14ac:dyDescent="0.25">
      <c r="A25" t="s">
        <v>26</v>
      </c>
      <c r="B25" s="1">
        <v>-2.1</v>
      </c>
      <c r="C25" s="1">
        <v>2.9</v>
      </c>
      <c r="D25" s="1">
        <v>6</v>
      </c>
      <c r="E25">
        <v>6</v>
      </c>
      <c r="F25">
        <v>5.6</v>
      </c>
      <c r="G25">
        <v>3.4</v>
      </c>
      <c r="H25">
        <v>4.7</v>
      </c>
      <c r="I25">
        <v>4.4000000000000004</v>
      </c>
      <c r="J25">
        <v>7.2</v>
      </c>
      <c r="K25">
        <v>3.3</v>
      </c>
      <c r="M25" s="1"/>
    </row>
    <row r="26" spans="1:13" x14ac:dyDescent="0.25">
      <c r="A26" t="s">
        <v>27</v>
      </c>
      <c r="B26">
        <v>-6.6</v>
      </c>
      <c r="C26">
        <v>0.8</v>
      </c>
      <c r="D26">
        <v>3.3</v>
      </c>
      <c r="E26">
        <v>8.3000000000000007</v>
      </c>
      <c r="F26">
        <v>8.6999999999999993</v>
      </c>
      <c r="G26">
        <v>6.7</v>
      </c>
      <c r="H26">
        <v>4.5999999999999996</v>
      </c>
      <c r="I26">
        <v>11.5</v>
      </c>
      <c r="J26">
        <v>14.8</v>
      </c>
      <c r="K26">
        <v>7.2</v>
      </c>
    </row>
    <row r="27" spans="1:13" x14ac:dyDescent="0.25">
      <c r="A27" t="s">
        <v>28</v>
      </c>
      <c r="B27" s="1">
        <v>1.4</v>
      </c>
      <c r="C27">
        <v>5.3</v>
      </c>
      <c r="D27">
        <v>6.7</v>
      </c>
      <c r="E27">
        <v>5.9</v>
      </c>
      <c r="F27">
        <v>7.4</v>
      </c>
      <c r="G27">
        <v>9.1</v>
      </c>
      <c r="H27">
        <v>9.5</v>
      </c>
      <c r="I27">
        <v>6.4</v>
      </c>
      <c r="J27">
        <v>13.7</v>
      </c>
      <c r="K27">
        <v>-0.2</v>
      </c>
      <c r="M27" s="1"/>
    </row>
    <row r="28" spans="1:13" x14ac:dyDescent="0.25">
      <c r="A28" t="s">
        <v>29</v>
      </c>
      <c r="B28">
        <v>-0.4</v>
      </c>
      <c r="C28">
        <v>0</v>
      </c>
      <c r="D28">
        <v>1.3</v>
      </c>
      <c r="E28">
        <v>1.1000000000000001</v>
      </c>
      <c r="F28">
        <v>0.9</v>
      </c>
      <c r="G28">
        <v>0.4</v>
      </c>
      <c r="H28">
        <v>1.8</v>
      </c>
      <c r="I28">
        <v>4.5999999999999996</v>
      </c>
      <c r="J28">
        <v>1.2</v>
      </c>
      <c r="K28">
        <v>-5.7</v>
      </c>
    </row>
    <row r="29" spans="1:13" x14ac:dyDescent="0.25">
      <c r="A29" t="s">
        <v>30</v>
      </c>
      <c r="B29">
        <v>9.4</v>
      </c>
      <c r="C29">
        <v>13.1</v>
      </c>
      <c r="D29">
        <v>8.1999999999999993</v>
      </c>
      <c r="E29">
        <v>6.6</v>
      </c>
      <c r="F29">
        <v>-0.9</v>
      </c>
      <c r="G29">
        <v>2.5</v>
      </c>
      <c r="H29">
        <v>4.2</v>
      </c>
      <c r="I29">
        <v>10.1</v>
      </c>
      <c r="J29">
        <v>3.6</v>
      </c>
      <c r="K29">
        <v>-5.3</v>
      </c>
    </row>
    <row r="30" spans="1:13" x14ac:dyDescent="0.25">
      <c r="A30" t="s">
        <v>40</v>
      </c>
    </row>
    <row r="31" spans="1:13" x14ac:dyDescent="0.25">
      <c r="A31" t="s">
        <v>4</v>
      </c>
    </row>
    <row r="32" spans="1:13" x14ac:dyDescent="0.25">
      <c r="A32" t="s">
        <v>32</v>
      </c>
    </row>
    <row r="33" spans="1:1" x14ac:dyDescent="0.25">
      <c r="A33" t="s">
        <v>33</v>
      </c>
    </row>
    <row r="34" spans="1:1" x14ac:dyDescent="0.25">
      <c r="A34" t="s">
        <v>34</v>
      </c>
    </row>
    <row r="35" spans="1:1" x14ac:dyDescent="0.25">
      <c r="A35" t="s">
        <v>35</v>
      </c>
    </row>
    <row r="36" spans="1:1" x14ac:dyDescent="0.25">
      <c r="A36" t="s">
        <v>36</v>
      </c>
    </row>
    <row r="37" spans="1:1" x14ac:dyDescent="0.25">
      <c r="A37" t="s">
        <v>37</v>
      </c>
    </row>
    <row r="38" spans="1:1" x14ac:dyDescent="0.25">
      <c r="A38" t="s">
        <v>38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"/>
  <sheetViews>
    <sheetView workbookViewId="0">
      <selection activeCell="B3" sqref="B3:K29"/>
    </sheetView>
  </sheetViews>
  <sheetFormatPr defaultRowHeight="13.2" x14ac:dyDescent="0.25"/>
  <sheetData>
    <row r="1" spans="1:11" x14ac:dyDescent="0.25">
      <c r="A1" s="2" t="s">
        <v>44</v>
      </c>
    </row>
    <row r="2" spans="1:11" x14ac:dyDescent="0.25">
      <c r="A2" t="s">
        <v>1</v>
      </c>
      <c r="B2">
        <v>2014</v>
      </c>
      <c r="C2">
        <v>2015</v>
      </c>
      <c r="D2">
        <v>2016</v>
      </c>
      <c r="E2">
        <v>2017</v>
      </c>
      <c r="F2">
        <v>2018</v>
      </c>
      <c r="G2">
        <v>2019</v>
      </c>
      <c r="H2">
        <v>2020</v>
      </c>
      <c r="I2">
        <v>2021</v>
      </c>
      <c r="J2">
        <v>2022</v>
      </c>
      <c r="K2">
        <v>2023</v>
      </c>
    </row>
    <row r="3" spans="1:11" x14ac:dyDescent="0.25">
      <c r="A3" t="s">
        <v>3</v>
      </c>
      <c r="B3" s="67">
        <v>8.6999999999999993</v>
      </c>
      <c r="C3" s="67">
        <v>8.6999999999999993</v>
      </c>
      <c r="D3" s="67">
        <v>7.9</v>
      </c>
      <c r="E3" s="67">
        <v>7.2</v>
      </c>
      <c r="F3" s="67">
        <v>6</v>
      </c>
      <c r="G3" s="67">
        <v>5.5</v>
      </c>
      <c r="H3" s="67">
        <v>5.8</v>
      </c>
      <c r="I3" s="67">
        <v>6.3</v>
      </c>
      <c r="J3" s="67">
        <v>5.6</v>
      </c>
      <c r="K3" s="67">
        <v>5.5</v>
      </c>
    </row>
    <row r="4" spans="1:11" x14ac:dyDescent="0.25">
      <c r="A4" t="s">
        <v>5</v>
      </c>
      <c r="B4" s="68">
        <v>12.4</v>
      </c>
      <c r="C4" s="68">
        <v>10.1</v>
      </c>
      <c r="D4" s="68">
        <v>8.6</v>
      </c>
      <c r="E4" s="68">
        <v>7.2</v>
      </c>
      <c r="F4" s="68">
        <v>6.2</v>
      </c>
      <c r="G4" s="68">
        <v>5.2</v>
      </c>
      <c r="H4" s="68">
        <v>6.1</v>
      </c>
      <c r="I4" s="68">
        <v>5.2</v>
      </c>
      <c r="J4" s="68">
        <v>4.2</v>
      </c>
      <c r="K4" s="68">
        <v>4.3</v>
      </c>
    </row>
    <row r="5" spans="1:11" x14ac:dyDescent="0.25">
      <c r="A5" t="s">
        <v>6</v>
      </c>
      <c r="B5" s="67">
        <v>6.1</v>
      </c>
      <c r="C5" s="67">
        <v>5.0999999999999996</v>
      </c>
      <c r="D5" s="67">
        <v>4</v>
      </c>
      <c r="E5" s="67">
        <v>2.9</v>
      </c>
      <c r="F5" s="67">
        <v>2.2000000000000002</v>
      </c>
      <c r="G5" s="67">
        <v>2</v>
      </c>
      <c r="H5" s="67">
        <v>2.6</v>
      </c>
      <c r="I5" s="67">
        <v>2.8</v>
      </c>
      <c r="J5" s="67">
        <v>2.2000000000000002</v>
      </c>
      <c r="K5" s="67">
        <v>2.6</v>
      </c>
    </row>
    <row r="6" spans="1:11" x14ac:dyDescent="0.25">
      <c r="A6" t="s">
        <v>7</v>
      </c>
      <c r="B6" s="68">
        <v>6.9</v>
      </c>
      <c r="C6" s="68">
        <v>6.3</v>
      </c>
      <c r="D6" s="68">
        <v>6</v>
      </c>
      <c r="E6" s="68">
        <v>5.8</v>
      </c>
      <c r="F6" s="68">
        <v>5.0999999999999996</v>
      </c>
      <c r="G6" s="68">
        <v>5</v>
      </c>
      <c r="H6" s="68">
        <v>5.6</v>
      </c>
      <c r="I6" s="68">
        <v>5.0999999999999996</v>
      </c>
      <c r="J6" s="68">
        <v>4.5</v>
      </c>
      <c r="K6" s="68">
        <v>5.0999999999999996</v>
      </c>
    </row>
    <row r="7" spans="1:11" x14ac:dyDescent="0.25">
      <c r="A7" t="s">
        <v>8</v>
      </c>
      <c r="B7" s="67">
        <v>4.7</v>
      </c>
      <c r="C7" s="67">
        <v>4.4000000000000004</v>
      </c>
      <c r="D7" s="67">
        <v>3.9</v>
      </c>
      <c r="E7" s="67">
        <v>3.6</v>
      </c>
      <c r="F7" s="67">
        <v>3.2</v>
      </c>
      <c r="G7" s="67">
        <v>3</v>
      </c>
      <c r="H7" s="67">
        <v>3.7</v>
      </c>
      <c r="I7" s="67">
        <v>3.7</v>
      </c>
      <c r="J7" s="67">
        <v>3.2</v>
      </c>
      <c r="K7" s="67">
        <v>3.1</v>
      </c>
    </row>
    <row r="8" spans="1:11" x14ac:dyDescent="0.25">
      <c r="A8" t="s">
        <v>9</v>
      </c>
      <c r="B8" s="68">
        <v>7.3</v>
      </c>
      <c r="C8" s="68">
        <v>6.4</v>
      </c>
      <c r="D8" s="68">
        <v>6.8</v>
      </c>
      <c r="E8" s="68">
        <v>5.8</v>
      </c>
      <c r="F8" s="68">
        <v>5.4</v>
      </c>
      <c r="G8" s="68">
        <v>4.5</v>
      </c>
      <c r="H8" s="68">
        <v>6.9</v>
      </c>
      <c r="I8" s="68">
        <v>6.2</v>
      </c>
      <c r="J8" s="68">
        <v>5.6</v>
      </c>
      <c r="K8" s="68">
        <v>6.4</v>
      </c>
    </row>
    <row r="9" spans="1:11" x14ac:dyDescent="0.25">
      <c r="A9" t="s">
        <v>10</v>
      </c>
      <c r="B9" s="67">
        <v>11.9</v>
      </c>
      <c r="C9" s="67">
        <v>9.9</v>
      </c>
      <c r="D9" s="67">
        <v>8.4</v>
      </c>
      <c r="E9" s="67">
        <v>6.7</v>
      </c>
      <c r="F9" s="67">
        <v>5.8</v>
      </c>
      <c r="G9" s="67">
        <v>5</v>
      </c>
      <c r="H9" s="67">
        <v>5.9</v>
      </c>
      <c r="I9" s="67">
        <v>6.2</v>
      </c>
      <c r="J9" s="67">
        <v>4.5</v>
      </c>
      <c r="K9" s="67">
        <v>4.3</v>
      </c>
    </row>
    <row r="10" spans="1:11" x14ac:dyDescent="0.25">
      <c r="A10" t="s">
        <v>11</v>
      </c>
      <c r="B10" s="68">
        <v>26.6</v>
      </c>
      <c r="C10" s="68">
        <v>25</v>
      </c>
      <c r="D10" s="68">
        <v>23.9</v>
      </c>
      <c r="E10" s="68">
        <v>21.8</v>
      </c>
      <c r="F10" s="68">
        <v>19.7</v>
      </c>
      <c r="G10" s="68">
        <v>17.899999999999999</v>
      </c>
      <c r="H10" s="68">
        <v>17.600000000000001</v>
      </c>
      <c r="I10" s="68">
        <v>14.7</v>
      </c>
      <c r="J10" s="68">
        <v>12.5</v>
      </c>
      <c r="K10" s="68">
        <v>11.1</v>
      </c>
    </row>
    <row r="11" spans="1:11" x14ac:dyDescent="0.25">
      <c r="A11" t="s">
        <v>12</v>
      </c>
      <c r="B11" s="67">
        <v>24.5</v>
      </c>
      <c r="C11" s="67">
        <v>22.1</v>
      </c>
      <c r="D11" s="67">
        <v>19.600000000000001</v>
      </c>
      <c r="E11" s="67">
        <v>17.2</v>
      </c>
      <c r="F11" s="67">
        <v>15.3</v>
      </c>
      <c r="G11" s="67">
        <v>14.1</v>
      </c>
      <c r="H11" s="67">
        <v>15.5</v>
      </c>
      <c r="I11" s="67">
        <v>14.9</v>
      </c>
      <c r="J11" s="67">
        <v>13</v>
      </c>
      <c r="K11" s="67">
        <v>12.2</v>
      </c>
    </row>
    <row r="12" spans="1:11" x14ac:dyDescent="0.25">
      <c r="A12" t="s">
        <v>13</v>
      </c>
      <c r="B12" s="68">
        <v>10.3</v>
      </c>
      <c r="C12" s="68">
        <v>10.3</v>
      </c>
      <c r="D12" s="68">
        <v>10.1</v>
      </c>
      <c r="E12" s="68">
        <v>9.4</v>
      </c>
      <c r="F12" s="68">
        <v>9</v>
      </c>
      <c r="G12" s="68">
        <v>8.4</v>
      </c>
      <c r="H12" s="68">
        <v>8</v>
      </c>
      <c r="I12" s="68">
        <v>7.9</v>
      </c>
      <c r="J12" s="68">
        <v>7.3</v>
      </c>
      <c r="K12" s="68">
        <v>7.3</v>
      </c>
    </row>
    <row r="13" spans="1:11" x14ac:dyDescent="0.25">
      <c r="A13" t="s">
        <v>14</v>
      </c>
      <c r="B13" s="67">
        <v>17.3</v>
      </c>
      <c r="C13" s="67">
        <v>16.2</v>
      </c>
      <c r="D13" s="67">
        <v>13</v>
      </c>
      <c r="E13" s="67">
        <v>11.1</v>
      </c>
      <c r="F13" s="67">
        <v>8.3000000000000007</v>
      </c>
      <c r="G13" s="67">
        <v>6.6</v>
      </c>
      <c r="H13" s="67">
        <v>7.4</v>
      </c>
      <c r="I13" s="67">
        <v>7.5</v>
      </c>
      <c r="J13" s="67">
        <v>6.8</v>
      </c>
      <c r="K13" s="67">
        <v>6.1</v>
      </c>
    </row>
    <row r="14" spans="1:11" x14ac:dyDescent="0.25">
      <c r="A14" t="s">
        <v>15</v>
      </c>
      <c r="B14" s="68">
        <v>12.9</v>
      </c>
      <c r="C14" s="68">
        <v>12</v>
      </c>
      <c r="D14" s="68">
        <v>11.7</v>
      </c>
      <c r="E14" s="68">
        <v>11.3</v>
      </c>
      <c r="F14" s="68">
        <v>10.6</v>
      </c>
      <c r="G14" s="68">
        <v>9.9</v>
      </c>
      <c r="H14" s="68">
        <v>9.3000000000000007</v>
      </c>
      <c r="I14" s="68">
        <v>9.5</v>
      </c>
      <c r="J14" s="68">
        <v>8.1</v>
      </c>
      <c r="K14" s="68">
        <v>7.7</v>
      </c>
    </row>
    <row r="15" spans="1:11" x14ac:dyDescent="0.25">
      <c r="A15" t="s">
        <v>16</v>
      </c>
      <c r="B15" s="67">
        <v>16.100000000000001</v>
      </c>
      <c r="C15" s="67">
        <v>15</v>
      </c>
      <c r="D15" s="67">
        <v>13</v>
      </c>
      <c r="E15" s="67">
        <v>11.1</v>
      </c>
      <c r="F15" s="67">
        <v>8.4</v>
      </c>
      <c r="G15" s="67">
        <v>7.2</v>
      </c>
      <c r="H15" s="67">
        <v>7.6</v>
      </c>
      <c r="I15" s="67">
        <v>7.2</v>
      </c>
      <c r="J15" s="67">
        <v>6.3</v>
      </c>
      <c r="K15" s="67">
        <v>5.8</v>
      </c>
    </row>
    <row r="16" spans="1:11" x14ac:dyDescent="0.25">
      <c r="A16" t="s">
        <v>17</v>
      </c>
      <c r="B16" s="68">
        <v>10.9</v>
      </c>
      <c r="C16" s="68">
        <v>9.9</v>
      </c>
      <c r="D16" s="68">
        <v>9.6999999999999993</v>
      </c>
      <c r="E16" s="68">
        <v>8.6999999999999993</v>
      </c>
      <c r="F16" s="68">
        <v>7.4</v>
      </c>
      <c r="G16" s="68">
        <v>6.3</v>
      </c>
      <c r="H16" s="68">
        <v>8.1</v>
      </c>
      <c r="I16" s="68">
        <v>7.6</v>
      </c>
      <c r="J16" s="68">
        <v>6.9</v>
      </c>
      <c r="K16" s="68">
        <v>6.5</v>
      </c>
    </row>
    <row r="17" spans="1:11" x14ac:dyDescent="0.25">
      <c r="A17" t="s">
        <v>18</v>
      </c>
      <c r="B17" s="67">
        <v>10.7</v>
      </c>
      <c r="C17" s="67">
        <v>9.1</v>
      </c>
      <c r="D17" s="67">
        <v>7.9</v>
      </c>
      <c r="E17" s="67">
        <v>7.1</v>
      </c>
      <c r="F17" s="67">
        <v>6.2</v>
      </c>
      <c r="G17" s="67">
        <v>6.3</v>
      </c>
      <c r="H17" s="67">
        <v>8.5</v>
      </c>
      <c r="I17" s="67">
        <v>7.1</v>
      </c>
      <c r="J17" s="67">
        <v>6</v>
      </c>
      <c r="K17" s="67">
        <v>6.9</v>
      </c>
    </row>
    <row r="18" spans="1:11" x14ac:dyDescent="0.25">
      <c r="A18" t="s">
        <v>19</v>
      </c>
      <c r="B18" s="68">
        <v>5.9</v>
      </c>
      <c r="C18" s="68">
        <v>6.7</v>
      </c>
      <c r="D18" s="68">
        <v>6.3</v>
      </c>
      <c r="E18" s="68">
        <v>5.5</v>
      </c>
      <c r="F18" s="68">
        <v>5.6</v>
      </c>
      <c r="G18" s="68">
        <v>5.6</v>
      </c>
      <c r="H18" s="68">
        <v>6.8</v>
      </c>
      <c r="I18" s="68">
        <v>5.3</v>
      </c>
      <c r="J18" s="68">
        <v>4.5999999999999996</v>
      </c>
      <c r="K18" s="68">
        <v>5.2</v>
      </c>
    </row>
    <row r="19" spans="1:11" x14ac:dyDescent="0.25">
      <c r="A19" t="s">
        <v>20</v>
      </c>
      <c r="B19" s="67">
        <v>7.5</v>
      </c>
      <c r="C19" s="67">
        <v>6.6</v>
      </c>
      <c r="D19" s="67">
        <v>5</v>
      </c>
      <c r="E19" s="67">
        <v>4</v>
      </c>
      <c r="F19" s="67">
        <v>3.6</v>
      </c>
      <c r="G19" s="67">
        <v>3.3</v>
      </c>
      <c r="H19" s="67">
        <v>4.0999999999999996</v>
      </c>
      <c r="I19" s="67">
        <v>4</v>
      </c>
      <c r="J19" s="67">
        <v>3.6</v>
      </c>
      <c r="K19" s="67">
        <v>4.0999999999999996</v>
      </c>
    </row>
    <row r="20" spans="1:11" x14ac:dyDescent="0.25">
      <c r="A20" t="s">
        <v>21</v>
      </c>
      <c r="B20" s="68">
        <v>5.7</v>
      </c>
      <c r="C20" s="68">
        <v>5.4</v>
      </c>
      <c r="D20" s="68">
        <v>4.7</v>
      </c>
      <c r="E20" s="68">
        <v>4</v>
      </c>
      <c r="F20" s="68">
        <v>4</v>
      </c>
      <c r="G20" s="68">
        <v>4.0999999999999996</v>
      </c>
      <c r="H20" s="68">
        <v>4.9000000000000004</v>
      </c>
      <c r="I20" s="68">
        <v>3.8</v>
      </c>
      <c r="J20" s="68">
        <v>3.5</v>
      </c>
      <c r="K20" s="68">
        <v>3.5</v>
      </c>
    </row>
    <row r="21" spans="1:11" x14ac:dyDescent="0.25">
      <c r="A21" t="s">
        <v>22</v>
      </c>
      <c r="B21" s="67">
        <v>8.4</v>
      </c>
      <c r="C21" s="67">
        <v>7.9</v>
      </c>
      <c r="D21" s="67">
        <v>7</v>
      </c>
      <c r="E21" s="67">
        <v>5.9</v>
      </c>
      <c r="F21" s="67">
        <v>4.9000000000000004</v>
      </c>
      <c r="G21" s="67">
        <v>4.4000000000000004</v>
      </c>
      <c r="H21" s="67">
        <v>4.9000000000000004</v>
      </c>
      <c r="I21" s="67">
        <v>4.2</v>
      </c>
      <c r="J21" s="67">
        <v>3.5</v>
      </c>
      <c r="K21" s="67">
        <v>3.6</v>
      </c>
    </row>
    <row r="22" spans="1:11" x14ac:dyDescent="0.25">
      <c r="A22" t="s">
        <v>23</v>
      </c>
      <c r="B22" s="68">
        <v>6</v>
      </c>
      <c r="C22" s="68">
        <v>6.1</v>
      </c>
      <c r="D22" s="68">
        <v>6.5</v>
      </c>
      <c r="E22" s="68">
        <v>5.9</v>
      </c>
      <c r="F22" s="68">
        <v>5.2</v>
      </c>
      <c r="G22" s="68">
        <v>4.8</v>
      </c>
      <c r="H22" s="68">
        <v>6</v>
      </c>
      <c r="I22" s="68">
        <v>6.2</v>
      </c>
      <c r="J22" s="68">
        <v>4.8</v>
      </c>
      <c r="K22" s="68">
        <v>5.0999999999999996</v>
      </c>
    </row>
    <row r="23" spans="1:11" x14ac:dyDescent="0.25">
      <c r="A23" t="s">
        <v>24</v>
      </c>
      <c r="B23" s="67">
        <v>9.1999999999999993</v>
      </c>
      <c r="C23" s="67">
        <v>7.7</v>
      </c>
      <c r="D23" s="67">
        <v>6.3</v>
      </c>
      <c r="E23" s="67">
        <v>5</v>
      </c>
      <c r="F23" s="67">
        <v>3.9</v>
      </c>
      <c r="G23" s="67">
        <v>3.3</v>
      </c>
      <c r="H23" s="67">
        <v>3.2</v>
      </c>
      <c r="I23" s="67">
        <v>3.4</v>
      </c>
      <c r="J23" s="67">
        <v>2.9</v>
      </c>
      <c r="K23" s="67">
        <v>2.8</v>
      </c>
    </row>
    <row r="24" spans="1:11" x14ac:dyDescent="0.25">
      <c r="A24" t="s">
        <v>25</v>
      </c>
      <c r="B24" s="68">
        <v>14.6</v>
      </c>
      <c r="C24" s="68">
        <v>13</v>
      </c>
      <c r="D24" s="68">
        <v>11.5</v>
      </c>
      <c r="E24" s="68">
        <v>9.1999999999999993</v>
      </c>
      <c r="F24" s="68">
        <v>7.2</v>
      </c>
      <c r="G24" s="68">
        <v>6.6</v>
      </c>
      <c r="H24" s="68">
        <v>7.1</v>
      </c>
      <c r="I24" s="68">
        <v>6.7</v>
      </c>
      <c r="J24" s="68">
        <v>6.2</v>
      </c>
      <c r="K24" s="68">
        <v>6.5</v>
      </c>
    </row>
    <row r="25" spans="1:11" x14ac:dyDescent="0.25">
      <c r="A25" t="s">
        <v>26</v>
      </c>
      <c r="B25" s="67">
        <v>8.6</v>
      </c>
      <c r="C25" s="67">
        <v>8.4</v>
      </c>
      <c r="D25" s="67">
        <v>7.2</v>
      </c>
      <c r="E25" s="67">
        <v>6.1</v>
      </c>
      <c r="F25" s="67">
        <v>5.3</v>
      </c>
      <c r="G25" s="67">
        <v>4.9000000000000004</v>
      </c>
      <c r="H25" s="67">
        <v>6.1</v>
      </c>
      <c r="I25" s="67">
        <v>5.6</v>
      </c>
      <c r="J25" s="67">
        <v>5.6</v>
      </c>
      <c r="K25" s="67">
        <v>5.6</v>
      </c>
    </row>
    <row r="26" spans="1:11" x14ac:dyDescent="0.25">
      <c r="A26" t="s">
        <v>27</v>
      </c>
      <c r="B26" s="68">
        <v>9.6999999999999993</v>
      </c>
      <c r="C26" s="68">
        <v>9</v>
      </c>
      <c r="D26" s="68">
        <v>8</v>
      </c>
      <c r="E26" s="68">
        <v>6.6</v>
      </c>
      <c r="F26" s="68">
        <v>5.0999999999999996</v>
      </c>
      <c r="G26" s="68">
        <v>4.4000000000000004</v>
      </c>
      <c r="H26" s="68">
        <v>5</v>
      </c>
      <c r="I26" s="68">
        <v>4.8</v>
      </c>
      <c r="J26" s="68">
        <v>4</v>
      </c>
      <c r="K26" s="68">
        <v>3.7</v>
      </c>
    </row>
    <row r="27" spans="1:11" x14ac:dyDescent="0.25">
      <c r="A27" t="s">
        <v>28</v>
      </c>
      <c r="B27" s="67">
        <v>13.1</v>
      </c>
      <c r="C27" s="67">
        <v>11.5</v>
      </c>
      <c r="D27" s="67">
        <v>9.6</v>
      </c>
      <c r="E27" s="67">
        <v>8.1</v>
      </c>
      <c r="F27" s="67">
        <v>6.5</v>
      </c>
      <c r="G27" s="67">
        <v>5.7</v>
      </c>
      <c r="H27" s="67">
        <v>6.7</v>
      </c>
      <c r="I27" s="67">
        <v>6.8</v>
      </c>
      <c r="J27" s="67">
        <v>6.1</v>
      </c>
      <c r="K27" s="67">
        <v>5.8</v>
      </c>
    </row>
    <row r="28" spans="1:11" x14ac:dyDescent="0.25">
      <c r="A28" t="s">
        <v>29</v>
      </c>
      <c r="B28" s="68">
        <v>8.6999999999999993</v>
      </c>
      <c r="C28" s="68">
        <v>9.4</v>
      </c>
      <c r="D28" s="68">
        <v>8.9</v>
      </c>
      <c r="E28" s="68">
        <v>8.6999999999999993</v>
      </c>
      <c r="F28" s="68">
        <v>7.5</v>
      </c>
      <c r="G28" s="68">
        <v>6.8</v>
      </c>
      <c r="H28" s="68">
        <v>7.7</v>
      </c>
      <c r="I28" s="68">
        <v>7.7</v>
      </c>
      <c r="J28" s="68">
        <v>6.8</v>
      </c>
      <c r="K28" s="68">
        <v>7.2</v>
      </c>
    </row>
    <row r="29" spans="1:11" x14ac:dyDescent="0.25">
      <c r="A29" t="s">
        <v>30</v>
      </c>
      <c r="B29" s="67">
        <v>8</v>
      </c>
      <c r="C29" s="67">
        <v>7.5</v>
      </c>
      <c r="D29" s="67">
        <v>7.1</v>
      </c>
      <c r="E29" s="67">
        <v>6.8</v>
      </c>
      <c r="F29" s="67">
        <v>6.5</v>
      </c>
      <c r="G29" s="67">
        <v>6.9</v>
      </c>
      <c r="H29" s="67">
        <v>8.5</v>
      </c>
      <c r="I29" s="67">
        <v>8.9</v>
      </c>
      <c r="J29" s="67">
        <v>7.5</v>
      </c>
      <c r="K29" s="67">
        <v>7.7</v>
      </c>
    </row>
    <row r="30" spans="1:11" x14ac:dyDescent="0.25">
      <c r="A30" t="s">
        <v>45</v>
      </c>
    </row>
    <row r="31" spans="1:11" x14ac:dyDescent="0.25">
      <c r="A31" t="s">
        <v>4</v>
      </c>
    </row>
    <row r="32" spans="1:11" x14ac:dyDescent="0.25">
      <c r="A32" t="s">
        <v>32</v>
      </c>
    </row>
    <row r="33" spans="1:1" x14ac:dyDescent="0.25">
      <c r="A33" t="s">
        <v>33</v>
      </c>
    </row>
    <row r="34" spans="1:1" x14ac:dyDescent="0.25">
      <c r="A34" t="s">
        <v>34</v>
      </c>
    </row>
    <row r="35" spans="1:1" x14ac:dyDescent="0.25">
      <c r="A35" t="s">
        <v>35</v>
      </c>
    </row>
    <row r="36" spans="1:1" x14ac:dyDescent="0.25">
      <c r="A36" t="s">
        <v>36</v>
      </c>
    </row>
    <row r="37" spans="1:1" x14ac:dyDescent="0.25">
      <c r="A37" t="s">
        <v>37</v>
      </c>
    </row>
    <row r="38" spans="1:1" x14ac:dyDescent="0.25">
      <c r="A38" t="s">
        <v>38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"/>
  <sheetViews>
    <sheetView workbookViewId="0">
      <selection activeCell="K14" sqref="K14"/>
    </sheetView>
  </sheetViews>
  <sheetFormatPr defaultRowHeight="13.2" x14ac:dyDescent="0.25"/>
  <sheetData>
    <row r="1" spans="1:11" x14ac:dyDescent="0.25">
      <c r="A1" s="55" t="s">
        <v>107</v>
      </c>
    </row>
    <row r="2" spans="1:11" x14ac:dyDescent="0.25">
      <c r="A2" t="s">
        <v>1</v>
      </c>
      <c r="B2">
        <v>2014</v>
      </c>
      <c r="C2">
        <v>2015</v>
      </c>
      <c r="D2">
        <v>2016</v>
      </c>
      <c r="E2">
        <v>2017</v>
      </c>
      <c r="F2">
        <v>2018</v>
      </c>
      <c r="G2">
        <v>2019</v>
      </c>
      <c r="H2">
        <v>2020</v>
      </c>
      <c r="I2">
        <v>2021</v>
      </c>
      <c r="J2">
        <v>2022</v>
      </c>
      <c r="K2">
        <v>2023</v>
      </c>
    </row>
    <row r="3" spans="1:11" x14ac:dyDescent="0.25">
      <c r="A3" t="s">
        <v>3</v>
      </c>
      <c r="B3" s="53">
        <v>1</v>
      </c>
      <c r="C3" s="53">
        <v>0.7</v>
      </c>
      <c r="D3" s="53">
        <v>0.1</v>
      </c>
      <c r="E3" s="53">
        <v>0.2</v>
      </c>
      <c r="F3" s="53">
        <v>0.9</v>
      </c>
      <c r="G3" s="53">
        <v>1.4</v>
      </c>
      <c r="H3" s="53">
        <v>0.4</v>
      </c>
      <c r="I3" s="53">
        <v>1.1000000000000001</v>
      </c>
      <c r="J3" s="53">
        <v>1.4</v>
      </c>
      <c r="K3" s="53">
        <v>2.1</v>
      </c>
    </row>
    <row r="4" spans="1:11" x14ac:dyDescent="0.25">
      <c r="A4" t="s">
        <v>5</v>
      </c>
      <c r="B4" s="53">
        <v>3.1</v>
      </c>
      <c r="C4" s="53">
        <v>2.2000000000000002</v>
      </c>
      <c r="D4" s="53">
        <v>0.4</v>
      </c>
      <c r="E4" s="53">
        <v>2.2999999999999998</v>
      </c>
      <c r="F4" s="53">
        <v>2.2000000000000002</v>
      </c>
      <c r="G4" s="53">
        <v>5</v>
      </c>
      <c r="H4" s="53">
        <v>1.4</v>
      </c>
      <c r="I4" s="53">
        <v>0.9</v>
      </c>
      <c r="J4" s="53">
        <v>0.1</v>
      </c>
      <c r="K4" s="53">
        <v>1.3</v>
      </c>
    </row>
    <row r="5" spans="1:11" x14ac:dyDescent="0.25">
      <c r="A5" t="s">
        <v>6</v>
      </c>
      <c r="B5" s="53">
        <v>3</v>
      </c>
      <c r="C5" s="53">
        <v>2.4</v>
      </c>
      <c r="D5" s="53">
        <v>2.1</v>
      </c>
      <c r="E5" s="53">
        <v>2.4</v>
      </c>
      <c r="F5" s="53">
        <v>2.6</v>
      </c>
      <c r="G5" s="53">
        <v>1.7</v>
      </c>
      <c r="H5" s="53">
        <v>0.5</v>
      </c>
      <c r="I5" s="53">
        <v>0</v>
      </c>
      <c r="J5" s="53">
        <v>0.5</v>
      </c>
      <c r="K5" s="53">
        <v>0.7</v>
      </c>
    </row>
    <row r="6" spans="1:11" x14ac:dyDescent="0.25">
      <c r="A6" t="s">
        <v>7</v>
      </c>
      <c r="B6" s="53">
        <v>-1.2</v>
      </c>
      <c r="C6" s="53">
        <v>-0.3</v>
      </c>
      <c r="D6" s="53">
        <v>0.9</v>
      </c>
      <c r="E6" s="53">
        <v>1.3</v>
      </c>
      <c r="F6" s="53">
        <v>1.3</v>
      </c>
      <c r="G6" s="53">
        <v>1.6</v>
      </c>
      <c r="H6" s="53">
        <v>1.1000000000000001</v>
      </c>
      <c r="I6" s="53">
        <v>1.4</v>
      </c>
      <c r="J6" s="53">
        <v>1.3</v>
      </c>
      <c r="K6" s="53">
        <v>1.8</v>
      </c>
    </row>
    <row r="7" spans="1:11" x14ac:dyDescent="0.25">
      <c r="A7" t="s">
        <v>8</v>
      </c>
      <c r="B7" s="53">
        <v>0.5</v>
      </c>
      <c r="C7" s="53">
        <v>0.4</v>
      </c>
      <c r="D7" s="53">
        <v>0.3</v>
      </c>
      <c r="E7" s="53">
        <v>0.5</v>
      </c>
      <c r="F7" s="53">
        <v>1.1000000000000001</v>
      </c>
      <c r="G7" s="53">
        <v>1.3</v>
      </c>
      <c r="H7" s="53">
        <v>0.3</v>
      </c>
      <c r="I7" s="53">
        <v>1</v>
      </c>
      <c r="J7" s="53">
        <v>1.3</v>
      </c>
      <c r="K7" s="53">
        <v>2.4</v>
      </c>
    </row>
    <row r="8" spans="1:11" x14ac:dyDescent="0.25">
      <c r="A8" t="s">
        <v>9</v>
      </c>
      <c r="B8" s="53">
        <v>0.7</v>
      </c>
      <c r="C8" s="53">
        <v>1.4</v>
      </c>
      <c r="D8" s="53">
        <v>2.1</v>
      </c>
      <c r="E8" s="53">
        <v>3.3</v>
      </c>
      <c r="F8" s="53">
        <v>2.2999999999999998</v>
      </c>
      <c r="G8" s="53">
        <v>1.3</v>
      </c>
      <c r="H8" s="53">
        <v>0.4</v>
      </c>
      <c r="I8" s="53">
        <v>-0.2</v>
      </c>
      <c r="J8" s="53">
        <v>2</v>
      </c>
      <c r="K8" s="53">
        <v>2</v>
      </c>
    </row>
    <row r="9" spans="1:11" x14ac:dyDescent="0.25">
      <c r="A9" t="s">
        <v>10</v>
      </c>
      <c r="B9" s="53">
        <v>0.6</v>
      </c>
      <c r="C9" s="53">
        <v>0.9</v>
      </c>
      <c r="D9" s="53">
        <v>0.8</v>
      </c>
      <c r="E9" s="53">
        <v>0.8</v>
      </c>
      <c r="F9" s="53">
        <v>0.8</v>
      </c>
      <c r="G9" s="53">
        <v>0.6</v>
      </c>
      <c r="H9" s="53">
        <v>-1.8</v>
      </c>
      <c r="I9" s="53">
        <v>1.8</v>
      </c>
      <c r="J9" s="53">
        <v>3.6</v>
      </c>
      <c r="K9" s="53">
        <v>6.7</v>
      </c>
    </row>
    <row r="10" spans="1:11" x14ac:dyDescent="0.25">
      <c r="A10" t="s">
        <v>11</v>
      </c>
      <c r="B10" s="53">
        <v>0.2</v>
      </c>
      <c r="C10" s="53">
        <v>0.4</v>
      </c>
      <c r="D10" s="53">
        <v>0.8</v>
      </c>
      <c r="E10" s="53">
        <v>0.9</v>
      </c>
      <c r="F10" s="53">
        <v>0.4</v>
      </c>
      <c r="G10" s="53">
        <v>0.3</v>
      </c>
      <c r="H10" s="53">
        <v>-2.9</v>
      </c>
      <c r="I10" s="53">
        <v>-0.8</v>
      </c>
      <c r="J10" s="53">
        <v>0.9</v>
      </c>
      <c r="K10" s="53">
        <v>4.2</v>
      </c>
    </row>
    <row r="11" spans="1:11" x14ac:dyDescent="0.25">
      <c r="A11" t="s">
        <v>12</v>
      </c>
      <c r="B11" s="53">
        <v>0.3</v>
      </c>
      <c r="C11" s="53">
        <v>0</v>
      </c>
      <c r="D11" s="53">
        <v>-0.1</v>
      </c>
      <c r="E11" s="53">
        <v>-0.3</v>
      </c>
      <c r="F11" s="53">
        <v>-0.6</v>
      </c>
      <c r="G11" s="53">
        <v>-0.4</v>
      </c>
      <c r="H11" s="53">
        <v>-1.7</v>
      </c>
      <c r="I11" s="53">
        <v>0</v>
      </c>
      <c r="J11" s="53">
        <v>0.2</v>
      </c>
      <c r="K11" s="53">
        <v>2.2999999999999998</v>
      </c>
    </row>
    <row r="12" spans="1:11" x14ac:dyDescent="0.25">
      <c r="A12" t="s">
        <v>13</v>
      </c>
      <c r="B12" s="53">
        <v>1.2</v>
      </c>
      <c r="C12" s="53">
        <v>0.8</v>
      </c>
      <c r="D12" s="53">
        <v>0.5</v>
      </c>
      <c r="E12" s="53">
        <v>0.4</v>
      </c>
      <c r="F12" s="53">
        <v>0.6</v>
      </c>
      <c r="G12" s="53">
        <v>0.3</v>
      </c>
      <c r="H12" s="53">
        <v>-0.4</v>
      </c>
      <c r="I12" s="53">
        <v>0.2</v>
      </c>
      <c r="J12" s="53">
        <v>1</v>
      </c>
      <c r="K12" s="53">
        <v>1.9</v>
      </c>
    </row>
    <row r="13" spans="1:11" x14ac:dyDescent="0.25">
      <c r="A13" t="s">
        <v>14</v>
      </c>
      <c r="B13" s="53">
        <v>2</v>
      </c>
      <c r="C13" s="53">
        <v>3</v>
      </c>
      <c r="D13" s="53">
        <v>1.9</v>
      </c>
      <c r="E13" s="53">
        <v>0.3</v>
      </c>
      <c r="F13" s="53">
        <v>-0.6</v>
      </c>
      <c r="G13" s="53">
        <v>0.8</v>
      </c>
      <c r="H13" s="53">
        <v>0.8</v>
      </c>
      <c r="I13" s="53">
        <v>2.7</v>
      </c>
      <c r="J13" s="53">
        <v>3.7</v>
      </c>
      <c r="K13" s="53">
        <v>2.9</v>
      </c>
    </row>
    <row r="14" spans="1:11" x14ac:dyDescent="0.25">
      <c r="A14" t="s">
        <v>15</v>
      </c>
      <c r="B14" s="53">
        <v>1.9</v>
      </c>
      <c r="C14" s="53">
        <v>0.8</v>
      </c>
      <c r="D14" s="53">
        <v>1.9</v>
      </c>
      <c r="E14" s="53">
        <v>1.7</v>
      </c>
      <c r="F14" s="53">
        <v>1.8</v>
      </c>
      <c r="G14" s="53">
        <v>0.9</v>
      </c>
      <c r="H14" s="53">
        <v>-1.8</v>
      </c>
      <c r="I14" s="53">
        <v>-1.1000000000000001</v>
      </c>
      <c r="J14" s="53">
        <v>-0.2</v>
      </c>
      <c r="K14" s="53">
        <v>3.2</v>
      </c>
    </row>
    <row r="15" spans="1:11" x14ac:dyDescent="0.25">
      <c r="A15" t="s">
        <v>16</v>
      </c>
      <c r="B15" s="53">
        <v>0.8</v>
      </c>
      <c r="C15" s="53">
        <v>0.4</v>
      </c>
      <c r="D15" s="53">
        <v>-0.2</v>
      </c>
      <c r="E15" s="53">
        <v>-0.4</v>
      </c>
      <c r="F15" s="53">
        <v>1.1000000000000001</v>
      </c>
      <c r="G15" s="53">
        <v>2.6</v>
      </c>
      <c r="H15" s="53">
        <v>1.9</v>
      </c>
      <c r="I15" s="53">
        <v>2.7</v>
      </c>
      <c r="J15" s="53">
        <v>3.2</v>
      </c>
      <c r="K15" s="53">
        <v>4.2</v>
      </c>
    </row>
    <row r="16" spans="1:11" x14ac:dyDescent="0.25">
      <c r="A16" t="s">
        <v>17</v>
      </c>
      <c r="B16" s="53">
        <v>1.8</v>
      </c>
      <c r="C16" s="53">
        <v>1.4</v>
      </c>
      <c r="D16" s="53">
        <v>2.4</v>
      </c>
      <c r="E16" s="53">
        <v>2.5</v>
      </c>
      <c r="F16" s="53">
        <v>1.9</v>
      </c>
      <c r="G16" s="53">
        <v>1.1000000000000001</v>
      </c>
      <c r="H16" s="53">
        <v>1.1000000000000001</v>
      </c>
      <c r="I16" s="53">
        <v>-1.8</v>
      </c>
      <c r="J16" s="53">
        <v>-0.5</v>
      </c>
      <c r="K16" s="53">
        <v>-1.4</v>
      </c>
    </row>
    <row r="17" spans="1:11" x14ac:dyDescent="0.25">
      <c r="A17" t="s">
        <v>18</v>
      </c>
      <c r="B17" s="53">
        <v>2.2999999999999998</v>
      </c>
      <c r="C17" s="53">
        <v>2.2999999999999998</v>
      </c>
      <c r="D17" s="53">
        <v>3.1</v>
      </c>
      <c r="E17" s="53">
        <v>2.2000000000000002</v>
      </c>
      <c r="F17" s="53">
        <v>3.2</v>
      </c>
      <c r="G17" s="53">
        <v>2.5</v>
      </c>
      <c r="H17" s="53">
        <v>2.6</v>
      </c>
      <c r="I17" s="53">
        <v>0.9</v>
      </c>
      <c r="J17" s="53">
        <v>0.6</v>
      </c>
      <c r="K17" s="53">
        <v>0.3</v>
      </c>
    </row>
    <row r="18" spans="1:11" x14ac:dyDescent="0.25">
      <c r="A18" t="s">
        <v>19</v>
      </c>
      <c r="B18" s="53">
        <v>2.9</v>
      </c>
      <c r="C18" s="53">
        <v>1.5</v>
      </c>
      <c r="D18" s="53">
        <v>0.1</v>
      </c>
      <c r="E18" s="53">
        <v>-0.6</v>
      </c>
      <c r="F18" s="53">
        <v>0.2</v>
      </c>
      <c r="G18" s="53">
        <v>2</v>
      </c>
      <c r="H18" s="53">
        <v>2</v>
      </c>
      <c r="I18" s="53">
        <v>2.1</v>
      </c>
      <c r="J18" s="53">
        <v>1.5</v>
      </c>
      <c r="K18" s="53">
        <v>1.9</v>
      </c>
    </row>
    <row r="19" spans="1:11" x14ac:dyDescent="0.25">
      <c r="A19" t="s">
        <v>20</v>
      </c>
      <c r="B19" s="53">
        <v>4.3</v>
      </c>
      <c r="C19" s="53">
        <v>4.8</v>
      </c>
      <c r="D19" s="53">
        <v>5.4</v>
      </c>
      <c r="E19" s="53">
        <v>4.3</v>
      </c>
      <c r="F19" s="53">
        <v>3.4</v>
      </c>
      <c r="G19" s="53">
        <v>2.2999999999999998</v>
      </c>
      <c r="H19" s="53">
        <v>1.4</v>
      </c>
      <c r="I19" s="53">
        <v>2.4</v>
      </c>
      <c r="J19" s="53">
        <v>2.9</v>
      </c>
      <c r="K19" s="53">
        <v>3.7</v>
      </c>
    </row>
    <row r="20" spans="1:11" x14ac:dyDescent="0.25">
      <c r="A20" t="s">
        <v>21</v>
      </c>
      <c r="B20" s="53">
        <v>6</v>
      </c>
      <c r="C20" s="53">
        <v>4.9000000000000004</v>
      </c>
      <c r="D20" s="53">
        <v>4.3</v>
      </c>
      <c r="E20" s="53">
        <v>4.4000000000000004</v>
      </c>
      <c r="F20" s="53">
        <v>5.3</v>
      </c>
      <c r="G20" s="53">
        <v>4.2</v>
      </c>
      <c r="H20" s="53">
        <v>3.8</v>
      </c>
      <c r="I20" s="53">
        <v>3</v>
      </c>
      <c r="J20" s="53">
        <v>4.5</v>
      </c>
      <c r="K20" s="53">
        <v>4.7</v>
      </c>
    </row>
    <row r="21" spans="1:11" x14ac:dyDescent="0.25">
      <c r="A21" t="s">
        <v>22</v>
      </c>
      <c r="B21" s="53">
        <v>0.9</v>
      </c>
      <c r="C21" s="53">
        <v>0.6</v>
      </c>
      <c r="D21" s="53">
        <v>0.3</v>
      </c>
      <c r="E21" s="53">
        <v>0.7</v>
      </c>
      <c r="F21" s="53">
        <v>0.6</v>
      </c>
      <c r="G21" s="53">
        <v>1.2</v>
      </c>
      <c r="H21" s="53">
        <v>1.2</v>
      </c>
      <c r="I21" s="53">
        <v>1</v>
      </c>
      <c r="J21" s="53">
        <v>1.3</v>
      </c>
      <c r="K21" s="53">
        <v>2.1</v>
      </c>
    </row>
    <row r="22" spans="1:11" x14ac:dyDescent="0.25">
      <c r="A22" t="s">
        <v>23</v>
      </c>
      <c r="B22" s="53">
        <v>0.9</v>
      </c>
      <c r="C22" s="53">
        <v>0.4</v>
      </c>
      <c r="D22" s="53">
        <v>0.8</v>
      </c>
      <c r="E22" s="53">
        <v>1.1000000000000001</v>
      </c>
      <c r="F22" s="53">
        <v>1.3</v>
      </c>
      <c r="G22" s="53">
        <v>0.7</v>
      </c>
      <c r="H22" s="53">
        <v>-0.4</v>
      </c>
      <c r="I22" s="53">
        <v>0.1</v>
      </c>
      <c r="J22" s="53">
        <v>0.5</v>
      </c>
      <c r="K22" s="53">
        <v>1.8</v>
      </c>
    </row>
    <row r="23" spans="1:11" x14ac:dyDescent="0.25">
      <c r="A23" t="s">
        <v>24</v>
      </c>
      <c r="B23" s="53">
        <v>2.5</v>
      </c>
      <c r="C23" s="53">
        <v>2</v>
      </c>
      <c r="D23" s="53">
        <v>2.4</v>
      </c>
      <c r="E23" s="53">
        <v>2.2999999999999998</v>
      </c>
      <c r="F23" s="53">
        <v>2.6</v>
      </c>
      <c r="G23" s="53">
        <v>2.2999999999999998</v>
      </c>
      <c r="H23" s="53">
        <v>1.5</v>
      </c>
      <c r="I23" s="53">
        <v>3.5</v>
      </c>
      <c r="J23" s="53">
        <v>3.5</v>
      </c>
      <c r="K23" s="53">
        <v>4.3</v>
      </c>
    </row>
    <row r="24" spans="1:11" x14ac:dyDescent="0.25">
      <c r="A24" t="s">
        <v>25</v>
      </c>
      <c r="B24" s="53">
        <v>0.2</v>
      </c>
      <c r="C24" s="53">
        <v>0.9</v>
      </c>
      <c r="D24" s="53">
        <v>1.5</v>
      </c>
      <c r="E24" s="53">
        <v>2</v>
      </c>
      <c r="F24" s="53">
        <v>2.2000000000000002</v>
      </c>
      <c r="G24" s="53">
        <v>2.1</v>
      </c>
      <c r="H24" s="53">
        <v>-0.2</v>
      </c>
      <c r="I24" s="53">
        <v>0.4</v>
      </c>
      <c r="J24" s="53">
        <v>1.4</v>
      </c>
      <c r="K24" s="53">
        <v>4</v>
      </c>
    </row>
    <row r="25" spans="1:11" x14ac:dyDescent="0.25">
      <c r="A25" t="s">
        <v>26</v>
      </c>
      <c r="B25" s="53">
        <v>1.7</v>
      </c>
      <c r="C25" s="53">
        <v>2.2999999999999998</v>
      </c>
      <c r="D25" s="53">
        <v>2.2999999999999998</v>
      </c>
      <c r="E25" s="53">
        <v>3</v>
      </c>
      <c r="F25" s="53">
        <v>2.5</v>
      </c>
      <c r="G25" s="53">
        <v>3.1</v>
      </c>
      <c r="H25" s="53">
        <v>2.2999999999999998</v>
      </c>
      <c r="I25" s="53">
        <v>3.2</v>
      </c>
      <c r="J25" s="53">
        <v>3.5</v>
      </c>
      <c r="K25" s="53">
        <v>2.7</v>
      </c>
    </row>
    <row r="26" spans="1:11" x14ac:dyDescent="0.25">
      <c r="A26" t="s">
        <v>27</v>
      </c>
      <c r="B26" s="53">
        <v>0.7</v>
      </c>
      <c r="C26" s="53">
        <v>1.4</v>
      </c>
      <c r="D26" s="53">
        <v>1.1000000000000001</v>
      </c>
      <c r="E26" s="53">
        <v>3.2</v>
      </c>
      <c r="F26" s="53">
        <v>3.2</v>
      </c>
      <c r="G26" s="53">
        <v>3.5</v>
      </c>
      <c r="H26" s="53">
        <v>0.2</v>
      </c>
      <c r="I26" s="53">
        <v>0.6</v>
      </c>
      <c r="J26" s="53">
        <v>1.6</v>
      </c>
      <c r="K26" s="53">
        <v>1.4</v>
      </c>
    </row>
    <row r="27" spans="1:11" x14ac:dyDescent="0.25">
      <c r="A27" t="s">
        <v>28</v>
      </c>
      <c r="B27" s="53">
        <v>1.6</v>
      </c>
      <c r="C27" s="53">
        <v>1.6</v>
      </c>
      <c r="D27" s="53">
        <v>2.1</v>
      </c>
      <c r="E27" s="53">
        <v>1.9</v>
      </c>
      <c r="F27" s="53">
        <v>1.5</v>
      </c>
      <c r="G27" s="53">
        <v>0.8</v>
      </c>
      <c r="H27" s="53">
        <v>0.4</v>
      </c>
      <c r="I27" s="53">
        <v>0.2</v>
      </c>
      <c r="J27" s="53">
        <v>1.4</v>
      </c>
      <c r="K27" s="53">
        <v>2</v>
      </c>
    </row>
    <row r="28" spans="1:11" x14ac:dyDescent="0.25">
      <c r="A28" t="s">
        <v>29</v>
      </c>
      <c r="B28" s="53">
        <v>0.6</v>
      </c>
      <c r="C28" s="53">
        <v>0.4</v>
      </c>
      <c r="D28" s="53">
        <v>0.6</v>
      </c>
      <c r="E28" s="53">
        <v>1.2</v>
      </c>
      <c r="F28" s="53">
        <v>2.2000000000000002</v>
      </c>
      <c r="G28" s="53">
        <v>2.2999999999999998</v>
      </c>
      <c r="H28" s="53">
        <v>1.5</v>
      </c>
      <c r="I28" s="53">
        <v>1.8</v>
      </c>
      <c r="J28" s="53">
        <v>2.5</v>
      </c>
      <c r="K28" s="53">
        <v>2.6</v>
      </c>
    </row>
    <row r="29" spans="1:11" x14ac:dyDescent="0.25">
      <c r="A29" t="s">
        <v>30</v>
      </c>
      <c r="B29" s="53">
        <v>1.6</v>
      </c>
      <c r="C29" s="53">
        <v>1.5</v>
      </c>
      <c r="D29" s="53">
        <v>1</v>
      </c>
      <c r="E29" s="53">
        <v>0.9</v>
      </c>
      <c r="F29" s="53">
        <v>1</v>
      </c>
      <c r="G29" s="53">
        <v>0.8</v>
      </c>
      <c r="H29" s="53">
        <v>-0.1</v>
      </c>
      <c r="I29" s="53">
        <v>0.1</v>
      </c>
      <c r="J29" s="53">
        <v>0.7</v>
      </c>
      <c r="K29" s="53">
        <v>1.9</v>
      </c>
    </row>
    <row r="30" spans="1:11" x14ac:dyDescent="0.25">
      <c r="A30" t="s">
        <v>45</v>
      </c>
    </row>
    <row r="31" spans="1:11" x14ac:dyDescent="0.25">
      <c r="A31" t="s">
        <v>4</v>
      </c>
    </row>
    <row r="32" spans="1:11" x14ac:dyDescent="0.25">
      <c r="A32" t="s">
        <v>32</v>
      </c>
    </row>
    <row r="33" spans="1:1" x14ac:dyDescent="0.25">
      <c r="A33" t="s">
        <v>33</v>
      </c>
    </row>
    <row r="34" spans="1:1" x14ac:dyDescent="0.25">
      <c r="A34" t="s">
        <v>34</v>
      </c>
    </row>
    <row r="35" spans="1:1" x14ac:dyDescent="0.25">
      <c r="A35" t="s">
        <v>35</v>
      </c>
    </row>
    <row r="36" spans="1:1" x14ac:dyDescent="0.25">
      <c r="A36" t="s">
        <v>36</v>
      </c>
    </row>
    <row r="37" spans="1:1" x14ac:dyDescent="0.25">
      <c r="A37" t="s">
        <v>37</v>
      </c>
    </row>
    <row r="38" spans="1:1" x14ac:dyDescent="0.25">
      <c r="A38" t="s">
        <v>38</v>
      </c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5"/>
  <sheetViews>
    <sheetView topLeftCell="A3" workbookViewId="0">
      <selection activeCell="V3" sqref="V3:Y32"/>
    </sheetView>
  </sheetViews>
  <sheetFormatPr defaultRowHeight="13.2" x14ac:dyDescent="0.25"/>
  <cols>
    <col min="1" max="1" width="7.109375" bestFit="1" customWidth="1"/>
    <col min="2" max="2" width="14.33203125" bestFit="1" customWidth="1"/>
    <col min="3" max="3" width="6.88671875" bestFit="1" customWidth="1"/>
    <col min="4" max="4" width="5.6640625" customWidth="1"/>
    <col min="5" max="5" width="6.5546875" customWidth="1"/>
    <col min="6" max="15" width="5.6640625" customWidth="1"/>
  </cols>
  <sheetData>
    <row r="1" spans="1:25" x14ac:dyDescent="0.25">
      <c r="P1" s="70" t="s">
        <v>69</v>
      </c>
      <c r="Q1" s="71"/>
      <c r="R1" s="71"/>
      <c r="S1" s="70" t="s">
        <v>70</v>
      </c>
      <c r="T1" s="71"/>
      <c r="U1" s="71"/>
      <c r="V1" s="70" t="s">
        <v>71</v>
      </c>
      <c r="W1" s="70"/>
      <c r="X1" s="70"/>
      <c r="Y1" s="70"/>
    </row>
    <row r="2" spans="1:25" ht="38.25" customHeight="1" x14ac:dyDescent="0.25">
      <c r="C2" s="5">
        <v>1</v>
      </c>
      <c r="D2" s="5">
        <v>2</v>
      </c>
      <c r="E2" s="5">
        <v>3</v>
      </c>
      <c r="F2" s="5">
        <v>4</v>
      </c>
      <c r="G2" s="5">
        <v>5</v>
      </c>
      <c r="H2" s="5">
        <v>6</v>
      </c>
      <c r="I2" s="5">
        <v>7</v>
      </c>
      <c r="J2" s="5">
        <v>8</v>
      </c>
      <c r="K2" s="5">
        <v>9</v>
      </c>
      <c r="L2" s="5">
        <v>10</v>
      </c>
      <c r="M2" s="5">
        <v>11</v>
      </c>
      <c r="N2" s="5">
        <v>12</v>
      </c>
      <c r="O2" s="5">
        <v>13</v>
      </c>
      <c r="P2" s="8" t="s">
        <v>48</v>
      </c>
      <c r="Q2" s="8" t="s">
        <v>49</v>
      </c>
      <c r="R2" s="8" t="s">
        <v>50</v>
      </c>
      <c r="S2" s="8" t="s">
        <v>63</v>
      </c>
      <c r="T2" s="8" t="s">
        <v>64</v>
      </c>
      <c r="U2" s="8" t="s">
        <v>65</v>
      </c>
      <c r="V2" s="8" t="s">
        <v>66</v>
      </c>
      <c r="W2" s="8" t="s">
        <v>67</v>
      </c>
      <c r="X2" s="8" t="s">
        <v>68</v>
      </c>
      <c r="Y2" s="8" t="s">
        <v>108</v>
      </c>
    </row>
    <row r="3" spans="1:25" x14ac:dyDescent="0.25">
      <c r="A3" s="4" t="s">
        <v>51</v>
      </c>
      <c r="B3" t="s">
        <v>3</v>
      </c>
      <c r="C3" s="3">
        <f>IF('1_Bilancia commerciale'!B3&lt;1,ABS(1-'1_Bilancia commerciale'!B3)*20,('1_Bilancia commerciale'!B3-1)*20)</f>
        <v>10</v>
      </c>
      <c r="D3" s="3">
        <f>IF('2_posizione internaz.li'!B3&lt;0,'2_posizione internaz.li'!B3/-35*100,0)</f>
        <v>0</v>
      </c>
      <c r="E3" s="3">
        <f>IF('3_Tasso cambio effettivo'!B3&lt;0,'3_Tasso cambio effettivo'!B3/-3*100,'3_Tasso cambio effettivo'!B3/3*100)</f>
        <v>16.666666666666664</v>
      </c>
      <c r="F3" s="3">
        <f>IF('4_Quota export mondiale'!B3&lt;0,'4_Quota export mondiale'!B3/-3*100,0)</f>
        <v>112.23333333333333</v>
      </c>
      <c r="G3" s="3">
        <f>IF('5_Costo_lavoro'!B3&gt;0,'5_Costo_lavoro'!B3/9*100,0)</f>
        <v>55.555555555555557</v>
      </c>
      <c r="H3" s="3">
        <f>IF('6_Debito pubblico'!B3&gt;0,'6_Debito pubblico'!B3/60*100,0)</f>
        <v>177.5</v>
      </c>
      <c r="I3" s="3">
        <f>IF('7_Debiti famiglie e Isp'!B3&gt;0,'7_Debiti famiglie e Isp'!B3/55*100,0)</f>
        <v>104</v>
      </c>
      <c r="J3" s="3">
        <f>IF('8_Debiti imprese'!B3&gt;0,'8_Debiti imprese'!B3/85*100,0)</f>
        <v>121.05882352941177</v>
      </c>
      <c r="K3" s="3">
        <f>IF('9_Crediti concessi famiglie'!B3&gt;0,'9_Crediti concessi famiglie'!B3/14*100,0)</f>
        <v>35.714285714285715</v>
      </c>
      <c r="L3" s="3">
        <f>IF('10_Crediti concessi imprese'!B3&gt;0,'10_Crediti concessi imprese'!B3/13*100,0)</f>
        <v>0</v>
      </c>
      <c r="M3" s="3">
        <f>IF('11_Prezzo abitazioni'!B3&gt;0,'11_Prezzo abitazioni'!B3/9*100,0)</f>
        <v>0</v>
      </c>
      <c r="N3" s="3">
        <f>IF('12_Disoccupazione'!B3&gt;0,'12_Disoccupazione'!B3/10*100,0)</f>
        <v>86.999999999999986</v>
      </c>
      <c r="O3" s="3">
        <f>IF('13_Tasso di attivita'!B3&lt;0,'13_Tasso di attivita'!B3/-0.2*100,0)</f>
        <v>0</v>
      </c>
      <c r="P3">
        <f t="shared" ref="P3:P29" si="0">COUNTIF(C3:O3,"&gt;=100")</f>
        <v>4</v>
      </c>
      <c r="Q3" s="3">
        <f t="shared" ref="Q3:Q32" si="1">AVERAGE(C3:O3)</f>
        <v>55.363743446096386</v>
      </c>
      <c r="R3">
        <f t="shared" ref="R3:R29" si="2">RANK(Q3,Q$3:Q$29,1)</f>
        <v>8</v>
      </c>
      <c r="S3">
        <f t="shared" ref="S3:S29" si="3">COUNTIF(C3:G3,"&gt;=100")</f>
        <v>1</v>
      </c>
      <c r="T3" s="3">
        <f t="shared" ref="T3:T32" si="4">AVERAGE(C3:G3)</f>
        <v>38.891111111111115</v>
      </c>
      <c r="U3">
        <f t="shared" ref="U3:U29" si="5">RANK(T3,T$3:T$29,1)</f>
        <v>3</v>
      </c>
      <c r="V3">
        <f>COUNTIF(H3:O3,"&gt;=100")</f>
        <v>3</v>
      </c>
      <c r="W3" s="3">
        <f>AVERAGE(H3:O3)</f>
        <v>65.659138655462186</v>
      </c>
      <c r="X3">
        <f t="shared" ref="X3" si="6">RANK(W3,W$3:W$29,1)</f>
        <v>17</v>
      </c>
      <c r="Y3" s="3">
        <f>SUM(H3:O3)/13/Q3*100</f>
        <v>72.982102135699549</v>
      </c>
    </row>
    <row r="4" spans="1:25" x14ac:dyDescent="0.25">
      <c r="A4" s="4" t="s">
        <v>52</v>
      </c>
      <c r="B4" t="s">
        <v>5</v>
      </c>
      <c r="C4" s="3">
        <f>IF('1_Bilancia commerciale'!B4&lt;1,ABS(1-'1_Bilancia commerciale'!B4)*20,('1_Bilancia commerciale'!B4-1)*20)</f>
        <v>3.9999999999999991</v>
      </c>
      <c r="D4" s="3">
        <f>IF('2_posizione internaz.li'!B4&lt;0,'2_posizione internaz.li'!B4/-35*100,0)</f>
        <v>205.71428571428569</v>
      </c>
      <c r="E4" s="3">
        <f>IF('3_Tasso cambio effettivo'!B4&lt;0,'3_Tasso cambio effettivo'!B4/-3*100,'3_Tasso cambio effettivo'!B4/3*100)</f>
        <v>93.333333333333329</v>
      </c>
      <c r="F4" s="3">
        <f>IF('4_Quota export mondiale'!B4&lt;0,'4_Quota export mondiale'!B4/-3*100,0)</f>
        <v>0</v>
      </c>
      <c r="G4" s="3">
        <f>IF('5_Costo_lavoro'!B4&gt;0,'5_Costo_lavoro'!B4/9*100,0)</f>
        <v>213.33333333333334</v>
      </c>
      <c r="H4" s="3">
        <f>IF('6_Debito pubblico'!B4&gt;0,'6_Debito pubblico'!B4/60*100,0)</f>
        <v>45</v>
      </c>
      <c r="I4" s="3">
        <f>IF('7_Debiti famiglie e Isp'!B4&gt;0,'7_Debiti famiglie e Isp'!B4/55*100,0)</f>
        <v>45.63636363636364</v>
      </c>
      <c r="J4" s="3">
        <f>IF('8_Debiti imprese'!B4&gt;0,'8_Debiti imprese'!B4/85*100,0)</f>
        <v>117.76470588235293</v>
      </c>
      <c r="K4" s="3">
        <f>IF('9_Crediti concessi famiglie'!B4&gt;0,'9_Crediti concessi famiglie'!B4/14*100,0)</f>
        <v>6.4285714285714297</v>
      </c>
      <c r="L4" s="3">
        <f>IF('10_Crediti concessi imprese'!B4&gt;0,'10_Crediti concessi imprese'!B4/13*100,0)</f>
        <v>2.3076923076923075</v>
      </c>
      <c r="M4" s="3">
        <f>IF('11_Prezzo abitazioni'!B4&gt;0,'11_Prezzo abitazioni'!B4/9*100,0)</f>
        <v>15.555555555555555</v>
      </c>
      <c r="N4" s="3">
        <f>IF('12_Disoccupazione'!B4&gt;0,'12_Disoccupazione'!B4/10*100,0)</f>
        <v>124</v>
      </c>
      <c r="O4" s="3">
        <f>IF('13_Tasso di attivita'!B4&lt;0,'13_Tasso di attivita'!B4/-0.2*100,0)</f>
        <v>0</v>
      </c>
      <c r="P4">
        <f t="shared" si="0"/>
        <v>4</v>
      </c>
      <c r="Q4" s="3">
        <f t="shared" si="1"/>
        <v>67.159526245499094</v>
      </c>
      <c r="R4">
        <f t="shared" si="2"/>
        <v>15</v>
      </c>
      <c r="S4">
        <f t="shared" si="3"/>
        <v>2</v>
      </c>
      <c r="T4" s="3">
        <f t="shared" si="4"/>
        <v>103.27619047619048</v>
      </c>
      <c r="U4">
        <f t="shared" si="5"/>
        <v>21</v>
      </c>
      <c r="V4">
        <f t="shared" ref="V4:V29" si="7">COUNTIF(H4:O4,"&gt;=100")</f>
        <v>2</v>
      </c>
      <c r="W4" s="3">
        <f t="shared" ref="W4:W29" si="8">AVERAGE(H4:O4)</f>
        <v>44.586611101316976</v>
      </c>
      <c r="X4">
        <f t="shared" ref="X4:X29" si="9">RANK(W4,W$3:W$29,1)</f>
        <v>3</v>
      </c>
      <c r="Y4" s="3">
        <f t="shared" ref="Y4:Y32" si="10">SUM(H4:O4)/13/Q4*100</f>
        <v>40.85483632446887</v>
      </c>
    </row>
    <row r="5" spans="1:25" x14ac:dyDescent="0.25">
      <c r="A5" s="4" t="s">
        <v>52</v>
      </c>
      <c r="B5" t="s">
        <v>6</v>
      </c>
      <c r="C5" s="3">
        <f>IF('1_Bilancia commerciale'!B5&lt;1,ABS(1-'1_Bilancia commerciale'!B5)*20,('1_Bilancia commerciale'!B5-1)*20)</f>
        <v>32</v>
      </c>
      <c r="D5" s="3">
        <f>IF('2_posizione internaz.li'!B5&lt;0,'2_posizione internaz.li'!B5/-35*100,0)</f>
        <v>102.85714285714285</v>
      </c>
      <c r="E5" s="3">
        <f>IF('3_Tasso cambio effettivo'!B5&lt;0,'3_Tasso cambio effettivo'!B5/-3*100,'3_Tasso cambio effettivo'!B5/3*100)</f>
        <v>333.33333333333337</v>
      </c>
      <c r="F5" s="3">
        <f>IF('4_Quota export mondiale'!B5&lt;0,'4_Quota export mondiale'!B5/-3*100,0)</f>
        <v>0</v>
      </c>
      <c r="G5" s="3">
        <f>IF('5_Costo_lavoro'!B5&gt;0,'5_Costo_lavoro'!B5/9*100,0)</f>
        <v>32.222222222222221</v>
      </c>
      <c r="H5" s="3">
        <f>IF('6_Debito pubblico'!B5&gt;0,'6_Debito pubblico'!B5/60*100,0)</f>
        <v>69.166666666666671</v>
      </c>
      <c r="I5" s="3">
        <f>IF('7_Debiti famiglie e Isp'!B5&gt;0,'7_Debiti famiglie e Isp'!B5/55*100,0)</f>
        <v>54.54545454545454</v>
      </c>
      <c r="J5" s="3">
        <f>IF('8_Debiti imprese'!B5&gt;0,'8_Debiti imprese'!B5/85*100,0)</f>
        <v>61.647058823529413</v>
      </c>
      <c r="K5" s="3">
        <f>IF('9_Crediti concessi famiglie'!B5&gt;0,'9_Crediti concessi famiglie'!B5/14*100,0)</f>
        <v>12.857142857142859</v>
      </c>
      <c r="L5" s="3">
        <f>IF('10_Crediti concessi imprese'!B5&gt;0,'10_Crediti concessi imprese'!B5/13*100,0)</f>
        <v>0</v>
      </c>
      <c r="M5" s="3">
        <f>IF('11_Prezzo abitazioni'!B5&gt;0,'11_Prezzo abitazioni'!B5/9*100,0)</f>
        <v>27.777777777777779</v>
      </c>
      <c r="N5" s="3">
        <f>IF('12_Disoccupazione'!B5&gt;0,'12_Disoccupazione'!B5/10*100,0)</f>
        <v>61</v>
      </c>
      <c r="O5" s="3">
        <f>IF('13_Tasso di attivita'!B5&lt;0,'13_Tasso di attivita'!B5/-0.2*100,0)</f>
        <v>0</v>
      </c>
      <c r="P5">
        <f t="shared" si="0"/>
        <v>2</v>
      </c>
      <c r="Q5" s="3">
        <f t="shared" si="1"/>
        <v>60.56975377563613</v>
      </c>
      <c r="R5">
        <f t="shared" si="2"/>
        <v>12</v>
      </c>
      <c r="S5">
        <f t="shared" si="3"/>
        <v>2</v>
      </c>
      <c r="T5" s="3">
        <f t="shared" si="4"/>
        <v>100.08253968253969</v>
      </c>
      <c r="U5">
        <f t="shared" si="5"/>
        <v>20</v>
      </c>
      <c r="V5">
        <f t="shared" si="7"/>
        <v>0</v>
      </c>
      <c r="W5" s="3">
        <f t="shared" si="8"/>
        <v>35.874262583821405</v>
      </c>
      <c r="X5">
        <f t="shared" si="9"/>
        <v>2</v>
      </c>
      <c r="Y5" s="3">
        <f t="shared" si="10"/>
        <v>36.448008958609599</v>
      </c>
    </row>
    <row r="6" spans="1:25" x14ac:dyDescent="0.25">
      <c r="A6" s="4" t="s">
        <v>52</v>
      </c>
      <c r="B6" t="s">
        <v>7</v>
      </c>
      <c r="C6" s="3">
        <f>IF('1_Bilancia commerciale'!B6&lt;1,ABS(1-'1_Bilancia commerciale'!B6)*20,('1_Bilancia commerciale'!B6-1)*20)</f>
        <v>126</v>
      </c>
      <c r="D6" s="3">
        <f>IF('2_posizione internaz.li'!B6&lt;0,'2_posizione internaz.li'!B6/-35*100,0)</f>
        <v>0</v>
      </c>
      <c r="E6" s="3">
        <f>IF('3_Tasso cambio effettivo'!B6&lt;0,'3_Tasso cambio effettivo'!B6/-3*100,'3_Tasso cambio effettivo'!B6/3*100)</f>
        <v>36.666666666666671</v>
      </c>
      <c r="F6" s="3">
        <f>IF('4_Quota export mondiale'!B6&lt;0,'4_Quota export mondiale'!B6/-3*100,0)</f>
        <v>53.060000000000009</v>
      </c>
      <c r="G6" s="3">
        <f>IF('5_Costo_lavoro'!B6&gt;0,'5_Costo_lavoro'!B6/9*100,0)</f>
        <v>23.333333333333332</v>
      </c>
      <c r="H6" s="3">
        <f>IF('6_Debito pubblico'!B6&gt;0,'6_Debito pubblico'!B6/60*100,0)</f>
        <v>81.166666666666671</v>
      </c>
      <c r="I6" s="3">
        <f>IF('7_Debiti famiglie e Isp'!B6&gt;0,'7_Debiti famiglie e Isp'!B6/55*100,0)</f>
        <v>223.09090909090909</v>
      </c>
      <c r="J6" s="3">
        <f>IF('8_Debiti imprese'!B6&gt;0,'8_Debiti imprese'!B6/85*100,0)</f>
        <v>126.70588235294117</v>
      </c>
      <c r="K6" s="3">
        <f>IF('9_Crediti concessi famiglie'!B6&gt;0,'9_Crediti concessi famiglie'!B6/14*100,0)</f>
        <v>2.1428571428571428</v>
      </c>
      <c r="L6" s="3">
        <f>IF('10_Crediti concessi imprese'!B6&gt;0,'10_Crediti concessi imprese'!B6/13*100,0)</f>
        <v>33.846153846153847</v>
      </c>
      <c r="M6" s="3">
        <f>IF('11_Prezzo abitazioni'!B6&gt;0,'11_Prezzo abitazioni'!B6/9*100,0)</f>
        <v>42.222222222222221</v>
      </c>
      <c r="N6" s="3">
        <f>IF('12_Disoccupazione'!B6&gt;0,'12_Disoccupazione'!B6/10*100,0)</f>
        <v>69</v>
      </c>
      <c r="O6" s="3">
        <f>IF('13_Tasso di attivita'!B6&lt;0,'13_Tasso di attivita'!B6/-0.2*100,0)</f>
        <v>599.99999999999989</v>
      </c>
      <c r="P6">
        <f t="shared" si="0"/>
        <v>4</v>
      </c>
      <c r="Q6" s="3">
        <f t="shared" si="1"/>
        <v>109.01805317859615</v>
      </c>
      <c r="R6">
        <f t="shared" si="2"/>
        <v>25</v>
      </c>
      <c r="S6">
        <f t="shared" si="3"/>
        <v>1</v>
      </c>
      <c r="T6" s="3">
        <f t="shared" si="4"/>
        <v>47.812000000000005</v>
      </c>
      <c r="U6">
        <f t="shared" si="5"/>
        <v>9</v>
      </c>
      <c r="V6">
        <f t="shared" si="7"/>
        <v>3</v>
      </c>
      <c r="W6" s="3">
        <f t="shared" si="8"/>
        <v>147.27183641521876</v>
      </c>
      <c r="X6">
        <f t="shared" si="9"/>
        <v>26</v>
      </c>
      <c r="Y6" s="3">
        <f t="shared" si="10"/>
        <v>83.131939864028709</v>
      </c>
    </row>
    <row r="7" spans="1:25" x14ac:dyDescent="0.25">
      <c r="A7" s="4" t="s">
        <v>51</v>
      </c>
      <c r="B7" t="s">
        <v>8</v>
      </c>
      <c r="C7" s="3">
        <f>IF('1_Bilancia commerciale'!B7&lt;1,ABS(1-'1_Bilancia commerciale'!B7)*20,('1_Bilancia commerciale'!B7-1)*20)</f>
        <v>120</v>
      </c>
      <c r="D7" s="3">
        <f>IF('2_posizione internaz.li'!B7&lt;0,'2_posizione internaz.li'!B7/-35*100,0)</f>
        <v>0</v>
      </c>
      <c r="E7" s="3">
        <f>IF('3_Tasso cambio effettivo'!B7&lt;0,'3_Tasso cambio effettivo'!B7/-3*100,'3_Tasso cambio effettivo'!B7/3*100)</f>
        <v>10</v>
      </c>
      <c r="F7" s="3">
        <f>IF('4_Quota export mondiale'!B7&lt;0,'4_Quota export mondiale'!B7/-3*100,0)</f>
        <v>46.01</v>
      </c>
      <c r="G7" s="3">
        <f>IF('5_Costo_lavoro'!B7&gt;0,'5_Costo_lavoro'!B7/9*100,0)</f>
        <v>80</v>
      </c>
      <c r="H7" s="3">
        <f>IF('6_Debito pubblico'!B7&gt;0,'6_Debito pubblico'!B7/60*100,0)</f>
        <v>124.16666666666667</v>
      </c>
      <c r="I7" s="3">
        <f>IF('7_Debiti famiglie e Isp'!B7&gt;0,'7_Debiti famiglie e Isp'!B7/55*100,0)</f>
        <v>96.727272727272734</v>
      </c>
      <c r="J7" s="3">
        <f>IF('8_Debiti imprese'!B7&gt;0,'8_Debiti imprese'!B7/85*100,0)</f>
        <v>61.294117647058819</v>
      </c>
      <c r="K7" s="3">
        <f>IF('9_Crediti concessi famiglie'!B7&gt;0,'9_Crediti concessi famiglie'!B7/14*100,0)</f>
        <v>9.2857142857142865</v>
      </c>
      <c r="L7" s="3">
        <f>IF('10_Crediti concessi imprese'!B7&gt;0,'10_Crediti concessi imprese'!B7/13*100,0)</f>
        <v>0</v>
      </c>
      <c r="M7" s="3">
        <f>IF('11_Prezzo abitazioni'!B7&gt;0,'11_Prezzo abitazioni'!B7/9*100,0)</f>
        <v>35.555555555555557</v>
      </c>
      <c r="N7" s="3">
        <f>IF('12_Disoccupazione'!B7&gt;0,'12_Disoccupazione'!B7/10*100,0)</f>
        <v>47</v>
      </c>
      <c r="O7" s="3">
        <f>IF('13_Tasso di attivita'!B7&lt;0,'13_Tasso di attivita'!B7/-0.2*100,0)</f>
        <v>0</v>
      </c>
      <c r="P7">
        <f t="shared" si="0"/>
        <v>2</v>
      </c>
      <c r="Q7" s="3">
        <f t="shared" si="1"/>
        <v>48.464563606328319</v>
      </c>
      <c r="R7">
        <f t="shared" si="2"/>
        <v>5</v>
      </c>
      <c r="S7">
        <f t="shared" si="3"/>
        <v>1</v>
      </c>
      <c r="T7" s="3">
        <f t="shared" si="4"/>
        <v>51.201999999999998</v>
      </c>
      <c r="U7">
        <f t="shared" si="5"/>
        <v>10</v>
      </c>
      <c r="V7">
        <f t="shared" si="7"/>
        <v>1</v>
      </c>
      <c r="W7" s="3">
        <f t="shared" si="8"/>
        <v>46.753665860283505</v>
      </c>
      <c r="X7">
        <f t="shared" si="9"/>
        <v>7</v>
      </c>
      <c r="Y7" s="3">
        <f t="shared" si="10"/>
        <v>59.366028583190456</v>
      </c>
    </row>
    <row r="8" spans="1:25" x14ac:dyDescent="0.25">
      <c r="A8" s="4" t="s">
        <v>51</v>
      </c>
      <c r="B8" t="s">
        <v>9</v>
      </c>
      <c r="C8" s="3">
        <f>IF('1_Bilancia commerciale'!B8&lt;1,ABS(1-'1_Bilancia commerciale'!B8)*20,('1_Bilancia commerciale'!B8-1)*20)</f>
        <v>30</v>
      </c>
      <c r="D8" s="3">
        <f>IF('2_posizione internaz.li'!B8&lt;0,'2_posizione internaz.li'!B8/-35*100,0)</f>
        <v>132.28571428571428</v>
      </c>
      <c r="E8" s="3">
        <f>IF('3_Tasso cambio effettivo'!B8&lt;0,'3_Tasso cambio effettivo'!B8/-3*100,'3_Tasso cambio effettivo'!B8/3*100)</f>
        <v>156.66666666666666</v>
      </c>
      <c r="F8" s="3">
        <f>IF('4_Quota export mondiale'!B8&lt;0,'4_Quota export mondiale'!B8/-3*100,0)</f>
        <v>0</v>
      </c>
      <c r="G8" s="3">
        <f>IF('5_Costo_lavoro'!B8&gt;0,'5_Costo_lavoro'!B8/9*100,0)</f>
        <v>145.55555555555554</v>
      </c>
      <c r="H8" s="3">
        <f>IF('6_Debito pubblico'!B8&gt;0,'6_Debito pubblico'!B8/60*100,0)</f>
        <v>19.333333333333332</v>
      </c>
      <c r="I8" s="3">
        <f>IF('7_Debiti famiglie e Isp'!B8&gt;0,'7_Debiti famiglie e Isp'!B8/55*100,0)</f>
        <v>69.636363636363626</v>
      </c>
      <c r="J8" s="3">
        <f>IF('8_Debiti imprese'!B8&gt;0,'8_Debiti imprese'!B8/85*100,0)</f>
        <v>90.35294117647058</v>
      </c>
      <c r="K8" s="3">
        <f>IF('9_Crediti concessi famiglie'!B8&gt;0,'9_Crediti concessi famiglie'!B8/14*100,0)</f>
        <v>18.571428571428573</v>
      </c>
      <c r="L8" s="3">
        <f>IF('10_Crediti concessi imprese'!B8&gt;0,'10_Crediti concessi imprese'!B8/13*100,0)</f>
        <v>51.538461538461547</v>
      </c>
      <c r="M8" s="3">
        <f>IF('11_Prezzo abitazioni'!B8&gt;0,'11_Prezzo abitazioni'!B8/9*100,0)</f>
        <v>152.22222222222223</v>
      </c>
      <c r="N8" s="3">
        <f>IF('12_Disoccupazione'!B8&gt;0,'12_Disoccupazione'!B8/10*100,0)</f>
        <v>73</v>
      </c>
      <c r="O8" s="3">
        <f>IF('13_Tasso di attivita'!B8&lt;0,'13_Tasso di attivita'!B8/-0.2*100,0)</f>
        <v>0</v>
      </c>
      <c r="P8">
        <f t="shared" si="0"/>
        <v>4</v>
      </c>
      <c r="Q8" s="3">
        <f t="shared" si="1"/>
        <v>72.243283614324341</v>
      </c>
      <c r="R8">
        <f t="shared" si="2"/>
        <v>16</v>
      </c>
      <c r="S8">
        <f t="shared" si="3"/>
        <v>3</v>
      </c>
      <c r="T8" s="3">
        <f t="shared" si="4"/>
        <v>92.901587301587298</v>
      </c>
      <c r="U8">
        <f t="shared" si="5"/>
        <v>19</v>
      </c>
      <c r="V8">
        <f t="shared" si="7"/>
        <v>1</v>
      </c>
      <c r="W8" s="3">
        <f t="shared" si="8"/>
        <v>59.331843809784985</v>
      </c>
      <c r="X8">
        <f t="shared" si="9"/>
        <v>13</v>
      </c>
      <c r="Y8" s="3">
        <f t="shared" si="10"/>
        <v>50.540205339870589</v>
      </c>
    </row>
    <row r="9" spans="1:25" x14ac:dyDescent="0.25">
      <c r="A9" s="4" t="s">
        <v>51</v>
      </c>
      <c r="B9" t="s">
        <v>10</v>
      </c>
      <c r="C9" s="3">
        <f>IF('1_Bilancia commerciale'!B9&lt;1,ABS(1-'1_Bilancia commerciale'!B9)*20,('1_Bilancia commerciale'!B9-1)*20)</f>
        <v>12</v>
      </c>
      <c r="D9" s="3">
        <f>IF('2_posizione internaz.li'!B9&lt;0,'2_posizione internaz.li'!B9/-35*100,0)</f>
        <v>491.14285714285717</v>
      </c>
      <c r="E9" s="3">
        <f>IF('3_Tasso cambio effettivo'!B9&lt;0,'3_Tasso cambio effettivo'!B9/-3*100,'3_Tasso cambio effettivo'!B9/3*100)</f>
        <v>116.66666666666667</v>
      </c>
      <c r="F9" s="3">
        <f>IF('4_Quota export mondiale'!B9&lt;0,'4_Quota export mondiale'!B9/-3*100,0)</f>
        <v>0</v>
      </c>
      <c r="G9" s="3">
        <f>IF('5_Costo_lavoro'!B9&gt;0,'5_Costo_lavoro'!B9/9*100,0)</f>
        <v>0</v>
      </c>
      <c r="H9" s="3">
        <f>IF('6_Debito pubblico'!B9&gt;0,'6_Debito pubblico'!B9/60*100,0)</f>
        <v>168.83333333333331</v>
      </c>
      <c r="I9" s="3">
        <f>IF('7_Debiti famiglie e Isp'!B9&gt;0,'7_Debiti famiglie e Isp'!B9/55*100,0)</f>
        <v>150</v>
      </c>
      <c r="J9" s="3">
        <f>IF('8_Debiti imprese'!B9&gt;0,'8_Debiti imprese'!B9/85*100,0)</f>
        <v>244.70588235294119</v>
      </c>
      <c r="K9" s="3">
        <f>IF('9_Crediti concessi famiglie'!B9&gt;0,'9_Crediti concessi famiglie'!B9/14*100,0)</f>
        <v>0</v>
      </c>
      <c r="L9" s="3">
        <f>IF('10_Crediti concessi imprese'!B9&gt;0,'10_Crediti concessi imprese'!B9/13*100,0)</f>
        <v>0</v>
      </c>
      <c r="M9" s="3">
        <f>IF('11_Prezzo abitazioni'!B9&gt;0,'11_Prezzo abitazioni'!B9/9*100,0)</f>
        <v>183.33333333333331</v>
      </c>
      <c r="N9" s="3">
        <f>IF('12_Disoccupazione'!B9&gt;0,'12_Disoccupazione'!B9/10*100,0)</f>
        <v>119</v>
      </c>
      <c r="O9" s="3">
        <f>IF('13_Tasso di attivita'!B9&lt;0,'13_Tasso di attivita'!B9/-0.2*100,0)</f>
        <v>0</v>
      </c>
      <c r="P9">
        <f t="shared" si="0"/>
        <v>7</v>
      </c>
      <c r="Q9" s="3">
        <f t="shared" si="1"/>
        <v>114.28323637147166</v>
      </c>
      <c r="R9">
        <f t="shared" si="2"/>
        <v>26</v>
      </c>
      <c r="S9">
        <f t="shared" si="3"/>
        <v>2</v>
      </c>
      <c r="T9" s="3">
        <f t="shared" si="4"/>
        <v>123.96190476190478</v>
      </c>
      <c r="U9">
        <f t="shared" si="5"/>
        <v>24</v>
      </c>
      <c r="V9">
        <f t="shared" si="7"/>
        <v>5</v>
      </c>
      <c r="W9" s="3">
        <f t="shared" si="8"/>
        <v>108.23406862745097</v>
      </c>
      <c r="X9">
        <f t="shared" si="9"/>
        <v>25</v>
      </c>
      <c r="Y9" s="3">
        <f t="shared" si="10"/>
        <v>58.281146744320431</v>
      </c>
    </row>
    <row r="10" spans="1:25" x14ac:dyDescent="0.25">
      <c r="A10" s="4" t="s">
        <v>51</v>
      </c>
      <c r="B10" t="s">
        <v>11</v>
      </c>
      <c r="C10" s="3">
        <f>IF('1_Bilancia commerciale'!B10&lt;1,ABS(1-'1_Bilancia commerciale'!B10)*20,('1_Bilancia commerciale'!B10-1)*20)</f>
        <v>58</v>
      </c>
      <c r="D10" s="3">
        <f>IF('2_posizione internaz.li'!B10&lt;0,'2_posizione internaz.li'!B10/-35*100,0)</f>
        <v>382.57142857142861</v>
      </c>
      <c r="E10" s="3">
        <f>IF('3_Tasso cambio effettivo'!B10&lt;0,'3_Tasso cambio effettivo'!B10/-3*100,'3_Tasso cambio effettivo'!B10/3*100)</f>
        <v>186.66666666666666</v>
      </c>
      <c r="F10" s="3">
        <f>IF('4_Quota export mondiale'!B10&lt;0,'4_Quota export mondiale'!B10/-3*100,0)</f>
        <v>0</v>
      </c>
      <c r="G10" s="3">
        <f>IF('5_Costo_lavoro'!B10&gt;0,'5_Costo_lavoro'!B10/9*100,0)</f>
        <v>0</v>
      </c>
      <c r="H10" s="3">
        <f>IF('6_Debito pubblico'!B10&gt;0,'6_Debito pubblico'!B10/60*100,0)</f>
        <v>304.5</v>
      </c>
      <c r="I10" s="3">
        <f>IF('7_Debiti famiglie e Isp'!B10&gt;0,'7_Debiti famiglie e Isp'!B10/55*100,0)</f>
        <v>118.18181818181819</v>
      </c>
      <c r="J10" s="3">
        <f>IF('8_Debiti imprese'!B10&gt;0,'8_Debiti imprese'!B10/85*100,0)</f>
        <v>80.82352941176471</v>
      </c>
      <c r="K10" s="3">
        <f>IF('9_Crediti concessi famiglie'!B10&gt;0,'9_Crediti concessi famiglie'!B10/14*100,0)</f>
        <v>0</v>
      </c>
      <c r="L10" s="3">
        <f>IF('10_Crediti concessi imprese'!B10&gt;0,'10_Crediti concessi imprese'!B10/13*100,0)</f>
        <v>0</v>
      </c>
      <c r="M10" s="3">
        <f>IF('11_Prezzo abitazioni'!B10&gt;0,'11_Prezzo abitazioni'!B10/9*100,0)</f>
        <v>0</v>
      </c>
      <c r="N10" s="3">
        <f>IF('12_Disoccupazione'!B10&gt;0,'12_Disoccupazione'!B10/10*100,0)</f>
        <v>266</v>
      </c>
      <c r="O10" s="3">
        <f>IF('13_Tasso di attivita'!B10&lt;0,'13_Tasso di attivita'!B10/-0.2*100,0)</f>
        <v>0</v>
      </c>
      <c r="P10">
        <f t="shared" si="0"/>
        <v>5</v>
      </c>
      <c r="Q10" s="3">
        <f t="shared" si="1"/>
        <v>107.44180329474446</v>
      </c>
      <c r="R10">
        <f t="shared" si="2"/>
        <v>24</v>
      </c>
      <c r="S10">
        <f t="shared" si="3"/>
        <v>2</v>
      </c>
      <c r="T10" s="3">
        <f t="shared" si="4"/>
        <v>125.44761904761906</v>
      </c>
      <c r="U10">
        <f t="shared" si="5"/>
        <v>25</v>
      </c>
      <c r="V10">
        <f t="shared" si="7"/>
        <v>3</v>
      </c>
      <c r="W10" s="3">
        <f t="shared" si="8"/>
        <v>96.18816844919786</v>
      </c>
      <c r="X10">
        <f t="shared" si="9"/>
        <v>23</v>
      </c>
      <c r="Y10" s="3">
        <f t="shared" si="10"/>
        <v>55.092819768928472</v>
      </c>
    </row>
    <row r="11" spans="1:25" x14ac:dyDescent="0.25">
      <c r="A11" s="4" t="s">
        <v>51</v>
      </c>
      <c r="B11" t="s">
        <v>12</v>
      </c>
      <c r="C11" s="3">
        <f>IF('1_Bilancia commerciale'!B11&lt;1,ABS(1-'1_Bilancia commerciale'!B11)*20,('1_Bilancia commerciale'!B11-1)*20)</f>
        <v>6.0000000000000009</v>
      </c>
      <c r="D11" s="3">
        <f>IF('2_posizione internaz.li'!B11&lt;0,'2_posizione internaz.li'!B11/-35*100,0)</f>
        <v>272</v>
      </c>
      <c r="E11" s="3">
        <f>IF('3_Tasso cambio effettivo'!B11&lt;0,'3_Tasso cambio effettivo'!B11/-3*100,'3_Tasso cambio effettivo'!B11/3*100)</f>
        <v>33.333333333333329</v>
      </c>
      <c r="F11" s="3">
        <f>IF('4_Quota export mondiale'!B11&lt;0,'4_Quota export mondiale'!B11/-3*100,0)</f>
        <v>12.603333333333333</v>
      </c>
      <c r="G11" s="3">
        <f>IF('5_Costo_lavoro'!B11&gt;0,'5_Costo_lavoro'!B11/9*100,0)</f>
        <v>0</v>
      </c>
      <c r="H11" s="3">
        <f>IF('6_Debito pubblico'!B11&gt;0,'6_Debito pubblico'!B11/60*100,0)</f>
        <v>174</v>
      </c>
      <c r="I11" s="3">
        <f>IF('7_Debiti famiglie e Isp'!B11&gt;0,'7_Debiti famiglie e Isp'!B11/55*100,0)</f>
        <v>132.90909090909088</v>
      </c>
      <c r="J11" s="3">
        <f>IF('8_Debiti imprese'!B11&gt;0,'8_Debiti imprese'!B11/85*100,0)</f>
        <v>114.23529411764706</v>
      </c>
      <c r="K11" s="3">
        <f>IF('9_Crediti concessi famiglie'!B11&gt;0,'9_Crediti concessi famiglie'!B11/14*100,0)</f>
        <v>0</v>
      </c>
      <c r="L11" s="3">
        <f>IF('10_Crediti concessi imprese'!B11&gt;0,'10_Crediti concessi imprese'!B11/13*100,0)</f>
        <v>0</v>
      </c>
      <c r="M11" s="3">
        <f>IF('11_Prezzo abitazioni'!B11&gt;0,'11_Prezzo abitazioni'!B11/9*100,0)</f>
        <v>3.3333333333333335</v>
      </c>
      <c r="N11" s="3">
        <f>IF('12_Disoccupazione'!B11&gt;0,'12_Disoccupazione'!B11/10*100,0)</f>
        <v>245.00000000000003</v>
      </c>
      <c r="O11" s="3">
        <f>IF('13_Tasso di attivita'!B11&lt;0,'13_Tasso di attivita'!B11/-0.2*100,0)</f>
        <v>0</v>
      </c>
      <c r="P11">
        <f t="shared" si="0"/>
        <v>5</v>
      </c>
      <c r="Q11" s="3">
        <f t="shared" si="1"/>
        <v>76.416491155902918</v>
      </c>
      <c r="R11">
        <f t="shared" si="2"/>
        <v>18</v>
      </c>
      <c r="S11">
        <f t="shared" si="3"/>
        <v>1</v>
      </c>
      <c r="T11" s="3">
        <f t="shared" si="4"/>
        <v>64.787333333333336</v>
      </c>
      <c r="U11">
        <f t="shared" si="5"/>
        <v>13</v>
      </c>
      <c r="V11">
        <f t="shared" si="7"/>
        <v>4</v>
      </c>
      <c r="W11" s="3">
        <f t="shared" si="8"/>
        <v>83.684714795008915</v>
      </c>
      <c r="X11">
        <f t="shared" si="9"/>
        <v>21</v>
      </c>
      <c r="Y11" s="3">
        <f t="shared" si="10"/>
        <v>67.391586879633536</v>
      </c>
    </row>
    <row r="12" spans="1:25" x14ac:dyDescent="0.25">
      <c r="A12" s="4" t="s">
        <v>51</v>
      </c>
      <c r="B12" t="s">
        <v>13</v>
      </c>
      <c r="C12" s="3">
        <f>IF('1_Bilancia commerciale'!B12&lt;1,ABS(1-'1_Bilancia commerciale'!B12)*20,('1_Bilancia commerciale'!B12-1)*20)</f>
        <v>36</v>
      </c>
      <c r="D12" s="3">
        <f>IF('2_posizione internaz.li'!B12&lt;0,'2_posizione internaz.li'!B12/-35*100,0)</f>
        <v>53.428571428571423</v>
      </c>
      <c r="E12" s="3">
        <f>IF('3_Tasso cambio effettivo'!B12&lt;0,'3_Tasso cambio effettivo'!B12/-3*100,'3_Tasso cambio effettivo'!B12/3*100)</f>
        <v>43.333333333333336</v>
      </c>
      <c r="F12" s="3">
        <f>IF('4_Quota export mondiale'!B12&lt;0,'4_Quota export mondiale'!B12/-3*100,0)</f>
        <v>16.436666666666667</v>
      </c>
      <c r="G12" s="3">
        <f>IF('5_Costo_lavoro'!B12&gt;0,'5_Costo_lavoro'!B12/9*100,0)</f>
        <v>50</v>
      </c>
      <c r="H12" s="3">
        <f>IF('6_Debito pubblico'!B12&gt;0,'6_Debito pubblico'!B12/60*100,0)</f>
        <v>160.16666666666666</v>
      </c>
      <c r="I12" s="3">
        <f>IF('7_Debiti famiglie e Isp'!B12&gt;0,'7_Debiti famiglie e Isp'!B12/55*100,0)</f>
        <v>102.72727272727273</v>
      </c>
      <c r="J12" s="3">
        <f>IF('8_Debiti imprese'!B12&gt;0,'8_Debiti imprese'!B12/85*100,0)</f>
        <v>99.647058823529406</v>
      </c>
      <c r="K12" s="3">
        <f>IF('9_Crediti concessi famiglie'!B12&gt;0,'9_Crediti concessi famiglie'!B12/14*100,0)</f>
        <v>13.571428571428571</v>
      </c>
      <c r="L12" s="3">
        <f>IF('10_Crediti concessi imprese'!B12&gt;0,'10_Crediti concessi imprese'!B12/13*100,0)</f>
        <v>32.307692307692307</v>
      </c>
      <c r="M12" s="3">
        <f>IF('11_Prezzo abitazioni'!B12&gt;0,'11_Prezzo abitazioni'!B12/9*100,0)</f>
        <v>0</v>
      </c>
      <c r="N12" s="3">
        <f>IF('12_Disoccupazione'!B12&gt;0,'12_Disoccupazione'!B12/10*100,0)</f>
        <v>103</v>
      </c>
      <c r="O12" s="3">
        <f>IF('13_Tasso di attivita'!B12&lt;0,'13_Tasso di attivita'!B12/-0.2*100,0)</f>
        <v>0</v>
      </c>
      <c r="P12">
        <f t="shared" si="0"/>
        <v>3</v>
      </c>
      <c r="Q12" s="3">
        <f t="shared" si="1"/>
        <v>54.662976194243157</v>
      </c>
      <c r="R12">
        <f t="shared" si="2"/>
        <v>7</v>
      </c>
      <c r="S12">
        <f t="shared" si="3"/>
        <v>0</v>
      </c>
      <c r="T12" s="3">
        <f t="shared" si="4"/>
        <v>39.839714285714287</v>
      </c>
      <c r="U12">
        <f t="shared" si="5"/>
        <v>4</v>
      </c>
      <c r="V12">
        <f t="shared" si="7"/>
        <v>3</v>
      </c>
      <c r="W12" s="3">
        <f t="shared" si="8"/>
        <v>63.927514887073706</v>
      </c>
      <c r="X12">
        <f t="shared" si="9"/>
        <v>15</v>
      </c>
      <c r="Y12" s="3">
        <f t="shared" si="10"/>
        <v>71.968289874087077</v>
      </c>
    </row>
    <row r="13" spans="1:25" x14ac:dyDescent="0.25">
      <c r="A13" s="4" t="s">
        <v>51</v>
      </c>
      <c r="B13" t="s">
        <v>14</v>
      </c>
      <c r="C13" s="3">
        <f>IF('1_Bilancia commerciale'!B13&lt;1,ABS(1-'1_Bilancia commerciale'!B13)*20,('1_Bilancia commerciale'!B13-1)*20)</f>
        <v>34</v>
      </c>
      <c r="D13" s="3">
        <f>IF('2_posizione internaz.li'!B13&lt;0,'2_posizione internaz.li'!B13/-35*100,0)</f>
        <v>262.28571428571428</v>
      </c>
      <c r="E13" s="3">
        <f>IF('3_Tasso cambio effettivo'!B13&lt;0,'3_Tasso cambio effettivo'!B13/-3*100,'3_Tasso cambio effettivo'!B13/3*100)</f>
        <v>30</v>
      </c>
      <c r="F13" s="3">
        <f>IF('4_Quota export mondiale'!B13&lt;0,'4_Quota export mondiale'!B13/-3*100,0)</f>
        <v>0</v>
      </c>
      <c r="G13" s="3">
        <f>IF('5_Costo_lavoro'!B13&gt;0,'5_Costo_lavoro'!B13/9*100,0)</f>
        <v>0</v>
      </c>
      <c r="H13" s="3">
        <f>IF('6_Debito pubblico'!B13&gt;0,'6_Debito pubblico'!B13/60*100,0)</f>
        <v>138.66666666666669</v>
      </c>
      <c r="I13" s="3">
        <f>IF('7_Debiti famiglie e Isp'!B13&gt;0,'7_Debiti famiglie e Isp'!B13/55*100,0)</f>
        <v>73.636363636363626</v>
      </c>
      <c r="J13" s="3">
        <f>IF('8_Debiti imprese'!B13&gt;0,'8_Debiti imprese'!B13/85*100,0)</f>
        <v>88.941176470588218</v>
      </c>
      <c r="K13" s="3">
        <f>IF('9_Crediti concessi famiglie'!B13&gt;0,'9_Crediti concessi famiglie'!B13/14*100,0)</f>
        <v>0</v>
      </c>
      <c r="L13" s="3">
        <f>IF('10_Crediti concessi imprese'!B13&gt;0,'10_Crediti concessi imprese'!B13/13*100,0)</f>
        <v>0</v>
      </c>
      <c r="M13" s="3">
        <f>IF('11_Prezzo abitazioni'!B13&gt;0,'11_Prezzo abitazioni'!B13/9*100,0)</f>
        <v>0</v>
      </c>
      <c r="N13" s="3">
        <f>IF('12_Disoccupazione'!B13&gt;0,'12_Disoccupazione'!B13/10*100,0)</f>
        <v>173</v>
      </c>
      <c r="O13" s="3">
        <f>IF('13_Tasso di attivita'!B13&lt;0,'13_Tasso di attivita'!B13/-0.2*100,0)</f>
        <v>0</v>
      </c>
      <c r="P13">
        <f t="shared" si="0"/>
        <v>3</v>
      </c>
      <c r="Q13" s="3">
        <f t="shared" si="1"/>
        <v>61.579224696871748</v>
      </c>
      <c r="R13">
        <f t="shared" si="2"/>
        <v>13</v>
      </c>
      <c r="S13">
        <f t="shared" si="3"/>
        <v>1</v>
      </c>
      <c r="T13" s="3">
        <f t="shared" si="4"/>
        <v>65.257142857142853</v>
      </c>
      <c r="U13">
        <f t="shared" si="5"/>
        <v>14</v>
      </c>
      <c r="V13">
        <f t="shared" si="7"/>
        <v>2</v>
      </c>
      <c r="W13" s="3">
        <f t="shared" si="8"/>
        <v>59.280525846702318</v>
      </c>
      <c r="X13">
        <f t="shared" si="9"/>
        <v>12</v>
      </c>
      <c r="Y13" s="3">
        <f t="shared" si="10"/>
        <v>59.241284341509214</v>
      </c>
    </row>
    <row r="14" spans="1:25" x14ac:dyDescent="0.25">
      <c r="A14" s="9" t="s">
        <v>51</v>
      </c>
      <c r="B14" s="10" t="s">
        <v>15</v>
      </c>
      <c r="C14" s="11">
        <f>IF('1_Bilancia commerciale'!B14&lt;1,ABS(1-'1_Bilancia commerciale'!B14)*20,('1_Bilancia commerciale'!B14-1)*20)</f>
        <v>1.9999999999999996</v>
      </c>
      <c r="D14" s="11">
        <f>IF('2_posizione internaz.li'!B14&lt;0,'2_posizione internaz.li'!B14/-35*100,0)</f>
        <v>59.714285714285708</v>
      </c>
      <c r="E14" s="11">
        <f>IF('3_Tasso cambio effettivo'!B14&lt;0,'3_Tasso cambio effettivo'!B14/-3*100,'3_Tasso cambio effettivo'!B14/3*100)</f>
        <v>6.666666666666667</v>
      </c>
      <c r="F14" s="11">
        <f>IF('4_Quota export mondiale'!B14&lt;0,'4_Quota export mondiale'!B14/-3*100,0)</f>
        <v>126.80333333333334</v>
      </c>
      <c r="G14" s="11">
        <f>IF('5_Costo_lavoro'!B14&gt;0,'5_Costo_lavoro'!B14/9*100,0)</f>
        <v>31.111111111111111</v>
      </c>
      <c r="H14" s="11">
        <f>IF('6_Debito pubblico'!B14&gt;0,'6_Debito pubblico'!B14/60*100,0)</f>
        <v>224.66666666666671</v>
      </c>
      <c r="I14" s="11">
        <f>IF('7_Debiti famiglie e Isp'!B14&gt;0,'7_Debiti famiglie e Isp'!B14/55*100,0)</f>
        <v>76.909090909090907</v>
      </c>
      <c r="J14" s="11">
        <f>IF('8_Debiti imprese'!B14&gt;0,'8_Debiti imprese'!B14/85*100,0)</f>
        <v>89.058823529411768</v>
      </c>
      <c r="K14" s="11">
        <f>IF('9_Crediti concessi famiglie'!B14&gt;0,'9_Crediti concessi famiglie'!B14/14*100,0)</f>
        <v>0</v>
      </c>
      <c r="L14" s="11">
        <f>IF('10_Crediti concessi imprese'!B14&gt;0,'10_Crediti concessi imprese'!B14/13*100,0)</f>
        <v>0</v>
      </c>
      <c r="M14" s="11">
        <f>IF('11_Prezzo abitazioni'!B14&gt;0,'11_Prezzo abitazioni'!B14/9*100,0)</f>
        <v>0</v>
      </c>
      <c r="N14" s="11">
        <f>IF('12_Disoccupazione'!B14&gt;0,'12_Disoccupazione'!B14/10*100,0)</f>
        <v>129</v>
      </c>
      <c r="O14" s="11">
        <f>IF('13_Tasso di attivita'!B14&lt;0,'13_Tasso di attivita'!B14/-0.2*100,0)</f>
        <v>0</v>
      </c>
      <c r="P14" s="10">
        <f t="shared" si="0"/>
        <v>3</v>
      </c>
      <c r="Q14" s="11">
        <f t="shared" si="1"/>
        <v>57.37922907158201</v>
      </c>
      <c r="R14" s="12">
        <f t="shared" si="2"/>
        <v>10</v>
      </c>
      <c r="S14" s="12">
        <f t="shared" si="3"/>
        <v>1</v>
      </c>
      <c r="T14" s="13">
        <f t="shared" si="4"/>
        <v>45.259079365079366</v>
      </c>
      <c r="U14" s="12">
        <f t="shared" si="5"/>
        <v>7</v>
      </c>
      <c r="V14" s="10">
        <f t="shared" si="7"/>
        <v>2</v>
      </c>
      <c r="W14" s="11">
        <f t="shared" si="8"/>
        <v>64.954322638146181</v>
      </c>
      <c r="X14" s="10">
        <f t="shared" si="9"/>
        <v>16</v>
      </c>
      <c r="Y14" s="11">
        <f t="shared" si="10"/>
        <v>69.662648838271906</v>
      </c>
    </row>
    <row r="15" spans="1:25" x14ac:dyDescent="0.25">
      <c r="A15" s="4" t="s">
        <v>51</v>
      </c>
      <c r="B15" t="s">
        <v>16</v>
      </c>
      <c r="C15" s="3">
        <f>IF('1_Bilancia commerciale'!B15&lt;1,ABS(1-'1_Bilancia commerciale'!B15)*20,('1_Bilancia commerciale'!B15-1)*20)</f>
        <v>82</v>
      </c>
      <c r="D15" s="3">
        <f>IF('2_posizione internaz.li'!B15&lt;0,'2_posizione internaz.li'!B15/-35*100,0)</f>
        <v>468.28571428571433</v>
      </c>
      <c r="E15" s="3">
        <f>IF('3_Tasso cambio effettivo'!B15&lt;0,'3_Tasso cambio effettivo'!B15/-3*100,'3_Tasso cambio effettivo'!B15/3*100)</f>
        <v>53.333333333333336</v>
      </c>
      <c r="F15" s="3">
        <f>IF('4_Quota export mondiale'!B15&lt;0,'4_Quota export mondiale'!B15/-3*100,0)</f>
        <v>50.89</v>
      </c>
      <c r="G15" s="3">
        <f>IF('5_Costo_lavoro'!B15&gt;0,'5_Costo_lavoro'!B15/9*100,0)</f>
        <v>0</v>
      </c>
      <c r="H15" s="3">
        <f>IF('6_Debito pubblico'!B15&gt;0,'6_Debito pubblico'!B15/60*100,0)</f>
        <v>187.83333333333334</v>
      </c>
      <c r="I15" s="3">
        <f>IF('7_Debiti famiglie e Isp'!B15&gt;0,'7_Debiti famiglie e Isp'!B15/55*100,0)</f>
        <v>241.09090909090907</v>
      </c>
      <c r="J15" s="3">
        <f>IF('8_Debiti imprese'!B15&gt;0,'8_Debiti imprese'!B15/85*100,0)</f>
        <v>253.29411764705884</v>
      </c>
      <c r="K15" s="3">
        <f>IF('9_Crediti concessi famiglie'!B15&gt;0,'9_Crediti concessi famiglie'!B15/14*100,0)</f>
        <v>0</v>
      </c>
      <c r="L15" s="3">
        <f>IF('10_Crediti concessi imprese'!B15&gt;0,'10_Crediti concessi imprese'!B15/13*100,0)</f>
        <v>0.76923076923076927</v>
      </c>
      <c r="M15" s="3">
        <f>IF('11_Prezzo abitazioni'!B15&gt;0,'11_Prezzo abitazioni'!B15/9*100,0)</f>
        <v>0</v>
      </c>
      <c r="N15" s="3">
        <f>IF('12_Disoccupazione'!B15&gt;0,'12_Disoccupazione'!B15/10*100,0)</f>
        <v>161</v>
      </c>
      <c r="O15" s="3">
        <f>IF('13_Tasso di attivita'!B15&lt;0,'13_Tasso di attivita'!B15/-0.2*100,0)</f>
        <v>0</v>
      </c>
      <c r="P15">
        <f t="shared" si="0"/>
        <v>5</v>
      </c>
      <c r="Q15" s="3">
        <f t="shared" si="1"/>
        <v>115.26897218919842</v>
      </c>
      <c r="R15">
        <f t="shared" si="2"/>
        <v>27</v>
      </c>
      <c r="S15">
        <f t="shared" si="3"/>
        <v>1</v>
      </c>
      <c r="T15" s="3">
        <f t="shared" si="4"/>
        <v>130.90180952380953</v>
      </c>
      <c r="U15">
        <f t="shared" si="5"/>
        <v>26</v>
      </c>
      <c r="V15">
        <f t="shared" si="7"/>
        <v>4</v>
      </c>
      <c r="W15" s="3">
        <f t="shared" si="8"/>
        <v>105.4984488550665</v>
      </c>
      <c r="X15">
        <f t="shared" si="9"/>
        <v>24</v>
      </c>
      <c r="Y15" s="3">
        <f t="shared" si="10"/>
        <v>56.322287897030719</v>
      </c>
    </row>
    <row r="16" spans="1:25" x14ac:dyDescent="0.25">
      <c r="A16" s="4" t="s">
        <v>51</v>
      </c>
      <c r="B16" t="s">
        <v>17</v>
      </c>
      <c r="C16" s="3">
        <f>IF('1_Bilancia commerciale'!B16&lt;1,ABS(1-'1_Bilancia commerciale'!B16)*20,('1_Bilancia commerciale'!B16-1)*20)</f>
        <v>74</v>
      </c>
      <c r="D16" s="3">
        <f>IF('2_posizione internaz.li'!B16&lt;0,'2_posizione internaz.li'!B16/-35*100,0)</f>
        <v>188.28571428571431</v>
      </c>
      <c r="E16" s="3">
        <f>IF('3_Tasso cambio effettivo'!B16&lt;0,'3_Tasso cambio effettivo'!B16/-3*100,'3_Tasso cambio effettivo'!B16/3*100)</f>
        <v>6.666666666666667</v>
      </c>
      <c r="F16" s="3">
        <f>IF('4_Quota export mondiale'!B16&lt;0,'4_Quota export mondiale'!B16/-3*100,0)</f>
        <v>0</v>
      </c>
      <c r="G16" s="3">
        <f>IF('5_Costo_lavoro'!B16&gt;0,'5_Costo_lavoro'!B16/9*100,0)</f>
        <v>134.44444444444443</v>
      </c>
      <c r="H16" s="3">
        <f>IF('6_Debito pubblico'!B16&gt;0,'6_Debito pubblico'!B16/60*100,0)</f>
        <v>71.833333333333343</v>
      </c>
      <c r="I16" s="3">
        <f>IF('7_Debiti famiglie e Isp'!B16&gt;0,'7_Debiti famiglie e Isp'!B16/55*100,0)</f>
        <v>49.63636363636364</v>
      </c>
      <c r="J16" s="3">
        <f>IF('8_Debiti imprese'!B16&gt;0,'8_Debiti imprese'!B16/85*100,0)</f>
        <v>68.235294117647058</v>
      </c>
      <c r="K16" s="3">
        <f>IF('9_Crediti concessi famiglie'!B16&gt;0,'9_Crediti concessi famiglie'!B16/14*100,0)</f>
        <v>0</v>
      </c>
      <c r="L16" s="3">
        <f>IF('10_Crediti concessi imprese'!B16&gt;0,'10_Crediti concessi imprese'!B16/13*100,0)</f>
        <v>200</v>
      </c>
      <c r="M16" s="3">
        <f>IF('11_Prezzo abitazioni'!B16&gt;0,'11_Prezzo abitazioni'!B16/9*100,0)</f>
        <v>66.666666666666657</v>
      </c>
      <c r="N16" s="3">
        <f>IF('12_Disoccupazione'!B16&gt;0,'12_Disoccupazione'!B16/10*100,0)</f>
        <v>109.00000000000001</v>
      </c>
      <c r="O16" s="3">
        <f>IF('13_Tasso di attivita'!B16&lt;0,'13_Tasso di attivita'!B16/-0.2*100,0)</f>
        <v>0</v>
      </c>
      <c r="P16">
        <f t="shared" si="0"/>
        <v>4</v>
      </c>
      <c r="Q16" s="3">
        <f t="shared" si="1"/>
        <v>74.520652550064312</v>
      </c>
      <c r="R16">
        <f t="shared" si="2"/>
        <v>17</v>
      </c>
      <c r="S16">
        <f t="shared" si="3"/>
        <v>2</v>
      </c>
      <c r="T16" s="3">
        <f t="shared" si="4"/>
        <v>80.679365079365084</v>
      </c>
      <c r="U16">
        <f t="shared" si="5"/>
        <v>17</v>
      </c>
      <c r="V16">
        <f t="shared" si="7"/>
        <v>2</v>
      </c>
      <c r="W16" s="3">
        <f t="shared" si="8"/>
        <v>70.671457219251337</v>
      </c>
      <c r="X16">
        <f t="shared" si="9"/>
        <v>18</v>
      </c>
      <c r="Y16" s="3">
        <f t="shared" si="10"/>
        <v>58.359831847046472</v>
      </c>
    </row>
    <row r="17" spans="1:25" x14ac:dyDescent="0.25">
      <c r="A17" s="4" t="s">
        <v>51</v>
      </c>
      <c r="B17" t="s">
        <v>18</v>
      </c>
      <c r="C17" s="3">
        <f>IF('1_Bilancia commerciale'!B17&lt;1,ABS(1-'1_Bilancia commerciale'!B17)*20,('1_Bilancia commerciale'!B17-1)*20)</f>
        <v>3.9999999999999991</v>
      </c>
      <c r="D17" s="3">
        <f>IF('2_posizione internaz.li'!B17&lt;0,'2_posizione internaz.li'!B17/-35*100,0)</f>
        <v>134.85714285714289</v>
      </c>
      <c r="E17" s="3">
        <f>IF('3_Tasso cambio effettivo'!B17&lt;0,'3_Tasso cambio effettivo'!B17/-3*100,'3_Tasso cambio effettivo'!B17/3*100)</f>
        <v>50</v>
      </c>
      <c r="F17" s="3">
        <f>IF('4_Quota export mondiale'!B17&lt;0,'4_Quota export mondiale'!B17/-3*100,0)</f>
        <v>0</v>
      </c>
      <c r="G17" s="3">
        <f>IF('5_Costo_lavoro'!B17&gt;0,'5_Costo_lavoro'!B17/9*100,0)</f>
        <v>77.777777777777786</v>
      </c>
      <c r="H17" s="3">
        <f>IF('6_Debito pubblico'!B17&gt;0,'6_Debito pubblico'!B17/60*100,0)</f>
        <v>67.833333333333329</v>
      </c>
      <c r="I17" s="3">
        <f>IF('7_Debiti famiglie e Isp'!B17&gt;0,'7_Debiti famiglie e Isp'!B17/55*100,0)</f>
        <v>39.272727272727273</v>
      </c>
      <c r="J17" s="3">
        <f>IF('8_Debiti imprese'!B17&gt;0,'8_Debiti imprese'!B17/85*100,0)</f>
        <v>40.352941176470587</v>
      </c>
      <c r="K17" s="3">
        <f>IF('9_Crediti concessi famiglie'!B17&gt;0,'9_Crediti concessi famiglie'!B17/14*100,0)</f>
        <v>14.285714285714285</v>
      </c>
      <c r="L17" s="3">
        <f>IF('10_Crediti concessi imprese'!B17&gt;0,'10_Crediti concessi imprese'!B17/13*100,0)</f>
        <v>22.307692307692307</v>
      </c>
      <c r="M17" s="3">
        <f>IF('11_Prezzo abitazioni'!B17&gt;0,'11_Prezzo abitazioni'!B17/9*100,0)</f>
        <v>71.111111111111114</v>
      </c>
      <c r="N17" s="3">
        <f>IF('12_Disoccupazione'!B17&gt;0,'12_Disoccupazione'!B17/10*100,0)</f>
        <v>106.99999999999999</v>
      </c>
      <c r="O17" s="3">
        <f>IF('13_Tasso di attivita'!B17&lt;0,'13_Tasso di attivita'!B17/-0.2*100,0)</f>
        <v>0</v>
      </c>
      <c r="P17">
        <f t="shared" si="0"/>
        <v>2</v>
      </c>
      <c r="Q17" s="3">
        <f t="shared" si="1"/>
        <v>48.369110778613042</v>
      </c>
      <c r="R17">
        <f t="shared" si="2"/>
        <v>4</v>
      </c>
      <c r="S17">
        <f t="shared" si="3"/>
        <v>1</v>
      </c>
      <c r="T17" s="3">
        <f t="shared" si="4"/>
        <v>53.326984126984129</v>
      </c>
      <c r="U17">
        <f t="shared" si="5"/>
        <v>12</v>
      </c>
      <c r="V17">
        <f t="shared" si="7"/>
        <v>1</v>
      </c>
      <c r="W17" s="3">
        <f t="shared" si="8"/>
        <v>45.270439935881107</v>
      </c>
      <c r="X17">
        <f t="shared" si="9"/>
        <v>5</v>
      </c>
      <c r="Y17" s="3">
        <f t="shared" si="10"/>
        <v>57.596122442161132</v>
      </c>
    </row>
    <row r="18" spans="1:25" x14ac:dyDescent="0.25">
      <c r="A18" s="4" t="s">
        <v>51</v>
      </c>
      <c r="B18" t="s">
        <v>19</v>
      </c>
      <c r="C18" s="3">
        <f>IF('1_Bilancia commerciale'!B18&lt;1,ABS(1-'1_Bilancia commerciale'!B18)*20,('1_Bilancia commerciale'!B18-1)*20)</f>
        <v>66</v>
      </c>
      <c r="D18" s="3">
        <f>IF('2_posizione internaz.li'!B18&lt;0,'2_posizione internaz.li'!B18/-35*100,0)</f>
        <v>0</v>
      </c>
      <c r="E18" s="3">
        <f>IF('3_Tasso cambio effettivo'!B18&lt;0,'3_Tasso cambio effettivo'!B18/-3*100,'3_Tasso cambio effettivo'!B18/3*100)</f>
        <v>20</v>
      </c>
      <c r="F18" s="3">
        <f>IF('4_Quota export mondiale'!B18&lt;0,'4_Quota export mondiale'!B18/-3*100,0)</f>
        <v>0</v>
      </c>
      <c r="G18" s="3">
        <f>IF('5_Costo_lavoro'!B18&gt;0,'5_Costo_lavoro'!B18/9*100,0)</f>
        <v>67.777777777777771</v>
      </c>
      <c r="H18" s="3">
        <f>IF('6_Debito pubblico'!B18&gt;0,'6_Debito pubblico'!B18/60*100,0)</f>
        <v>36.5</v>
      </c>
      <c r="I18" s="3">
        <f>IF('7_Debiti famiglie e Isp'!B18&gt;0,'7_Debiti famiglie e Isp'!B18/55*100,0)</f>
        <v>106.36363636363637</v>
      </c>
      <c r="J18" s="3">
        <f>IF('8_Debiti imprese'!B18&gt;0,'8_Debiti imprese'!B18/85*100,0)</f>
        <v>274.8235294117647</v>
      </c>
      <c r="K18" s="3">
        <f>IF('9_Crediti concessi famiglie'!B18&gt;0,'9_Crediti concessi famiglie'!B18/14*100,0)</f>
        <v>60</v>
      </c>
      <c r="L18" s="3">
        <f>IF('10_Crediti concessi imprese'!B18&gt;0,'10_Crediti concessi imprese'!B18/13*100,0)</f>
        <v>626.92307692307691</v>
      </c>
      <c r="M18" s="3">
        <f>IF('11_Prezzo abitazioni'!B18&gt;0,'11_Prezzo abitazioni'!B18/9*100,0)</f>
        <v>48.888888888888893</v>
      </c>
      <c r="N18" s="3">
        <f>IF('12_Disoccupazione'!B18&gt;0,'12_Disoccupazione'!B18/10*100,0)</f>
        <v>59.000000000000007</v>
      </c>
      <c r="O18" s="3">
        <f>IF('13_Tasso di attivita'!B18&lt;0,'13_Tasso di attivita'!B18/-0.2*100,0)</f>
        <v>0</v>
      </c>
      <c r="P18">
        <f t="shared" si="0"/>
        <v>3</v>
      </c>
      <c r="Q18" s="3">
        <f t="shared" si="1"/>
        <v>105.09822379731882</v>
      </c>
      <c r="R18">
        <f t="shared" si="2"/>
        <v>23</v>
      </c>
      <c r="S18">
        <f t="shared" si="3"/>
        <v>0</v>
      </c>
      <c r="T18" s="3">
        <f t="shared" si="4"/>
        <v>30.755555555555553</v>
      </c>
      <c r="U18">
        <f t="shared" si="5"/>
        <v>2</v>
      </c>
      <c r="V18">
        <f t="shared" si="7"/>
        <v>3</v>
      </c>
      <c r="W18" s="3">
        <f t="shared" si="8"/>
        <v>151.56239144842087</v>
      </c>
      <c r="X18">
        <f t="shared" si="9"/>
        <v>27</v>
      </c>
      <c r="Y18" s="3">
        <f t="shared" si="10"/>
        <v>88.744757616577715</v>
      </c>
    </row>
    <row r="19" spans="1:25" x14ac:dyDescent="0.25">
      <c r="A19" s="4" t="s">
        <v>52</v>
      </c>
      <c r="B19" t="s">
        <v>20</v>
      </c>
      <c r="C19" s="3">
        <f>IF('1_Bilancia commerciale'!B19&lt;1,ABS(1-'1_Bilancia commerciale'!B19)*20,('1_Bilancia commerciale'!B19-1)*20)</f>
        <v>12.000000000000002</v>
      </c>
      <c r="D19" s="3">
        <f>IF('2_posizione internaz.li'!B19&lt;0,'2_posizione internaz.li'!B19/-35*100,0)</f>
        <v>214.85714285714286</v>
      </c>
      <c r="E19" s="3">
        <f>IF('3_Tasso cambio effettivo'!B19&lt;0,'3_Tasso cambio effettivo'!B19/-3*100,'3_Tasso cambio effettivo'!B19/3*100)</f>
        <v>233.33333333333334</v>
      </c>
      <c r="F19" s="3">
        <f>IF('4_Quota export mondiale'!B19&lt;0,'4_Quota export mondiale'!B19/-3*100,0)</f>
        <v>151.21333333333337</v>
      </c>
      <c r="G19" s="3">
        <f>IF('5_Costo_lavoro'!B19&gt;0,'5_Costo_lavoro'!B19/9*100,0)</f>
        <v>52.222222222222229</v>
      </c>
      <c r="H19" s="3">
        <f>IF('6_Debito pubblico'!B19&gt;0,'6_Debito pubblico'!B19/60*100,0)</f>
        <v>127.49999999999999</v>
      </c>
      <c r="I19" s="3">
        <f>IF('7_Debiti famiglie e Isp'!B19&gt;0,'7_Debiti famiglie e Isp'!B19/55*100,0)</f>
        <v>47.090909090909086</v>
      </c>
      <c r="J19" s="3">
        <f>IF('8_Debiti imprese'!B19&gt;0,'8_Debiti imprese'!B19/85*100,0)</f>
        <v>77.058823529411768</v>
      </c>
      <c r="K19" s="3">
        <f>IF('9_Crediti concessi famiglie'!B19&gt;0,'9_Crediti concessi famiglie'!B19/14*100,0)</f>
        <v>0</v>
      </c>
      <c r="L19" s="3">
        <f>IF('10_Crediti concessi imprese'!B19&gt;0,'10_Crediti concessi imprese'!B19/13*100,0)</f>
        <v>0</v>
      </c>
      <c r="M19" s="3">
        <f>IF('11_Prezzo abitazioni'!B19&gt;0,'11_Prezzo abitazioni'!B19/9*100,0)</f>
        <v>46.666666666666664</v>
      </c>
      <c r="N19" s="3">
        <f>IF('12_Disoccupazione'!B19&gt;0,'12_Disoccupazione'!B19/10*100,0)</f>
        <v>75</v>
      </c>
      <c r="O19" s="3">
        <f>IF('13_Tasso di attivita'!B19&lt;0,'13_Tasso di attivita'!B19/-0.2*100,0)</f>
        <v>0</v>
      </c>
      <c r="P19">
        <f t="shared" si="0"/>
        <v>4</v>
      </c>
      <c r="Q19" s="3">
        <f t="shared" si="1"/>
        <v>79.764802387155314</v>
      </c>
      <c r="R19">
        <f t="shared" si="2"/>
        <v>20</v>
      </c>
      <c r="S19">
        <f t="shared" si="3"/>
        <v>3</v>
      </c>
      <c r="T19" s="3">
        <f t="shared" si="4"/>
        <v>132.72520634920633</v>
      </c>
      <c r="U19">
        <f t="shared" si="5"/>
        <v>27</v>
      </c>
      <c r="V19">
        <f t="shared" si="7"/>
        <v>1</v>
      </c>
      <c r="W19" s="3">
        <f t="shared" si="8"/>
        <v>46.66454991087344</v>
      </c>
      <c r="X19">
        <f t="shared" si="9"/>
        <v>6</v>
      </c>
      <c r="Y19" s="3">
        <f t="shared" si="10"/>
        <v>36.001651404609177</v>
      </c>
    </row>
    <row r="20" spans="1:25" x14ac:dyDescent="0.25">
      <c r="A20" s="4" t="s">
        <v>51</v>
      </c>
      <c r="B20" t="s">
        <v>21</v>
      </c>
      <c r="C20" s="3">
        <f>IF('1_Bilancia commerciale'!B20&lt;1,ABS(1-'1_Bilancia commerciale'!B20)*20,('1_Bilancia commerciale'!B20-1)*20)</f>
        <v>14</v>
      </c>
      <c r="D20" s="3">
        <f>IF('2_posizione internaz.li'!B20&lt;0,'2_posizione internaz.li'!B20/-35*100,0)</f>
        <v>0</v>
      </c>
      <c r="E20" s="3">
        <f>IF('3_Tasso cambio effettivo'!B20&lt;0,'3_Tasso cambio effettivo'!B20/-3*100,'3_Tasso cambio effettivo'!B20/3*100)</f>
        <v>3.3333333333333335</v>
      </c>
      <c r="F20" s="3">
        <f>IF('4_Quota export mondiale'!B20&lt;0,'4_Quota export mondiale'!B20/-3*100,0)</f>
        <v>0</v>
      </c>
      <c r="G20" s="3">
        <f>IF('5_Costo_lavoro'!B20&gt;0,'5_Costo_lavoro'!B20/9*100,0)</f>
        <v>15.555555555555555</v>
      </c>
      <c r="H20" s="3">
        <f>IF('6_Debito pubblico'!B20&gt;0,'6_Debito pubblico'!B20/60*100,0)</f>
        <v>101.16666666666667</v>
      </c>
      <c r="I20" s="3">
        <f>IF('7_Debiti famiglie e Isp'!B20&gt;0,'7_Debiti famiglie e Isp'!B20/55*100,0)</f>
        <v>97.454545454545467</v>
      </c>
      <c r="J20" s="3">
        <f>IF('8_Debiti imprese'!B20&gt;0,'8_Debiti imprese'!B20/85*100,0)</f>
        <v>98.35294117647058</v>
      </c>
      <c r="K20" s="3">
        <f>IF('9_Crediti concessi famiglie'!B20&gt;0,'9_Crediti concessi famiglie'!B20/14*100,0)</f>
        <v>1.4285714285714286</v>
      </c>
      <c r="L20" s="3">
        <f>IF('10_Crediti concessi imprese'!B20&gt;0,'10_Crediti concessi imprese'!B20/13*100,0)</f>
        <v>58.461538461538453</v>
      </c>
      <c r="M20" s="3">
        <f>IF('11_Prezzo abitazioni'!B20&gt;0,'11_Prezzo abitazioni'!B20/9*100,0)</f>
        <v>28.888888888888893</v>
      </c>
      <c r="N20" s="3">
        <f>IF('12_Disoccupazione'!B20&gt;0,'12_Disoccupazione'!B20/10*100,0)</f>
        <v>57.000000000000007</v>
      </c>
      <c r="O20" s="3">
        <f>IF('13_Tasso di attivita'!B20&lt;0,'13_Tasso di attivita'!B20/-0.2*100,0)</f>
        <v>0</v>
      </c>
      <c r="P20">
        <f t="shared" si="0"/>
        <v>1</v>
      </c>
      <c r="Q20" s="3">
        <f t="shared" si="1"/>
        <v>36.587849305043875</v>
      </c>
      <c r="R20">
        <f t="shared" si="2"/>
        <v>1</v>
      </c>
      <c r="S20">
        <f t="shared" si="3"/>
        <v>0</v>
      </c>
      <c r="T20" s="3">
        <f t="shared" si="4"/>
        <v>6.5777777777777775</v>
      </c>
      <c r="U20">
        <f t="shared" si="5"/>
        <v>1</v>
      </c>
      <c r="V20">
        <f t="shared" si="7"/>
        <v>1</v>
      </c>
      <c r="W20" s="3">
        <f t="shared" si="8"/>
        <v>55.344144009585193</v>
      </c>
      <c r="X20">
        <f t="shared" si="9"/>
        <v>11</v>
      </c>
      <c r="Y20" s="3">
        <f t="shared" si="10"/>
        <v>93.085369656953944</v>
      </c>
    </row>
    <row r="21" spans="1:25" x14ac:dyDescent="0.25">
      <c r="A21" s="4" t="s">
        <v>51</v>
      </c>
      <c r="B21" t="s">
        <v>22</v>
      </c>
      <c r="C21" s="3">
        <f>IF('1_Bilancia commerciale'!B21&lt;1,ABS(1-'1_Bilancia commerciale'!B21)*20,('1_Bilancia commerciale'!B21-1)*20)</f>
        <v>146</v>
      </c>
      <c r="D21" s="3">
        <f>IF('2_posizione internaz.li'!B21&lt;0,'2_posizione internaz.li'!B21/-35*100,0)</f>
        <v>0</v>
      </c>
      <c r="E21" s="3">
        <f>IF('3_Tasso cambio effettivo'!B21&lt;0,'3_Tasso cambio effettivo'!B21/-3*100,'3_Tasso cambio effettivo'!B21/3*100)</f>
        <v>26.666666666666668</v>
      </c>
      <c r="F21" s="3">
        <f>IF('4_Quota export mondiale'!B21&lt;0,'4_Quota export mondiale'!B21/-3*100,0)</f>
        <v>0</v>
      </c>
      <c r="G21" s="3">
        <f>IF('5_Costo_lavoro'!B21&gt;0,'5_Costo_lavoro'!B21/9*100,0)</f>
        <v>40</v>
      </c>
      <c r="H21" s="3">
        <f>IF('6_Debito pubblico'!B21&gt;0,'6_Debito pubblico'!B21/60*100,0)</f>
        <v>112.00000000000001</v>
      </c>
      <c r="I21" s="3">
        <f>IF('7_Debiti famiglie e Isp'!B21&gt;0,'7_Debiti famiglie e Isp'!B21/55*100,0)</f>
        <v>217.27272727272728</v>
      </c>
      <c r="J21" s="3">
        <f>IF('8_Debiti imprese'!B21&gt;0,'8_Debiti imprese'!B21/85*100,0)</f>
        <v>181.52941176470588</v>
      </c>
      <c r="K21" s="3">
        <f>IF('9_Crediti concessi famiglie'!B21&gt;0,'9_Crediti concessi famiglie'!B21/14*100,0)</f>
        <v>0</v>
      </c>
      <c r="L21" s="3">
        <f>IF('10_Crediti concessi imprese'!B21&gt;0,'10_Crediti concessi imprese'!B21/13*100,0)</f>
        <v>11.538461538461538</v>
      </c>
      <c r="M21" s="3">
        <f>IF('11_Prezzo abitazioni'!B21&gt;0,'11_Prezzo abitazioni'!B21/9*100,0)</f>
        <v>8.8888888888888893</v>
      </c>
      <c r="N21" s="3">
        <f>IF('12_Disoccupazione'!B21&gt;0,'12_Disoccupazione'!B21/10*100,0)</f>
        <v>84.000000000000014</v>
      </c>
      <c r="O21" s="3">
        <f>IF('13_Tasso di attivita'!B21&lt;0,'13_Tasso di attivita'!B21/-0.2*100,0)</f>
        <v>0</v>
      </c>
      <c r="P21">
        <f t="shared" si="0"/>
        <v>4</v>
      </c>
      <c r="Q21" s="3">
        <f t="shared" si="1"/>
        <v>63.684319702419252</v>
      </c>
      <c r="R21">
        <f t="shared" si="2"/>
        <v>14</v>
      </c>
      <c r="S21">
        <f t="shared" si="3"/>
        <v>1</v>
      </c>
      <c r="T21" s="3">
        <f t="shared" si="4"/>
        <v>42.533333333333331</v>
      </c>
      <c r="U21">
        <f t="shared" si="5"/>
        <v>5</v>
      </c>
      <c r="V21">
        <f t="shared" si="7"/>
        <v>3</v>
      </c>
      <c r="W21" s="3">
        <f t="shared" si="8"/>
        <v>76.90368618309796</v>
      </c>
      <c r="X21">
        <f t="shared" si="9"/>
        <v>19</v>
      </c>
      <c r="Y21" s="3">
        <f t="shared" si="10"/>
        <v>74.31239834952197</v>
      </c>
    </row>
    <row r="22" spans="1:25" x14ac:dyDescent="0.25">
      <c r="A22" s="4" t="s">
        <v>51</v>
      </c>
      <c r="B22" t="s">
        <v>23</v>
      </c>
      <c r="C22" s="3">
        <f>IF('1_Bilancia commerciale'!B22&lt;1,ABS(1-'1_Bilancia commerciale'!B22)*20,('1_Bilancia commerciale'!B22-1)*20)</f>
        <v>18</v>
      </c>
      <c r="D22" s="3">
        <f>IF('2_posizione internaz.li'!B22&lt;0,'2_posizione internaz.li'!B22/-35*100,0)</f>
        <v>0</v>
      </c>
      <c r="E22" s="3">
        <f>IF('3_Tasso cambio effettivo'!B22&lt;0,'3_Tasso cambio effettivo'!B22/-3*100,'3_Tasso cambio effettivo'!B22/3*100)</f>
        <v>63.333333333333329</v>
      </c>
      <c r="F22" s="3">
        <f>IF('4_Quota export mondiale'!B22&lt;0,'4_Quota export mondiale'!B22/-3*100,0)</f>
        <v>76.436666666666667</v>
      </c>
      <c r="G22" s="3">
        <f>IF('5_Costo_lavoro'!B22&gt;0,'5_Costo_lavoro'!B22/9*100,0)</f>
        <v>76.666666666666671</v>
      </c>
      <c r="H22" s="3">
        <f>IF('6_Debito pubblico'!B22&gt;0,'6_Debito pubblico'!B22/60*100,0)</f>
        <v>142.00000000000003</v>
      </c>
      <c r="I22" s="3">
        <f>IF('7_Debiti famiglie e Isp'!B22&gt;0,'7_Debiti famiglie e Isp'!B22/55*100,0)</f>
        <v>93.818181818181827</v>
      </c>
      <c r="J22" s="3">
        <f>IF('8_Debiti imprese'!B22&gt;0,'8_Debiti imprese'!B22/85*100,0)</f>
        <v>88.35294117647058</v>
      </c>
      <c r="K22" s="3">
        <f>IF('9_Crediti concessi famiglie'!B22&gt;0,'9_Crediti concessi famiglie'!B22/14*100,0)</f>
        <v>6.4285714285714297</v>
      </c>
      <c r="L22" s="3">
        <f>IF('10_Crediti concessi imprese'!B22&gt;0,'10_Crediti concessi imprese'!B22/13*100,0)</f>
        <v>1.5384615384615385</v>
      </c>
      <c r="M22" s="3">
        <f>IF('11_Prezzo abitazioni'!B22&gt;0,'11_Prezzo abitazioni'!B22/9*100,0)</f>
        <v>42.222222222222221</v>
      </c>
      <c r="N22" s="3">
        <f>IF('12_Disoccupazione'!B22&gt;0,'12_Disoccupazione'!B22/10*100,0)</f>
        <v>60</v>
      </c>
      <c r="O22" s="3">
        <f>IF('13_Tasso di attivita'!B22&lt;0,'13_Tasso di attivita'!B22/-0.2*100,0)</f>
        <v>0</v>
      </c>
      <c r="P22">
        <f t="shared" si="0"/>
        <v>1</v>
      </c>
      <c r="Q22" s="3">
        <f t="shared" si="1"/>
        <v>51.445926526967249</v>
      </c>
      <c r="R22">
        <f t="shared" si="2"/>
        <v>6</v>
      </c>
      <c r="S22">
        <f t="shared" si="3"/>
        <v>0</v>
      </c>
      <c r="T22" s="3">
        <f t="shared" si="4"/>
        <v>46.887333333333331</v>
      </c>
      <c r="U22">
        <f t="shared" si="5"/>
        <v>8</v>
      </c>
      <c r="V22">
        <f t="shared" si="7"/>
        <v>1</v>
      </c>
      <c r="W22" s="3">
        <f t="shared" si="8"/>
        <v>54.295047272988462</v>
      </c>
      <c r="X22">
        <f t="shared" si="9"/>
        <v>10</v>
      </c>
      <c r="Y22" s="3">
        <f t="shared" si="10"/>
        <v>64.946515767119521</v>
      </c>
    </row>
    <row r="23" spans="1:25" x14ac:dyDescent="0.25">
      <c r="A23" s="4" t="s">
        <v>52</v>
      </c>
      <c r="B23" t="s">
        <v>24</v>
      </c>
      <c r="C23" s="3">
        <f>IF('1_Bilancia commerciale'!B23&lt;1,ABS(1-'1_Bilancia commerciale'!B23)*20,('1_Bilancia commerciale'!B23-1)*20)</f>
        <v>80</v>
      </c>
      <c r="D23" s="3">
        <f>IF('2_posizione internaz.li'!B23&lt;0,'2_posizione internaz.li'!B23/-35*100,0)</f>
        <v>197.14285714285717</v>
      </c>
      <c r="E23" s="3">
        <f>IF('3_Tasso cambio effettivo'!B23&lt;0,'3_Tasso cambio effettivo'!B23/-3*100,'3_Tasso cambio effettivo'!B23/3*100)</f>
        <v>40</v>
      </c>
      <c r="F23" s="3">
        <f>IF('4_Quota export mondiale'!B23&lt;0,'4_Quota export mondiale'!B23/-3*100,0)</f>
        <v>0</v>
      </c>
      <c r="G23" s="3">
        <f>IF('5_Costo_lavoro'!B23&gt;0,'5_Costo_lavoro'!B23/9*100,0)</f>
        <v>34.444444444444443</v>
      </c>
      <c r="H23" s="3">
        <f>IF('6_Debito pubblico'!B23&gt;0,'6_Debito pubblico'!B23/60*100,0)</f>
        <v>85.166666666666671</v>
      </c>
      <c r="I23" s="3">
        <f>IF('7_Debiti famiglie e Isp'!B23&gt;0,'7_Debiti famiglie e Isp'!B23/55*100,0)</f>
        <v>65.090909090909093</v>
      </c>
      <c r="J23" s="3">
        <f>IF('8_Debiti imprese'!B23&gt;0,'8_Debiti imprese'!B23/85*100,0)</f>
        <v>50.117647058823536</v>
      </c>
      <c r="K23" s="3">
        <f>IF('9_Crediti concessi famiglie'!B23&gt;0,'9_Crediti concessi famiglie'!B23/14*100,0)</f>
        <v>32.142857142857146</v>
      </c>
      <c r="L23" s="3">
        <f>IF('10_Crediti concessi imprese'!B23&gt;0,'10_Crediti concessi imprese'!B23/13*100,0)</f>
        <v>57.692307692307686</v>
      </c>
      <c r="M23" s="3">
        <f>IF('11_Prezzo abitazioni'!B23&gt;0,'11_Prezzo abitazioni'!B23/9*100,0)</f>
        <v>11.111111111111111</v>
      </c>
      <c r="N23" s="3">
        <f>IF('12_Disoccupazione'!B23&gt;0,'12_Disoccupazione'!B23/10*100,0)</f>
        <v>92</v>
      </c>
      <c r="O23" s="3">
        <f>IF('13_Tasso di attivita'!B23&lt;0,'13_Tasso di attivita'!B23/-0.2*100,0)</f>
        <v>0</v>
      </c>
      <c r="P23">
        <f t="shared" si="0"/>
        <v>1</v>
      </c>
      <c r="Q23" s="3">
        <f t="shared" si="1"/>
        <v>57.30067694999822</v>
      </c>
      <c r="R23">
        <f t="shared" si="2"/>
        <v>9</v>
      </c>
      <c r="S23">
        <f t="shared" si="3"/>
        <v>1</v>
      </c>
      <c r="T23" s="3">
        <f t="shared" si="4"/>
        <v>70.317460317460331</v>
      </c>
      <c r="U23">
        <f t="shared" si="5"/>
        <v>15</v>
      </c>
      <c r="V23">
        <f t="shared" si="7"/>
        <v>0</v>
      </c>
      <c r="W23" s="3">
        <f t="shared" si="8"/>
        <v>49.165187345334402</v>
      </c>
      <c r="X23">
        <f t="shared" si="9"/>
        <v>8</v>
      </c>
      <c r="Y23" s="3">
        <f t="shared" si="10"/>
        <v>52.801295752967739</v>
      </c>
    </row>
    <row r="24" spans="1:25" x14ac:dyDescent="0.25">
      <c r="A24" s="4" t="s">
        <v>51</v>
      </c>
      <c r="B24" t="s">
        <v>25</v>
      </c>
      <c r="C24" s="3">
        <f>IF('1_Bilancia commerciale'!B24&lt;1,ABS(1-'1_Bilancia commerciale'!B24)*20,('1_Bilancia commerciale'!B24-1)*20)</f>
        <v>18</v>
      </c>
      <c r="D24" s="3">
        <f>IF('2_posizione internaz.li'!B24&lt;0,'2_posizione internaz.li'!B24/-35*100,0)</f>
        <v>355.42857142857144</v>
      </c>
      <c r="E24" s="3">
        <f>IF('3_Tasso cambio effettivo'!B24&lt;0,'3_Tasso cambio effettivo'!B24/-3*100,'3_Tasso cambio effettivo'!B24/3*100)</f>
        <v>56.666666666666664</v>
      </c>
      <c r="F24" s="3">
        <f>IF('4_Quota export mondiale'!B24&lt;0,'4_Quota export mondiale'!B24/-3*100,0)</f>
        <v>0</v>
      </c>
      <c r="G24" s="3">
        <f>IF('5_Costo_lavoro'!B24&gt;0,'5_Costo_lavoro'!B24/9*100,0)</f>
        <v>0</v>
      </c>
      <c r="H24" s="3">
        <f>IF('6_Debito pubblico'!B24&gt;0,'6_Debito pubblico'!B24/60*100,0)</f>
        <v>220.83333333333334</v>
      </c>
      <c r="I24" s="3">
        <f>IF('7_Debiti famiglie e Isp'!B24&gt;0,'7_Debiti famiglie e Isp'!B24/55*100,0)</f>
        <v>147.09090909090909</v>
      </c>
      <c r="J24" s="3">
        <f>IF('8_Debiti imprese'!B24&gt;0,'8_Debiti imprese'!B24/85*100,0)</f>
        <v>122.23529411764706</v>
      </c>
      <c r="K24" s="3">
        <f>IF('9_Crediti concessi famiglie'!B24&gt;0,'9_Crediti concessi famiglie'!B24/14*100,0)</f>
        <v>0</v>
      </c>
      <c r="L24" s="3">
        <f>IF('10_Crediti concessi imprese'!B24&gt;0,'10_Crediti concessi imprese'!B24/13*100,0)</f>
        <v>0</v>
      </c>
      <c r="M24" s="3">
        <f>IF('11_Prezzo abitazioni'!B24&gt;0,'11_Prezzo abitazioni'!B24/9*100,0)</f>
        <v>46.666666666666664</v>
      </c>
      <c r="N24" s="3">
        <f>IF('12_Disoccupazione'!B24&gt;0,'12_Disoccupazione'!B24/10*100,0)</f>
        <v>146</v>
      </c>
      <c r="O24" s="3">
        <f>IF('13_Tasso di attivita'!B24&lt;0,'13_Tasso di attivita'!B24/-0.2*100,0)</f>
        <v>0</v>
      </c>
      <c r="P24">
        <f t="shared" si="0"/>
        <v>5</v>
      </c>
      <c r="Q24" s="3">
        <f t="shared" si="1"/>
        <v>85.609341638753421</v>
      </c>
      <c r="R24">
        <f t="shared" si="2"/>
        <v>21</v>
      </c>
      <c r="S24">
        <f t="shared" si="3"/>
        <v>1</v>
      </c>
      <c r="T24" s="3">
        <f t="shared" si="4"/>
        <v>86.019047619047626</v>
      </c>
      <c r="U24">
        <f t="shared" si="5"/>
        <v>18</v>
      </c>
      <c r="V24">
        <f t="shared" si="7"/>
        <v>4</v>
      </c>
      <c r="W24" s="3">
        <f t="shared" si="8"/>
        <v>85.353275401069524</v>
      </c>
      <c r="X24">
        <f t="shared" si="9"/>
        <v>22</v>
      </c>
      <c r="Y24" s="3">
        <f t="shared" si="10"/>
        <v>61.354393748459103</v>
      </c>
    </row>
    <row r="25" spans="1:25" x14ac:dyDescent="0.25">
      <c r="A25" s="4" t="s">
        <v>52</v>
      </c>
      <c r="B25" t="s">
        <v>26</v>
      </c>
      <c r="C25" s="3">
        <f>IF('1_Bilancia commerciale'!B25&lt;1,ABS(1-'1_Bilancia commerciale'!B25)*20,('1_Bilancia commerciale'!B25-1)*20)</f>
        <v>60</v>
      </c>
      <c r="D25" s="3">
        <f>IF('2_posizione internaz.li'!B25&lt;0,'2_posizione internaz.li'!B25/-35*100,0)</f>
        <v>162.85714285714286</v>
      </c>
      <c r="E25" s="3">
        <f>IF('3_Tasso cambio effettivo'!B25&lt;0,'3_Tasso cambio effettivo'!B25/-3*100,'3_Tasso cambio effettivo'!B25/3*100)</f>
        <v>36.666666666666671</v>
      </c>
      <c r="F25" s="3">
        <f>IF('4_Quota export mondiale'!B25&lt;0,'4_Quota export mondiale'!B25/-3*100,0)</f>
        <v>0</v>
      </c>
      <c r="G25" s="3">
        <f>IF('5_Costo_lavoro'!B25&gt;0,'5_Costo_lavoro'!B25/9*100,0)</f>
        <v>107.77777777777777</v>
      </c>
      <c r="H25" s="3">
        <f>IF('6_Debito pubblico'!B25&gt;0,'6_Debito pubblico'!B25/60*100,0)</f>
        <v>65.166666666666671</v>
      </c>
      <c r="I25" s="3">
        <f>IF('7_Debiti famiglie e Isp'!B25&gt;0,'7_Debiti famiglie e Isp'!B25/55*100,0)</f>
        <v>32.727272727272727</v>
      </c>
      <c r="J25" s="3">
        <f>IF('8_Debiti imprese'!B25&gt;0,'8_Debiti imprese'!B25/85*100,0)</f>
        <v>51.882352941176471</v>
      </c>
      <c r="K25" s="3">
        <f>IF('9_Crediti concessi famiglie'!B25&gt;0,'9_Crediti concessi famiglie'!B25/14*100,0)</f>
        <v>0</v>
      </c>
      <c r="L25" s="3">
        <f>IF('10_Crediti concessi imprese'!B25&gt;0,'10_Crediti concessi imprese'!B25/13*100,0)</f>
        <v>0</v>
      </c>
      <c r="M25" s="3">
        <f>IF('11_Prezzo abitazioni'!B25&gt;0,'11_Prezzo abitazioni'!B25/9*100,0)</f>
        <v>0</v>
      </c>
      <c r="N25" s="3">
        <f>IF('12_Disoccupazione'!B25&gt;0,'12_Disoccupazione'!B25/10*100,0)</f>
        <v>86</v>
      </c>
      <c r="O25" s="3">
        <f>IF('13_Tasso di attivita'!B25&lt;0,'13_Tasso di attivita'!B25/-0.2*100,0)</f>
        <v>0</v>
      </c>
      <c r="P25">
        <f t="shared" si="0"/>
        <v>2</v>
      </c>
      <c r="Q25" s="3">
        <f t="shared" si="1"/>
        <v>46.390606125900248</v>
      </c>
      <c r="R25">
        <f t="shared" si="2"/>
        <v>3</v>
      </c>
      <c r="S25">
        <f t="shared" si="3"/>
        <v>2</v>
      </c>
      <c r="T25" s="3">
        <f t="shared" si="4"/>
        <v>73.460317460317455</v>
      </c>
      <c r="U25">
        <f t="shared" si="5"/>
        <v>16</v>
      </c>
      <c r="V25">
        <f t="shared" si="7"/>
        <v>0</v>
      </c>
      <c r="W25" s="3">
        <f t="shared" si="8"/>
        <v>29.472036541889484</v>
      </c>
      <c r="X25">
        <f t="shared" si="9"/>
        <v>1</v>
      </c>
      <c r="Y25" s="3">
        <f t="shared" si="10"/>
        <v>39.09549666738706</v>
      </c>
    </row>
    <row r="26" spans="1:25" x14ac:dyDescent="0.25">
      <c r="A26" s="4" t="s">
        <v>51</v>
      </c>
      <c r="B26" t="s">
        <v>27</v>
      </c>
      <c r="C26" s="3">
        <f>IF('1_Bilancia commerciale'!B26&lt;1,ABS(1-'1_Bilancia commerciale'!B26)*20,('1_Bilancia commerciale'!B26-1)*20)</f>
        <v>48</v>
      </c>
      <c r="D26" s="3">
        <f>IF('2_posizione internaz.li'!B26&lt;0,'2_posizione internaz.li'!B26/-35*100,0)</f>
        <v>110.57142857142858</v>
      </c>
      <c r="E26" s="3">
        <f>IF('3_Tasso cambio effettivo'!B26&lt;0,'3_Tasso cambio effettivo'!B26/-3*100,'3_Tasso cambio effettivo'!B26/3*100)</f>
        <v>40</v>
      </c>
      <c r="F26" s="3">
        <f>IF('4_Quota export mondiale'!B26&lt;0,'4_Quota export mondiale'!B26/-3*100,0)</f>
        <v>14.95</v>
      </c>
      <c r="G26" s="3">
        <f>IF('5_Costo_lavoro'!B26&gt;0,'5_Costo_lavoro'!B26/9*100,0)</f>
        <v>5.5555555555555554</v>
      </c>
      <c r="H26" s="3">
        <f>IF('6_Debito pubblico'!B26&gt;0,'6_Debito pubblico'!B26/60*100,0)</f>
        <v>135.16666666666666</v>
      </c>
      <c r="I26" s="3">
        <f>IF('7_Debiti famiglie e Isp'!B26&gt;0,'7_Debiti famiglie e Isp'!B26/55*100,0)</f>
        <v>51.81818181818182</v>
      </c>
      <c r="J26" s="3">
        <f>IF('8_Debiti imprese'!B26&gt;0,'8_Debiti imprese'!B26/85*100,0)</f>
        <v>74.941176470588232</v>
      </c>
      <c r="K26" s="3">
        <f>IF('9_Crediti concessi famiglie'!B26&gt;0,'9_Crediti concessi famiglie'!B26/14*100,0)</f>
        <v>0</v>
      </c>
      <c r="L26" s="3">
        <f>IF('10_Crediti concessi imprese'!B26&gt;0,'10_Crediti concessi imprese'!B26/13*100,0)</f>
        <v>0</v>
      </c>
      <c r="M26" s="3">
        <f>IF('11_Prezzo abitazioni'!B26&gt;0,'11_Prezzo abitazioni'!B26/9*100,0)</f>
        <v>0</v>
      </c>
      <c r="N26" s="3">
        <f>IF('12_Disoccupazione'!B26&gt;0,'12_Disoccupazione'!B26/10*100,0)</f>
        <v>97</v>
      </c>
      <c r="O26" s="3">
        <f>IF('13_Tasso di attivita'!B26&lt;0,'13_Tasso di attivita'!B26/-0.2*100,0)</f>
        <v>0</v>
      </c>
      <c r="P26">
        <f t="shared" si="0"/>
        <v>2</v>
      </c>
      <c r="Q26" s="3">
        <f t="shared" si="1"/>
        <v>44.461769929416988</v>
      </c>
      <c r="R26">
        <f t="shared" si="2"/>
        <v>2</v>
      </c>
      <c r="S26">
        <f t="shared" si="3"/>
        <v>1</v>
      </c>
      <c r="T26" s="3">
        <f t="shared" si="4"/>
        <v>43.815396825396824</v>
      </c>
      <c r="U26">
        <f t="shared" si="5"/>
        <v>6</v>
      </c>
      <c r="V26">
        <f t="shared" si="7"/>
        <v>1</v>
      </c>
      <c r="W26" s="3">
        <f t="shared" si="8"/>
        <v>44.865753119429584</v>
      </c>
      <c r="X26">
        <f t="shared" si="9"/>
        <v>4</v>
      </c>
      <c r="Y26" s="3">
        <f t="shared" si="10"/>
        <v>62.097604911301651</v>
      </c>
    </row>
    <row r="27" spans="1:25" x14ac:dyDescent="0.25">
      <c r="A27" s="4" t="s">
        <v>51</v>
      </c>
      <c r="B27" t="s">
        <v>28</v>
      </c>
      <c r="C27" s="3">
        <f>IF('1_Bilancia commerciale'!B27&lt;1,ABS(1-'1_Bilancia commerciale'!B27)*20,('1_Bilancia commerciale'!B27-1)*20)</f>
        <v>18</v>
      </c>
      <c r="D27" s="3">
        <f>IF('2_posizione internaz.li'!B27&lt;0,'2_posizione internaz.li'!B27/-35*100,0)</f>
        <v>179.71428571428572</v>
      </c>
      <c r="E27" s="3">
        <f>IF('3_Tasso cambio effettivo'!B27&lt;0,'3_Tasso cambio effettivo'!B27/-3*100,'3_Tasso cambio effettivo'!B27/3*100)</f>
        <v>40</v>
      </c>
      <c r="F27" s="3">
        <f>IF('4_Quota export mondiale'!B27&lt;0,'4_Quota export mondiale'!B27/-3*100,0)</f>
        <v>0</v>
      </c>
      <c r="G27" s="3">
        <f>IF('5_Costo_lavoro'!B27&gt;0,'5_Costo_lavoro'!B27/9*100,0)</f>
        <v>27.777777777777779</v>
      </c>
      <c r="H27" s="3">
        <f>IF('6_Debito pubblico'!B27&gt;0,'6_Debito pubblico'!B27/60*100,0)</f>
        <v>89</v>
      </c>
      <c r="I27" s="3">
        <f>IF('7_Debiti famiglie e Isp'!B27&gt;0,'7_Debiti famiglie e Isp'!B27/55*100,0)</f>
        <v>58.72727272727272</v>
      </c>
      <c r="J27" s="3">
        <f>IF('8_Debiti imprese'!B27&gt;0,'8_Debiti imprese'!B27/85*100,0)</f>
        <v>54.588235294117652</v>
      </c>
      <c r="K27" s="3">
        <f>IF('9_Crediti concessi famiglie'!B27&gt;0,'9_Crediti concessi famiglie'!B27/14*100,0)</f>
        <v>86.428571428571416</v>
      </c>
      <c r="L27" s="3">
        <f>IF('10_Crediti concessi imprese'!B27&gt;0,'10_Crediti concessi imprese'!B27/13*100,0)</f>
        <v>47.692307692307693</v>
      </c>
      <c r="M27" s="3">
        <f>IF('11_Prezzo abitazioni'!B27&gt;0,'11_Prezzo abitazioni'!B27/9*100,0)</f>
        <v>15.555555555555555</v>
      </c>
      <c r="N27" s="3">
        <f>IF('12_Disoccupazione'!B27&gt;0,'12_Disoccupazione'!B27/10*100,0)</f>
        <v>131</v>
      </c>
      <c r="O27" s="3">
        <f>IF('13_Tasso di attivita'!B27&lt;0,'13_Tasso di attivita'!B27/-0.2*100,0)</f>
        <v>0</v>
      </c>
      <c r="P27">
        <f t="shared" si="0"/>
        <v>2</v>
      </c>
      <c r="Q27" s="3">
        <f t="shared" si="1"/>
        <v>57.575692783837589</v>
      </c>
      <c r="R27">
        <f t="shared" si="2"/>
        <v>11</v>
      </c>
      <c r="S27">
        <f t="shared" si="3"/>
        <v>1</v>
      </c>
      <c r="T27" s="3">
        <f t="shared" si="4"/>
        <v>53.098412698412702</v>
      </c>
      <c r="U27">
        <f t="shared" si="5"/>
        <v>11</v>
      </c>
      <c r="V27">
        <f t="shared" si="7"/>
        <v>1</v>
      </c>
      <c r="W27" s="3">
        <f t="shared" si="8"/>
        <v>60.373992837228123</v>
      </c>
      <c r="X27">
        <f t="shared" si="9"/>
        <v>14</v>
      </c>
      <c r="Y27" s="3">
        <f t="shared" si="10"/>
        <v>64.529360507843776</v>
      </c>
    </row>
    <row r="28" spans="1:25" x14ac:dyDescent="0.25">
      <c r="A28" s="4" t="s">
        <v>51</v>
      </c>
      <c r="B28" t="s">
        <v>29</v>
      </c>
      <c r="C28" s="3">
        <f>IF('1_Bilancia commerciale'!B28&lt;1,ABS(1-'1_Bilancia commerciale'!B28)*20,('1_Bilancia commerciale'!B28-1)*20)</f>
        <v>56</v>
      </c>
      <c r="D28" s="3">
        <f>IF('2_posizione internaz.li'!B28&lt;0,'2_posizione internaz.li'!B28/-35*100,0)</f>
        <v>9.428571428571427</v>
      </c>
      <c r="E28" s="3">
        <f>IF('3_Tasso cambio effettivo'!B28&lt;0,'3_Tasso cambio effettivo'!B28/-3*100,'3_Tasso cambio effettivo'!B28/3*100)</f>
        <v>86.666666666666671</v>
      </c>
      <c r="F28" s="3">
        <f>IF('4_Quota export mondiale'!B28&lt;0,'4_Quota export mondiale'!B28/-3*100,0)</f>
        <v>360.66</v>
      </c>
      <c r="G28" s="3">
        <f>IF('5_Costo_lavoro'!B28&gt;0,'5_Costo_lavoro'!B28/9*100,0)</f>
        <v>78.888888888888886</v>
      </c>
      <c r="H28" s="3">
        <f>IF('6_Debito pubblico'!B28&gt;0,'6_Debito pubblico'!B28/60*100,0)</f>
        <v>107.99999999999999</v>
      </c>
      <c r="I28" s="3">
        <f>IF('7_Debiti famiglie e Isp'!B28&gt;0,'7_Debiti famiglie e Isp'!B28/55*100,0)</f>
        <v>114.18181818181819</v>
      </c>
      <c r="J28" s="3">
        <f>IF('8_Debiti imprese'!B28&gt;0,'8_Debiti imprese'!B28/85*100,0)</f>
        <v>102</v>
      </c>
      <c r="K28" s="3">
        <f>IF('9_Crediti concessi famiglie'!B28&gt;0,'9_Crediti concessi famiglie'!B28/14*100,0)</f>
        <v>18.571428571428573</v>
      </c>
      <c r="L28" s="3">
        <f>IF('10_Crediti concessi imprese'!B28&gt;0,'10_Crediti concessi imprese'!B28/13*100,0)</f>
        <v>0</v>
      </c>
      <c r="M28" s="3">
        <f>IF('11_Prezzo abitazioni'!B28&gt;0,'11_Prezzo abitazioni'!B28/9*100,0)</f>
        <v>0</v>
      </c>
      <c r="N28" s="3">
        <f>IF('12_Disoccupazione'!B28&gt;0,'12_Disoccupazione'!B28/10*100,0)</f>
        <v>86.999999999999986</v>
      </c>
      <c r="O28" s="3">
        <f>IF('13_Tasso di attivita'!B28&lt;0,'13_Tasso di attivita'!B28/-0.2*100,0)</f>
        <v>0</v>
      </c>
      <c r="P28">
        <f t="shared" si="0"/>
        <v>4</v>
      </c>
      <c r="Q28" s="3">
        <f t="shared" si="1"/>
        <v>78.56902874902876</v>
      </c>
      <c r="R28">
        <f t="shared" si="2"/>
        <v>19</v>
      </c>
      <c r="S28">
        <f t="shared" si="3"/>
        <v>1</v>
      </c>
      <c r="T28" s="3">
        <f t="shared" si="4"/>
        <v>118.32882539682541</v>
      </c>
      <c r="U28">
        <f t="shared" si="5"/>
        <v>23</v>
      </c>
      <c r="V28">
        <f t="shared" si="7"/>
        <v>3</v>
      </c>
      <c r="W28" s="3">
        <f t="shared" si="8"/>
        <v>53.719155844155843</v>
      </c>
      <c r="X28">
        <f t="shared" si="9"/>
        <v>9</v>
      </c>
      <c r="Y28" s="3">
        <f t="shared" si="10"/>
        <v>42.075029543178246</v>
      </c>
    </row>
    <row r="29" spans="1:25" x14ac:dyDescent="0.25">
      <c r="A29" s="4" t="s">
        <v>52</v>
      </c>
      <c r="B29" t="s">
        <v>30</v>
      </c>
      <c r="C29" s="3">
        <f>IF('1_Bilancia commerciale'!B29&lt;1,ABS(1-'1_Bilancia commerciale'!B29)*20,('1_Bilancia commerciale'!B29-1)*20)</f>
        <v>68</v>
      </c>
      <c r="D29" s="3">
        <f>IF('2_posizione internaz.li'!B29&lt;0,'2_posizione internaz.li'!B29/-35*100,0)</f>
        <v>9.7142857142857135</v>
      </c>
      <c r="E29" s="3">
        <f>IF('3_Tasso cambio effettivo'!B29&lt;0,'3_Tasso cambio effettivo'!B29/-3*100,'3_Tasso cambio effettivo'!B29/3*100)</f>
        <v>120</v>
      </c>
      <c r="F29" s="3">
        <f>IF('4_Quota export mondiale'!B29&lt;0,'4_Quota export mondiale'!B29/-3*100,0)</f>
        <v>240.45666666666668</v>
      </c>
      <c r="G29" s="3">
        <f>IF('5_Costo_lavoro'!B29&gt;0,'5_Costo_lavoro'!B29/9*100,0)</f>
        <v>85.555555555555557</v>
      </c>
      <c r="H29" s="3">
        <f>IF('6_Debito pubblico'!B29&gt;0,'6_Debito pubblico'!B29/60*100,0)</f>
        <v>76.166666666666671</v>
      </c>
      <c r="I29" s="3">
        <f>IF('7_Debiti famiglie e Isp'!B29&gt;0,'7_Debiti famiglie e Isp'!B29/55*100,0)</f>
        <v>150.36363636363637</v>
      </c>
      <c r="J29" s="3">
        <f>IF('8_Debiti imprese'!B29&gt;0,'8_Debiti imprese'!B29/85*100,0)</f>
        <v>131.41176470588235</v>
      </c>
      <c r="K29" s="3">
        <f>IF('9_Crediti concessi famiglie'!B29&gt;0,'9_Crediti concessi famiglie'!B29/14*100,0)</f>
        <v>40.714285714285715</v>
      </c>
      <c r="L29" s="3">
        <f>IF('10_Crediti concessi imprese'!B29&gt;0,'10_Crediti concessi imprese'!B29/13*100,0)</f>
        <v>36.153846153846153</v>
      </c>
      <c r="M29" s="3">
        <f>IF('11_Prezzo abitazioni'!B29&gt;0,'11_Prezzo abitazioni'!B29/9*100,0)</f>
        <v>104.44444444444446</v>
      </c>
      <c r="N29" s="3">
        <f>IF('12_Disoccupazione'!B29&gt;0,'12_Disoccupazione'!B29/10*100,0)</f>
        <v>80</v>
      </c>
      <c r="O29" s="3">
        <f>IF('13_Tasso di attivita'!B29&lt;0,'13_Tasso di attivita'!B29/-0.2*100,0)</f>
        <v>0</v>
      </c>
      <c r="P29">
        <f t="shared" si="0"/>
        <v>5</v>
      </c>
      <c r="Q29" s="3">
        <f t="shared" si="1"/>
        <v>87.921627075789971</v>
      </c>
      <c r="R29">
        <f t="shared" si="2"/>
        <v>22</v>
      </c>
      <c r="S29">
        <f t="shared" si="3"/>
        <v>2</v>
      </c>
      <c r="T29" s="3">
        <f t="shared" si="4"/>
        <v>104.74530158730158</v>
      </c>
      <c r="U29">
        <f t="shared" si="5"/>
        <v>22</v>
      </c>
      <c r="V29">
        <f t="shared" si="7"/>
        <v>3</v>
      </c>
      <c r="W29" s="3">
        <f t="shared" si="8"/>
        <v>77.406830506095218</v>
      </c>
      <c r="X29">
        <f t="shared" si="9"/>
        <v>20</v>
      </c>
      <c r="Y29" s="3">
        <f t="shared" si="10"/>
        <v>54.178902510611351</v>
      </c>
    </row>
    <row r="30" spans="1:25" x14ac:dyDescent="0.25">
      <c r="A30" s="4"/>
      <c r="B30" t="s">
        <v>72</v>
      </c>
      <c r="C30" s="3">
        <f t="shared" ref="C30:O30" si="11">AVERAGE(C3:C29)</f>
        <v>45.703703703703702</v>
      </c>
      <c r="D30" s="3">
        <f t="shared" si="11"/>
        <v>147.8941798941799</v>
      </c>
      <c r="E30" s="3">
        <f t="shared" ref="E30" si="12">AVERAGE(E3:E29)</f>
        <v>71.851851851851862</v>
      </c>
      <c r="F30" s="3">
        <f>IF('4_Quota export mondiale'!B30&lt;0,'4_Quota export mondiale'!B30/-3*100,0)</f>
        <v>0</v>
      </c>
      <c r="G30" s="3">
        <f t="shared" si="11"/>
        <v>53.168724279835395</v>
      </c>
      <c r="H30" s="3">
        <f>AVERAGE(H3:H29)</f>
        <v>122.71604938271604</v>
      </c>
      <c r="I30" s="3">
        <f>AVERAGE(I3:I29)</f>
        <v>102.2222222222222</v>
      </c>
      <c r="J30" s="3">
        <f>AVERAGE(J3:J29)</f>
        <v>109.8300653594771</v>
      </c>
      <c r="K30" s="3">
        <f t="shared" si="11"/>
        <v>13.280423280423278</v>
      </c>
      <c r="L30" s="3">
        <f t="shared" ref="L30" si="13">AVERAGE(L3:L29)</f>
        <v>43.817663817663806</v>
      </c>
      <c r="M30" s="3">
        <f>AVERAGE(M3:M29)</f>
        <v>35.226337448559669</v>
      </c>
      <c r="N30" s="3">
        <f t="shared" si="11"/>
        <v>108.4074074074074</v>
      </c>
      <c r="O30" s="3">
        <f t="shared" si="11"/>
        <v>22.222222222222218</v>
      </c>
      <c r="Q30" s="3">
        <f t="shared" si="1"/>
        <v>67.410834682327888</v>
      </c>
      <c r="T30" s="3">
        <f t="shared" si="4"/>
        <v>63.723691945914162</v>
      </c>
      <c r="W30" s="3">
        <f>AVERAGE(H30:O30)</f>
        <v>69.715298892586461</v>
      </c>
      <c r="Y30" s="3">
        <f t="shared" si="10"/>
        <v>63.64217651006885</v>
      </c>
    </row>
    <row r="31" spans="1:25" x14ac:dyDescent="0.25">
      <c r="A31" s="4" t="s">
        <v>51</v>
      </c>
      <c r="B31">
        <f>COUNTIF(A3:A29,"EUR")</f>
        <v>20</v>
      </c>
      <c r="C31" s="3">
        <f>SUMIF($A3:$A29,"EUR",C3:C29)/$B31</f>
        <v>42.6</v>
      </c>
      <c r="D31" s="3">
        <f t="shared" ref="D31:O31" si="14">SUMIF($A3:$A29,"EUR",D3:D29)/$B31</f>
        <v>155.00000000000003</v>
      </c>
      <c r="E31" s="3">
        <f t="shared" ref="E31" si="15">SUMIF($A3:$A29,"EUR",E3:E29)/$B31</f>
        <v>52.333333333333336</v>
      </c>
      <c r="F31" s="3">
        <f t="shared" si="14"/>
        <v>40.851166666666664</v>
      </c>
      <c r="G31" s="3">
        <f t="shared" si="14"/>
        <v>44.333333333333329</v>
      </c>
      <c r="H31" s="3">
        <f>SUMIF($A3:$A29,"EUR",H3:H29)/$B31</f>
        <v>138.19999999999999</v>
      </c>
      <c r="I31" s="3">
        <f>SUMIF($A3:$A29,"EUR",I3:I29)/$B31</f>
        <v>107.07272727272725</v>
      </c>
      <c r="J31" s="3">
        <f>SUMIF($A3:$A29,"EUR",J3:J29)/$B31</f>
        <v>117.4411764705882</v>
      </c>
      <c r="K31" s="3">
        <f t="shared" si="14"/>
        <v>13.214285714285712</v>
      </c>
      <c r="L31" s="3">
        <f t="shared" ref="L31" si="16">SUMIF($A3:$A29,"EUR",L3:L29)/$B31</f>
        <v>52.653846153846153</v>
      </c>
      <c r="M31" s="3">
        <f>SUMIF($A3:$A29,"EUR",M3:M29)/$B31</f>
        <v>35.166666666666664</v>
      </c>
      <c r="N31" s="3">
        <f t="shared" si="14"/>
        <v>117</v>
      </c>
      <c r="O31" s="3">
        <f t="shared" si="14"/>
        <v>0</v>
      </c>
      <c r="Q31" s="3">
        <f t="shared" si="1"/>
        <v>70.451271970111321</v>
      </c>
      <c r="T31" s="3">
        <f t="shared" si="4"/>
        <v>67.023566666666667</v>
      </c>
      <c r="W31" s="3">
        <f t="shared" ref="W31:W32" si="17">AVERAGE(H31:O31)</f>
        <v>72.593587784764253</v>
      </c>
      <c r="Y31" s="3">
        <f t="shared" si="10"/>
        <v>63.409752370785874</v>
      </c>
    </row>
    <row r="32" spans="1:25" x14ac:dyDescent="0.25">
      <c r="A32" s="4" t="s">
        <v>52</v>
      </c>
      <c r="B32">
        <f>COUNTIF(A3:A29,"N_EUR")</f>
        <v>7</v>
      </c>
      <c r="C32" s="3">
        <f>SUMIF($A3:$A29,"N_EUR",C3:C29)/$B32</f>
        <v>54.571428571428569</v>
      </c>
      <c r="D32" s="3">
        <f t="shared" ref="D32:O32" si="18">SUMIF($A3:$A29,"N_EUR",D3:D29)/$B32</f>
        <v>127.59183673469389</v>
      </c>
      <c r="E32" s="3">
        <f t="shared" ref="E32" si="19">SUMIF($A3:$A29,"N_EUR",E3:E29)/$B32</f>
        <v>127.61904761904762</v>
      </c>
      <c r="F32" s="3">
        <f t="shared" si="18"/>
        <v>63.532857142857146</v>
      </c>
      <c r="G32" s="3">
        <f t="shared" si="18"/>
        <v>78.412698412698418</v>
      </c>
      <c r="H32" s="3">
        <f>SUMIF($A3:$A29,"N_EUR",H3:H29)/$B32</f>
        <v>78.476190476190482</v>
      </c>
      <c r="I32" s="3">
        <f>SUMIF($A3:$A29,"N_EUR",I3:I29)/$B32</f>
        <v>88.36363636363636</v>
      </c>
      <c r="J32" s="3">
        <f>SUMIF($A3:$A29,"N_EUR",J3:J29)/$B32</f>
        <v>88.084033613445385</v>
      </c>
      <c r="K32" s="3">
        <f t="shared" si="18"/>
        <v>13.469387755102042</v>
      </c>
      <c r="L32" s="3">
        <f t="shared" ref="L32" si="20">SUMIF($A3:$A29,"N_EUR",L3:L29)/$B32</f>
        <v>18.571428571428573</v>
      </c>
      <c r="M32" s="3">
        <f>SUMIF($A3:$A29,"N_EUR",M3:M29)/$B32</f>
        <v>35.396825396825399</v>
      </c>
      <c r="N32" s="3">
        <f t="shared" si="18"/>
        <v>83.857142857142861</v>
      </c>
      <c r="O32" s="3">
        <f t="shared" si="18"/>
        <v>85.714285714285694</v>
      </c>
      <c r="Q32" s="3">
        <f t="shared" si="1"/>
        <v>72.589292248367897</v>
      </c>
      <c r="T32" s="3">
        <f t="shared" si="4"/>
        <v>90.345573696145138</v>
      </c>
      <c r="W32" s="3">
        <f t="shared" si="17"/>
        <v>61.491616343507104</v>
      </c>
      <c r="Y32" s="3">
        <f t="shared" si="10"/>
        <v>52.130270871704596</v>
      </c>
    </row>
    <row r="33" spans="1:23" x14ac:dyDescent="0.25">
      <c r="A33" s="4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Q33" s="3"/>
      <c r="T33" s="3"/>
      <c r="W33" s="3"/>
    </row>
    <row r="34" spans="1:23" x14ac:dyDescent="0.25">
      <c r="A34" s="4" t="s">
        <v>53</v>
      </c>
      <c r="C34" s="7" t="s">
        <v>55</v>
      </c>
      <c r="D34" s="7" t="s">
        <v>56</v>
      </c>
      <c r="E34" s="7" t="s">
        <v>140</v>
      </c>
      <c r="F34" s="7">
        <v>-3</v>
      </c>
      <c r="G34" s="7" t="s">
        <v>57</v>
      </c>
      <c r="H34" s="7" t="s">
        <v>58</v>
      </c>
      <c r="I34" s="7" t="s">
        <v>148</v>
      </c>
      <c r="J34" s="7" t="s">
        <v>149</v>
      </c>
      <c r="K34" s="7" t="s">
        <v>60</v>
      </c>
      <c r="L34" s="7" t="s">
        <v>152</v>
      </c>
      <c r="M34" s="7" t="s">
        <v>57</v>
      </c>
      <c r="N34" s="7" t="s">
        <v>61</v>
      </c>
      <c r="O34" s="7">
        <v>-0.2</v>
      </c>
    </row>
    <row r="35" spans="1:23" x14ac:dyDescent="0.25">
      <c r="A35" s="4" t="s">
        <v>54</v>
      </c>
      <c r="E35" s="7" t="s">
        <v>141</v>
      </c>
      <c r="G35" s="6" t="s">
        <v>62</v>
      </c>
    </row>
  </sheetData>
  <mergeCells count="3">
    <mergeCell ref="P1:R1"/>
    <mergeCell ref="S1:U1"/>
    <mergeCell ref="V1:Y1"/>
  </mergeCells>
  <conditionalFormatting sqref="C3:G30 N3:N29 H3:I32 K3:K32 M3:M32 N30:O32">
    <cfRule type="cellIs" dxfId="77" priority="10" stopIfTrue="1" operator="greaterThanOrEqual">
      <formula>100</formula>
    </cfRule>
  </conditionalFormatting>
  <conditionalFormatting sqref="O3:O29">
    <cfRule type="cellIs" dxfId="76" priority="7" stopIfTrue="1" operator="greaterThanOrEqual">
      <formula>100</formula>
    </cfRule>
  </conditionalFormatting>
  <conditionalFormatting sqref="C31:G32">
    <cfRule type="cellIs" dxfId="75" priority="3" stopIfTrue="1" operator="greaterThanOrEqual">
      <formula>100</formula>
    </cfRule>
  </conditionalFormatting>
  <conditionalFormatting sqref="J3:J32">
    <cfRule type="cellIs" dxfId="74" priority="2" stopIfTrue="1" operator="greaterThanOrEqual">
      <formula>100</formula>
    </cfRule>
  </conditionalFormatting>
  <conditionalFormatting sqref="L3:L32">
    <cfRule type="cellIs" dxfId="73" priority="1" stopIfTrue="1" operator="greaterThanOrEqual">
      <formula>100</formula>
    </cfRule>
  </conditionalFormatting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5"/>
  <sheetViews>
    <sheetView workbookViewId="0">
      <selection activeCell="W14" sqref="W14"/>
    </sheetView>
  </sheetViews>
  <sheetFormatPr defaultRowHeight="13.2" x14ac:dyDescent="0.25"/>
  <cols>
    <col min="1" max="1" width="7.109375" bestFit="1" customWidth="1"/>
    <col min="2" max="2" width="14.33203125" bestFit="1" customWidth="1"/>
    <col min="3" max="3" width="6.88671875" bestFit="1" customWidth="1"/>
    <col min="4" max="4" width="5.6640625" customWidth="1"/>
    <col min="5" max="5" width="6.5546875" customWidth="1"/>
    <col min="6" max="15" width="5.6640625" customWidth="1"/>
  </cols>
  <sheetData>
    <row r="1" spans="1:25" x14ac:dyDescent="0.25">
      <c r="P1" s="70" t="s">
        <v>69</v>
      </c>
      <c r="Q1" s="71"/>
      <c r="R1" s="71"/>
      <c r="S1" s="70" t="s">
        <v>70</v>
      </c>
      <c r="T1" s="71"/>
      <c r="U1" s="71"/>
      <c r="V1" s="70" t="s">
        <v>71</v>
      </c>
      <c r="W1" s="71"/>
      <c r="X1" s="71"/>
    </row>
    <row r="2" spans="1:25" ht="39.6" x14ac:dyDescent="0.25">
      <c r="C2" s="5">
        <v>1</v>
      </c>
      <c r="D2" s="5">
        <v>2</v>
      </c>
      <c r="E2" s="5">
        <v>3</v>
      </c>
      <c r="F2" s="5">
        <v>4</v>
      </c>
      <c r="G2" s="5">
        <v>5</v>
      </c>
      <c r="H2" s="5">
        <v>6</v>
      </c>
      <c r="I2" s="5">
        <v>7</v>
      </c>
      <c r="J2" s="5">
        <v>8</v>
      </c>
      <c r="K2" s="5">
        <v>9</v>
      </c>
      <c r="L2" s="5">
        <v>10</v>
      </c>
      <c r="M2" s="5">
        <v>11</v>
      </c>
      <c r="N2" s="5">
        <v>12</v>
      </c>
      <c r="O2" s="5">
        <v>13</v>
      </c>
      <c r="P2" s="8" t="s">
        <v>48</v>
      </c>
      <c r="Q2" s="8" t="s">
        <v>49</v>
      </c>
      <c r="R2" s="8" t="s">
        <v>50</v>
      </c>
      <c r="S2" s="8" t="s">
        <v>63</v>
      </c>
      <c r="T2" s="8" t="s">
        <v>64</v>
      </c>
      <c r="U2" s="8" t="s">
        <v>65</v>
      </c>
      <c r="V2" s="8" t="s">
        <v>66</v>
      </c>
      <c r="W2" s="8" t="s">
        <v>67</v>
      </c>
      <c r="X2" s="8" t="s">
        <v>68</v>
      </c>
      <c r="Y2" s="8" t="s">
        <v>108</v>
      </c>
    </row>
    <row r="3" spans="1:25" x14ac:dyDescent="0.25">
      <c r="A3" s="4" t="s">
        <v>51</v>
      </c>
      <c r="B3" t="s">
        <v>3</v>
      </c>
      <c r="C3" s="3">
        <f>IF('1_Bilancia commerciale'!C3&lt;1,ABS(1-'1_Bilancia commerciale'!C3)*20,('1_Bilancia commerciale'!C3-1)*20)</f>
        <v>0</v>
      </c>
      <c r="D3" s="3">
        <f>IF('2_posizione internaz.li'!C3&lt;0,'2_posizione internaz.li'!C3/-35*100,0)</f>
        <v>0</v>
      </c>
      <c r="E3" s="3">
        <f>IF('3_Tasso cambio effettivo'!C3&lt;0,'3_Tasso cambio effettivo'!C3/-3*100,'3_Tasso cambio effettivo'!C3/3*100)</f>
        <v>53.333333333333336</v>
      </c>
      <c r="F3" s="3">
        <f>IF('4_Quota export mondiale'!C3&lt;0,'4_Quota export mondiale'!C3/-3*100,0)</f>
        <v>260.17333333333335</v>
      </c>
      <c r="G3" s="3">
        <f>IF('5_Costo_lavoro'!C3&gt;0,'5_Costo_lavoro'!C3/9*100,0)</f>
        <v>11.111111111111111</v>
      </c>
      <c r="H3" s="3">
        <f>IF('6_Debito pubblico'!C3&gt;0,'6_Debito pubblico'!C3/60*100,0)</f>
        <v>176</v>
      </c>
      <c r="I3" s="3">
        <f>IF('7_Debiti famiglie e Isp'!C3&gt;0,'7_Debiti famiglie e Isp'!C3/55*100,0)</f>
        <v>105.63636363636364</v>
      </c>
      <c r="J3" s="3">
        <f>IF('8_Debiti imprese'!C3&gt;0,'8_Debiti imprese'!C3/85*100,0)</f>
        <v>136.47058823529412</v>
      </c>
      <c r="K3" s="3">
        <f>IF('9_Crediti concessi famiglie'!C3&gt;0,'9_Crediti concessi famiglie'!C3/14*100,0)</f>
        <v>29.285714285714281</v>
      </c>
      <c r="L3" s="3">
        <f>IF('10_Crediti concessi imprese'!C3&gt;0,'10_Crediti concessi imprese'!C3/13*100,0)</f>
        <v>70</v>
      </c>
      <c r="M3" s="3">
        <f>IF('11_Prezzo abitazioni'!C3&gt;0,'11_Prezzo abitazioni'!C3/9*100,0)</f>
        <v>20</v>
      </c>
      <c r="N3" s="3">
        <f>IF('12_Disoccupazione'!C3&gt;0,'12_Disoccupazione'!C3/10*100,0)</f>
        <v>86.999999999999986</v>
      </c>
      <c r="O3" s="3">
        <f>IF('13_Tasso di attivita'!C3&lt;0,'13_Tasso di attivita'!C3/-0.2*100,0)</f>
        <v>0</v>
      </c>
      <c r="P3">
        <f t="shared" ref="P3:P29" si="0">COUNTIF(C3:O3,"&gt;=100")</f>
        <v>4</v>
      </c>
      <c r="Q3" s="3">
        <f t="shared" ref="Q3:Q32" si="1">AVERAGE(C3:O3)</f>
        <v>73.000803379626916</v>
      </c>
      <c r="R3">
        <f t="shared" ref="R3:R29" si="2">RANK(Q3,Q$3:Q$29,1)</f>
        <v>17</v>
      </c>
      <c r="S3">
        <f t="shared" ref="S3:S29" si="3">COUNTIF(C3:G3,"&gt;=100")</f>
        <v>1</v>
      </c>
      <c r="T3" s="3">
        <f t="shared" ref="T3:T32" si="4">AVERAGE(C3:G3)</f>
        <v>64.923555555555552</v>
      </c>
      <c r="U3">
        <f t="shared" ref="U3:U29" si="5">RANK(T3,T$3:T$29,1)</f>
        <v>14</v>
      </c>
      <c r="V3">
        <f>COUNTIF(H3:O3,"&gt;=100")</f>
        <v>3</v>
      </c>
      <c r="W3" s="3">
        <f>AVERAGE(H3:O3)</f>
        <v>78.049083269671513</v>
      </c>
      <c r="X3">
        <f t="shared" ref="X3:X29" si="6">RANK(W3,W$3:W$29,1)</f>
        <v>18</v>
      </c>
      <c r="Y3" s="3">
        <f>SUM(H3:O3)/13/Q3*100</f>
        <v>65.794077414815007</v>
      </c>
    </row>
    <row r="4" spans="1:25" x14ac:dyDescent="0.25">
      <c r="A4" s="4" t="s">
        <v>52</v>
      </c>
      <c r="B4" t="s">
        <v>5</v>
      </c>
      <c r="C4" s="3">
        <f>IF('1_Bilancia commerciale'!C4&lt;1,ABS(1-'1_Bilancia commerciale'!C4)*20,('1_Bilancia commerciale'!C4-1)*20)</f>
        <v>2.0000000000000018</v>
      </c>
      <c r="D4" s="3">
        <f>IF('2_posizione internaz.li'!C4&lt;0,'2_posizione internaz.li'!C4/-35*100,0)</f>
        <v>175.71428571428572</v>
      </c>
      <c r="E4" s="3">
        <f>IF('3_Tasso cambio effettivo'!C4&lt;0,'3_Tasso cambio effettivo'!C4/-3*100,'3_Tasso cambio effettivo'!C4/3*100)</f>
        <v>143.33333333333334</v>
      </c>
      <c r="F4" s="3">
        <f>IF('4_Quota export mondiale'!C4&lt;0,'4_Quota export mondiale'!C4/-3*100,0)</f>
        <v>0</v>
      </c>
      <c r="G4" s="3">
        <f>IF('5_Costo_lavoro'!C4&gt;0,'5_Costo_lavoro'!C4/9*100,0)</f>
        <v>192.22222222222223</v>
      </c>
      <c r="H4" s="3">
        <f>IF('6_Debito pubblico'!C4&gt;0,'6_Debito pubblico'!C4/60*100,0)</f>
        <v>43.166666666666664</v>
      </c>
      <c r="I4" s="3">
        <f>IF('7_Debiti famiglie e Isp'!C4&gt;0,'7_Debiti famiglie e Isp'!C4/55*100,0)</f>
        <v>42.18181818181818</v>
      </c>
      <c r="J4" s="3">
        <f>IF('8_Debiti imprese'!C4&gt;0,'8_Debiti imprese'!C4/85*100,0)</f>
        <v>100.58823529411765</v>
      </c>
      <c r="K4" s="3">
        <f>IF('9_Crediti concessi famiglie'!C4&gt;0,'9_Crediti concessi famiglie'!C4/14*100,0)</f>
        <v>0</v>
      </c>
      <c r="L4" s="3">
        <f>IF('10_Crediti concessi imprese'!C4&gt;0,'10_Crediti concessi imprese'!C4/13*100,0)</f>
        <v>0</v>
      </c>
      <c r="M4" s="3">
        <f>IF('11_Prezzo abitazioni'!C4&gt;0,'11_Prezzo abitazioni'!C4/9*100,0)</f>
        <v>31.111111111111111</v>
      </c>
      <c r="N4" s="3">
        <f>IF('12_Disoccupazione'!C4&gt;0,'12_Disoccupazione'!C4/10*100,0)</f>
        <v>101</v>
      </c>
      <c r="O4" s="3">
        <f>IF('13_Tasso di attivita'!C4&lt;0,'13_Tasso di attivita'!C4/-0.2*100,0)</f>
        <v>0</v>
      </c>
      <c r="P4">
        <f t="shared" si="0"/>
        <v>5</v>
      </c>
      <c r="Q4" s="3">
        <f t="shared" si="1"/>
        <v>63.947513271042673</v>
      </c>
      <c r="R4">
        <f t="shared" si="2"/>
        <v>14</v>
      </c>
      <c r="S4">
        <f t="shared" si="3"/>
        <v>3</v>
      </c>
      <c r="T4" s="3">
        <f t="shared" si="4"/>
        <v>102.65396825396824</v>
      </c>
      <c r="U4">
        <f t="shared" si="5"/>
        <v>19</v>
      </c>
      <c r="V4">
        <f t="shared" ref="V4:V29" si="7">COUNTIF(H4:O4,"&gt;=100")</f>
        <v>2</v>
      </c>
      <c r="W4" s="3">
        <f t="shared" ref="W4:W29" si="8">AVERAGE(H4:O4)</f>
        <v>39.755978906714205</v>
      </c>
      <c r="X4">
        <f t="shared" si="6"/>
        <v>3</v>
      </c>
      <c r="Y4" s="3">
        <f t="shared" ref="Y4:Y32" si="9">SUM(H4:O4)/13/Q4*100</f>
        <v>38.258278605848119</v>
      </c>
    </row>
    <row r="5" spans="1:25" x14ac:dyDescent="0.25">
      <c r="A5" s="4" t="s">
        <v>52</v>
      </c>
      <c r="B5" t="s">
        <v>6</v>
      </c>
      <c r="C5" s="3">
        <f>IF('1_Bilancia commerciale'!C5&lt;1,ABS(1-'1_Bilancia commerciale'!C5)*20,('1_Bilancia commerciale'!C5-1)*20)</f>
        <v>20</v>
      </c>
      <c r="D5" s="3">
        <f>IF('2_posizione internaz.li'!C5&lt;0,'2_posizione internaz.li'!C5/-35*100,0)</f>
        <v>93.428571428571445</v>
      </c>
      <c r="E5" s="3">
        <f>IF('3_Tasso cambio effettivo'!C5&lt;0,'3_Tasso cambio effettivo'!C5/-3*100,'3_Tasso cambio effettivo'!C5/3*100)</f>
        <v>273.33333333333331</v>
      </c>
      <c r="F5" s="3">
        <f>IF('4_Quota export mondiale'!C5&lt;0,'4_Quota export mondiale'!C5/-3*100,0)</f>
        <v>3.4433333333333338</v>
      </c>
      <c r="G5" s="3">
        <f>IF('5_Costo_lavoro'!C5&gt;0,'5_Costo_lavoro'!C5/9*100,0)</f>
        <v>8.8888888888888893</v>
      </c>
      <c r="H5" s="3">
        <f>IF('6_Debito pubblico'!C5&gt;0,'6_Debito pubblico'!C5/60*100,0)</f>
        <v>65.833333333333329</v>
      </c>
      <c r="I5" s="3">
        <f>IF('7_Debiti famiglie e Isp'!C5&gt;0,'7_Debiti famiglie e Isp'!C5/55*100,0)</f>
        <v>54.54545454545454</v>
      </c>
      <c r="J5" s="3">
        <f>IF('8_Debiti imprese'!C5&gt;0,'8_Debiti imprese'!C5/85*100,0)</f>
        <v>56.35294117647058</v>
      </c>
      <c r="K5" s="3">
        <f>IF('9_Crediti concessi famiglie'!C5&gt;0,'9_Crediti concessi famiglie'!C5/14*100,0)</f>
        <v>46.428571428571431</v>
      </c>
      <c r="L5" s="3">
        <f>IF('10_Crediti concessi imprese'!C5&gt;0,'10_Crediti concessi imprese'!C5/13*100,0)</f>
        <v>0</v>
      </c>
      <c r="M5" s="3">
        <f>IF('11_Prezzo abitazioni'!C5&gt;0,'11_Prezzo abitazioni'!C5/9*100,0)</f>
        <v>44.444444444444443</v>
      </c>
      <c r="N5" s="3">
        <f>IF('12_Disoccupazione'!C5&gt;0,'12_Disoccupazione'!C5/10*100,0)</f>
        <v>51</v>
      </c>
      <c r="O5" s="3">
        <f>IF('13_Tasso di attivita'!C5&lt;0,'13_Tasso di attivita'!C5/-0.2*100,0)</f>
        <v>0</v>
      </c>
      <c r="P5">
        <f t="shared" si="0"/>
        <v>1</v>
      </c>
      <c r="Q5" s="3">
        <f t="shared" si="1"/>
        <v>55.207605531723182</v>
      </c>
      <c r="R5">
        <f t="shared" si="2"/>
        <v>7</v>
      </c>
      <c r="S5">
        <f t="shared" si="3"/>
        <v>1</v>
      </c>
      <c r="T5" s="3">
        <f t="shared" si="4"/>
        <v>79.818825396825403</v>
      </c>
      <c r="U5">
        <f t="shared" si="5"/>
        <v>16</v>
      </c>
      <c r="V5">
        <f t="shared" si="7"/>
        <v>0</v>
      </c>
      <c r="W5" s="3">
        <f t="shared" si="8"/>
        <v>39.825593116034291</v>
      </c>
      <c r="X5">
        <f t="shared" si="6"/>
        <v>4</v>
      </c>
      <c r="Y5" s="3">
        <f t="shared" si="9"/>
        <v>44.392538068133064</v>
      </c>
    </row>
    <row r="6" spans="1:25" x14ac:dyDescent="0.25">
      <c r="A6" s="4" t="s">
        <v>52</v>
      </c>
      <c r="B6" t="s">
        <v>7</v>
      </c>
      <c r="C6" s="3">
        <f>IF('1_Bilancia commerciale'!C6&lt;1,ABS(1-'1_Bilancia commerciale'!C6)*20,('1_Bilancia commerciale'!C6-1)*20)</f>
        <v>138</v>
      </c>
      <c r="D6" s="3">
        <f>IF('2_posizione internaz.li'!C6&lt;0,'2_posizione internaz.li'!C6/-35*100,0)</f>
        <v>0</v>
      </c>
      <c r="E6" s="3">
        <f>IF('3_Tasso cambio effettivo'!C6&lt;0,'3_Tasso cambio effettivo'!C6/-3*100,'3_Tasso cambio effettivo'!C6/3*100)</f>
        <v>53.333333333333336</v>
      </c>
      <c r="F6" s="3">
        <f>IF('4_Quota export mondiale'!C6&lt;0,'4_Quota export mondiale'!C6/-3*100,0)</f>
        <v>75.296666666666667</v>
      </c>
      <c r="G6" s="3">
        <f>IF('5_Costo_lavoro'!C6&gt;0,'5_Costo_lavoro'!C6/9*100,0)</f>
        <v>27.777777777777779</v>
      </c>
      <c r="H6" s="3">
        <f>IF('6_Debito pubblico'!C6&gt;0,'6_Debito pubblico'!C6/60*100,0)</f>
        <v>74.333333333333343</v>
      </c>
      <c r="I6" s="3">
        <f>IF('7_Debiti famiglie e Isp'!C6&gt;0,'7_Debiti famiglie e Isp'!C6/55*100,0)</f>
        <v>215.81818181818181</v>
      </c>
      <c r="J6" s="3">
        <f>IF('8_Debiti imprese'!C6&gt;0,'8_Debiti imprese'!C6/85*100,0)</f>
        <v>129.1764705882353</v>
      </c>
      <c r="K6" s="3">
        <f>IF('9_Crediti concessi famiglie'!C6&gt;0,'9_Crediti concessi famiglie'!C6/14*100,0)</f>
        <v>8.5714285714285712</v>
      </c>
      <c r="L6" s="3">
        <f>IF('10_Crediti concessi imprese'!C6&gt;0,'10_Crediti concessi imprese'!C6/13*100,0)</f>
        <v>26.923076923076923</v>
      </c>
      <c r="M6" s="3">
        <f>IF('11_Prezzo abitazioni'!C6&gt;0,'11_Prezzo abitazioni'!C6/9*100,0)</f>
        <v>77.777777777777786</v>
      </c>
      <c r="N6" s="3">
        <f>IF('12_Disoccupazione'!C6&gt;0,'12_Disoccupazione'!C6/10*100,0)</f>
        <v>63</v>
      </c>
      <c r="O6" s="3">
        <f>IF('13_Tasso di attivita'!C6&lt;0,'13_Tasso di attivita'!C6/-0.2*100,0)</f>
        <v>149.99999999999997</v>
      </c>
      <c r="P6">
        <f t="shared" si="0"/>
        <v>4</v>
      </c>
      <c r="Q6" s="3">
        <f t="shared" si="1"/>
        <v>80.000618983831657</v>
      </c>
      <c r="R6">
        <f t="shared" si="2"/>
        <v>19</v>
      </c>
      <c r="S6">
        <f t="shared" si="3"/>
        <v>1</v>
      </c>
      <c r="T6" s="3">
        <f t="shared" si="4"/>
        <v>58.881555555555551</v>
      </c>
      <c r="U6">
        <f t="shared" si="5"/>
        <v>10</v>
      </c>
      <c r="V6">
        <f t="shared" si="7"/>
        <v>3</v>
      </c>
      <c r="W6" s="3">
        <f t="shared" si="8"/>
        <v>93.200033626504208</v>
      </c>
      <c r="X6">
        <f t="shared" si="6"/>
        <v>24</v>
      </c>
      <c r="Y6" s="3">
        <f t="shared" si="9"/>
        <v>71.691778858199697</v>
      </c>
    </row>
    <row r="7" spans="1:25" x14ac:dyDescent="0.25">
      <c r="A7" s="4" t="s">
        <v>51</v>
      </c>
      <c r="B7" t="s">
        <v>8</v>
      </c>
      <c r="C7" s="3">
        <f>IF('1_Bilancia commerciale'!C7&lt;1,ABS(1-'1_Bilancia commerciale'!C7)*20,('1_Bilancia commerciale'!C7-1)*20)</f>
        <v>126</v>
      </c>
      <c r="D7" s="3">
        <f>IF('2_posizione internaz.li'!C7&lt;0,'2_posizione internaz.li'!C7/-35*100,0)</f>
        <v>0</v>
      </c>
      <c r="E7" s="3">
        <f>IF('3_Tasso cambio effettivo'!C7&lt;0,'3_Tasso cambio effettivo'!C7/-3*100,'3_Tasso cambio effettivo'!C7/3*100)</f>
        <v>46.666666666666664</v>
      </c>
      <c r="F7" s="3">
        <f>IF('4_Quota export mondiale'!C7&lt;0,'4_Quota export mondiale'!C7/-3*100,0)</f>
        <v>27.76</v>
      </c>
      <c r="G7" s="3">
        <f>IF('5_Costo_lavoro'!C7&gt;0,'5_Costo_lavoro'!C7/9*100,0)</f>
        <v>64.444444444444443</v>
      </c>
      <c r="H7" s="3">
        <f>IF('6_Debito pubblico'!C7&gt;0,'6_Debito pubblico'!C7/60*100,0)</f>
        <v>118.66666666666667</v>
      </c>
      <c r="I7" s="3">
        <f>IF('7_Debiti famiglie e Isp'!C7&gt;0,'7_Debiti famiglie e Isp'!C7/55*100,0)</f>
        <v>95.63636363636364</v>
      </c>
      <c r="J7" s="3">
        <f>IF('8_Debiti imprese'!C7&gt;0,'8_Debiti imprese'!C7/85*100,0)</f>
        <v>61.294117647058819</v>
      </c>
      <c r="K7" s="3">
        <f>IF('9_Crediti concessi famiglie'!C7&gt;0,'9_Crediti concessi famiglie'!C7/14*100,0)</f>
        <v>17.142857142857142</v>
      </c>
      <c r="L7" s="3">
        <f>IF('10_Crediti concessi imprese'!C7&gt;0,'10_Crediti concessi imprese'!C7/13*100,0)</f>
        <v>19.230769230769234</v>
      </c>
      <c r="M7" s="3">
        <f>IF('11_Prezzo abitazioni'!C7&gt;0,'11_Prezzo abitazioni'!C7/9*100,0)</f>
        <v>53.333333333333336</v>
      </c>
      <c r="N7" s="3">
        <f>IF('12_Disoccupazione'!C7&gt;0,'12_Disoccupazione'!C7/10*100,0)</f>
        <v>44.000000000000007</v>
      </c>
      <c r="O7" s="3">
        <f>IF('13_Tasso di attivita'!C7&lt;0,'13_Tasso di attivita'!C7/-0.2*100,0)</f>
        <v>0</v>
      </c>
      <c r="P7">
        <f t="shared" si="0"/>
        <v>2</v>
      </c>
      <c r="Q7" s="3">
        <f t="shared" si="1"/>
        <v>51.859632212935381</v>
      </c>
      <c r="R7">
        <f t="shared" si="2"/>
        <v>4</v>
      </c>
      <c r="S7">
        <f t="shared" si="3"/>
        <v>1</v>
      </c>
      <c r="T7" s="3">
        <f t="shared" si="4"/>
        <v>52.974222222222217</v>
      </c>
      <c r="U7">
        <f t="shared" si="5"/>
        <v>8</v>
      </c>
      <c r="V7">
        <f t="shared" si="7"/>
        <v>1</v>
      </c>
      <c r="W7" s="3">
        <f t="shared" si="8"/>
        <v>51.163013457131107</v>
      </c>
      <c r="X7">
        <f t="shared" si="6"/>
        <v>9</v>
      </c>
      <c r="Y7" s="3">
        <f t="shared" si="9"/>
        <v>60.711829248918626</v>
      </c>
    </row>
    <row r="8" spans="1:25" x14ac:dyDescent="0.25">
      <c r="A8" s="4" t="s">
        <v>51</v>
      </c>
      <c r="B8" t="s">
        <v>9</v>
      </c>
      <c r="C8" s="3">
        <f>IF('1_Bilancia commerciale'!C8&lt;1,ABS(1-'1_Bilancia commerciale'!C8)*20,('1_Bilancia commerciale'!C8-1)*20)</f>
        <v>8</v>
      </c>
      <c r="D8" s="3">
        <f>IF('2_posizione internaz.li'!C8&lt;0,'2_posizione internaz.li'!C8/-35*100,0)</f>
        <v>113.99999999999999</v>
      </c>
      <c r="E8" s="3">
        <f>IF('3_Tasso cambio effettivo'!C8&lt;0,'3_Tasso cambio effettivo'!C8/-3*100,'3_Tasso cambio effettivo'!C8/3*100)</f>
        <v>193.33333333333334</v>
      </c>
      <c r="F8" s="3">
        <f>IF('4_Quota export mondiale'!C8&lt;0,'4_Quota export mondiale'!C8/-3*100,0)</f>
        <v>226.38000000000002</v>
      </c>
      <c r="G8" s="3">
        <f>IF('5_Costo_lavoro'!C8&gt;0,'5_Costo_lavoro'!C8/9*100,0)</f>
        <v>150</v>
      </c>
      <c r="H8" s="3">
        <f>IF('6_Debito pubblico'!C8&gt;0,'6_Debito pubblico'!C8/60*100,0)</f>
        <v>18.000000000000004</v>
      </c>
      <c r="I8" s="3">
        <f>IF('7_Debiti famiglie e Isp'!C8&gt;0,'7_Debiti famiglie e Isp'!C8/55*100,0)</f>
        <v>70.909090909090907</v>
      </c>
      <c r="J8" s="3">
        <f>IF('8_Debiti imprese'!C8&gt;0,'8_Debiti imprese'!C8/85*100,0)</f>
        <v>85.058823529411768</v>
      </c>
      <c r="K8" s="3">
        <f>IF('9_Crediti concessi famiglie'!C8&gt;0,'9_Crediti concessi famiglie'!C8/14*100,0)</f>
        <v>37.857142857142854</v>
      </c>
      <c r="L8" s="3">
        <f>IF('10_Crediti concessi imprese'!C8&gt;0,'10_Crediti concessi imprese'!C8/13*100,0)</f>
        <v>6.9230769230769234</v>
      </c>
      <c r="M8" s="3">
        <f>IF('11_Prezzo abitazioni'!C8&gt;0,'11_Prezzo abitazioni'!C8/9*100,0)</f>
        <v>76.666666666666671</v>
      </c>
      <c r="N8" s="3">
        <f>IF('12_Disoccupazione'!C8&gt;0,'12_Disoccupazione'!C8/10*100,0)</f>
        <v>64</v>
      </c>
      <c r="O8" s="3">
        <f>IF('13_Tasso di attivita'!C8&lt;0,'13_Tasso di attivita'!C8/-0.2*100,0)</f>
        <v>0</v>
      </c>
      <c r="P8">
        <f t="shared" si="0"/>
        <v>4</v>
      </c>
      <c r="Q8" s="3">
        <f t="shared" si="1"/>
        <v>80.856010324517129</v>
      </c>
      <c r="R8">
        <f t="shared" si="2"/>
        <v>21</v>
      </c>
      <c r="S8">
        <f t="shared" si="3"/>
        <v>4</v>
      </c>
      <c r="T8" s="3">
        <f t="shared" si="4"/>
        <v>138.34266666666667</v>
      </c>
      <c r="U8">
        <f t="shared" si="5"/>
        <v>23</v>
      </c>
      <c r="V8">
        <f t="shared" si="7"/>
        <v>0</v>
      </c>
      <c r="W8" s="3">
        <f t="shared" si="8"/>
        <v>44.926850110673641</v>
      </c>
      <c r="X8">
        <f t="shared" si="6"/>
        <v>5</v>
      </c>
      <c r="Y8" s="3">
        <f t="shared" si="9"/>
        <v>34.193243353012633</v>
      </c>
    </row>
    <row r="9" spans="1:25" x14ac:dyDescent="0.25">
      <c r="A9" s="4" t="s">
        <v>51</v>
      </c>
      <c r="B9" t="s">
        <v>10</v>
      </c>
      <c r="C9" s="3">
        <f>IF('1_Bilancia commerciale'!C9&lt;1,ABS(1-'1_Bilancia commerciale'!C9)*20,('1_Bilancia commerciale'!C9-1)*20)</f>
        <v>50</v>
      </c>
      <c r="D9" s="3">
        <f>IF('2_posizione internaz.li'!C9&lt;0,'2_posizione internaz.li'!C9/-35*100,0)</f>
        <v>564</v>
      </c>
      <c r="E9" s="3">
        <f>IF('3_Tasso cambio effettivo'!C9&lt;0,'3_Tasso cambio effettivo'!C9/-3*100,'3_Tasso cambio effettivo'!C9/3*100)</f>
        <v>206.66666666666669</v>
      </c>
      <c r="F9" s="3">
        <f>IF('4_Quota export mondiale'!C9&lt;0,'4_Quota export mondiale'!C9/-3*100,0)</f>
        <v>0</v>
      </c>
      <c r="G9" s="3">
        <f>IF('5_Costo_lavoro'!C9&gt;0,'5_Costo_lavoro'!C9/9*100,0)</f>
        <v>0</v>
      </c>
      <c r="H9" s="3">
        <f>IF('6_Debito pubblico'!C9&gt;0,'6_Debito pubblico'!C9/60*100,0)</f>
        <v>123.33333333333334</v>
      </c>
      <c r="I9" s="3">
        <f>IF('7_Debiti famiglie e Isp'!C9&gt;0,'7_Debiti famiglie e Isp'!C9/55*100,0)</f>
        <v>107.63636363636364</v>
      </c>
      <c r="J9" s="3">
        <f>IF('8_Debiti imprese'!C9&gt;0,'8_Debiti imprese'!C9/85*100,0)</f>
        <v>300.8235294117647</v>
      </c>
      <c r="K9" s="3">
        <f>IF('9_Crediti concessi famiglie'!C9&gt;0,'9_Crediti concessi famiglie'!C9/14*100,0)</f>
        <v>3.5714285714285712</v>
      </c>
      <c r="L9" s="3">
        <f>IF('10_Crediti concessi imprese'!C9&gt;0,'10_Crediti concessi imprese'!C9/13*100,0)</f>
        <v>0</v>
      </c>
      <c r="M9" s="3">
        <f>IF('11_Prezzo abitazioni'!C9&gt;0,'11_Prezzo abitazioni'!C9/9*100,0)</f>
        <v>127.77777777777777</v>
      </c>
      <c r="N9" s="3">
        <f>IF('12_Disoccupazione'!C9&gt;0,'12_Disoccupazione'!C9/10*100,0)</f>
        <v>99</v>
      </c>
      <c r="O9" s="3">
        <f>IF('13_Tasso di attivita'!C9&lt;0,'13_Tasso di attivita'!C9/-0.2*100,0)</f>
        <v>0</v>
      </c>
      <c r="P9">
        <f t="shared" si="0"/>
        <v>6</v>
      </c>
      <c r="Q9" s="3">
        <f t="shared" si="1"/>
        <v>121.7545461074873</v>
      </c>
      <c r="R9">
        <f t="shared" si="2"/>
        <v>27</v>
      </c>
      <c r="S9">
        <f t="shared" si="3"/>
        <v>2</v>
      </c>
      <c r="T9" s="3">
        <f t="shared" si="4"/>
        <v>164.13333333333335</v>
      </c>
      <c r="U9">
        <f t="shared" si="5"/>
        <v>27</v>
      </c>
      <c r="V9">
        <f t="shared" si="7"/>
        <v>4</v>
      </c>
      <c r="W9" s="3">
        <f t="shared" si="8"/>
        <v>95.267804091333488</v>
      </c>
      <c r="X9">
        <f t="shared" si="6"/>
        <v>25</v>
      </c>
      <c r="Y9" s="3">
        <f t="shared" si="9"/>
        <v>48.151254186045477</v>
      </c>
    </row>
    <row r="10" spans="1:25" x14ac:dyDescent="0.25">
      <c r="A10" s="4" t="s">
        <v>51</v>
      </c>
      <c r="B10" t="s">
        <v>11</v>
      </c>
      <c r="C10" s="3">
        <f>IF('1_Bilancia commerciale'!C10&lt;1,ABS(1-'1_Bilancia commerciale'!C10)*20,('1_Bilancia commerciale'!C10-1)*20)</f>
        <v>40</v>
      </c>
      <c r="D10" s="3">
        <f>IF('2_posizione internaz.li'!C10&lt;0,'2_posizione internaz.li'!C10/-35*100,0)</f>
        <v>391.14285714285717</v>
      </c>
      <c r="E10" s="3">
        <f>IF('3_Tasso cambio effettivo'!C10&lt;0,'3_Tasso cambio effettivo'!C10/-3*100,'3_Tasso cambio effettivo'!C10/3*100)</f>
        <v>186.66666666666666</v>
      </c>
      <c r="F10" s="3">
        <f>IF('4_Quota export mondiale'!C10&lt;0,'4_Quota export mondiale'!C10/-3*100,0)</f>
        <v>192.17333333333332</v>
      </c>
      <c r="G10" s="3">
        <f>IF('5_Costo_lavoro'!C10&gt;0,'5_Costo_lavoro'!C10/9*100,0)</f>
        <v>0</v>
      </c>
      <c r="H10" s="3">
        <f>IF('6_Debito pubblico'!C10&gt;0,'6_Debito pubblico'!C10/60*100,0)</f>
        <v>299.33333333333331</v>
      </c>
      <c r="I10" s="3">
        <f>IF('7_Debiti famiglie e Isp'!C10&gt;0,'7_Debiti famiglie e Isp'!C10/55*100,0)</f>
        <v>114.90909090909092</v>
      </c>
      <c r="J10" s="3">
        <f>IF('8_Debiti imprese'!C10&gt;0,'8_Debiti imprese'!C10/85*100,0)</f>
        <v>78.82352941176471</v>
      </c>
      <c r="K10" s="3">
        <f>IF('9_Crediti concessi famiglie'!C10&gt;0,'9_Crediti concessi famiglie'!C10/14*100,0)</f>
        <v>0</v>
      </c>
      <c r="L10" s="3">
        <f>IF('10_Crediti concessi imprese'!C10&gt;0,'10_Crediti concessi imprese'!C10/13*100,0)</f>
        <v>0</v>
      </c>
      <c r="M10" s="3">
        <f>IF('11_Prezzo abitazioni'!C10&gt;0,'11_Prezzo abitazioni'!C10/9*100,0)</f>
        <v>0</v>
      </c>
      <c r="N10" s="3">
        <f>IF('12_Disoccupazione'!C10&gt;0,'12_Disoccupazione'!C10/10*100,0)</f>
        <v>250</v>
      </c>
      <c r="O10" s="3">
        <f>IF('13_Tasso di attivita'!C10&lt;0,'13_Tasso di attivita'!C10/-0.2*100,0)</f>
        <v>0</v>
      </c>
      <c r="P10">
        <f t="shared" si="0"/>
        <v>6</v>
      </c>
      <c r="Q10" s="3">
        <f t="shared" si="1"/>
        <v>119.46529313823432</v>
      </c>
      <c r="R10">
        <f t="shared" si="2"/>
        <v>26</v>
      </c>
      <c r="S10">
        <f t="shared" si="3"/>
        <v>3</v>
      </c>
      <c r="T10" s="3">
        <f t="shared" si="4"/>
        <v>161.99657142857143</v>
      </c>
      <c r="U10">
        <f t="shared" si="5"/>
        <v>26</v>
      </c>
      <c r="V10">
        <f t="shared" si="7"/>
        <v>3</v>
      </c>
      <c r="W10" s="3">
        <f t="shared" si="8"/>
        <v>92.883244206773611</v>
      </c>
      <c r="X10">
        <f t="shared" si="6"/>
        <v>23</v>
      </c>
      <c r="Y10" s="3">
        <f t="shared" si="9"/>
        <v>47.845627805660342</v>
      </c>
    </row>
    <row r="11" spans="1:25" x14ac:dyDescent="0.25">
      <c r="A11" s="4" t="s">
        <v>51</v>
      </c>
      <c r="B11" t="s">
        <v>12</v>
      </c>
      <c r="C11" s="3">
        <f>IF('1_Bilancia commerciale'!C11&lt;1,ABS(1-'1_Bilancia commerciale'!C11)*20,('1_Bilancia commerciale'!C11-1)*20)</f>
        <v>20</v>
      </c>
      <c r="D11" s="3">
        <f>IF('2_posizione internaz.li'!C11&lt;0,'2_posizione internaz.li'!C11/-35*100,0)</f>
        <v>250.57142857142858</v>
      </c>
      <c r="E11" s="3">
        <f>IF('3_Tasso cambio effettivo'!C11&lt;0,'3_Tasso cambio effettivo'!C11/-3*100,'3_Tasso cambio effettivo'!C11/3*100)</f>
        <v>103.33333333333334</v>
      </c>
      <c r="F11" s="3">
        <f>IF('4_Quota export mondiale'!C11&lt;0,'4_Quota export mondiale'!C11/-3*100,0)</f>
        <v>0</v>
      </c>
      <c r="G11" s="3">
        <f>IF('5_Costo_lavoro'!C11&gt;0,'5_Costo_lavoro'!C11/9*100,0)</f>
        <v>0</v>
      </c>
      <c r="H11" s="3">
        <f>IF('6_Debito pubblico'!C11&gt;0,'6_Debito pubblico'!C11/60*100,0)</f>
        <v>170.83333333333331</v>
      </c>
      <c r="I11" s="3">
        <f>IF('7_Debiti famiglie e Isp'!C11&gt;0,'7_Debiti famiglie e Isp'!C11/55*100,0)</f>
        <v>122.90909090909091</v>
      </c>
      <c r="J11" s="3">
        <f>IF('8_Debiti imprese'!C11&gt;0,'8_Debiti imprese'!C11/85*100,0)</f>
        <v>105.05882352941175</v>
      </c>
      <c r="K11" s="3">
        <f>IF('9_Crediti concessi famiglie'!C11&gt;0,'9_Crediti concessi famiglie'!C11/14*100,0)</f>
        <v>0</v>
      </c>
      <c r="L11" s="3">
        <f>IF('10_Crediti concessi imprese'!C11&gt;0,'10_Crediti concessi imprese'!C11/13*100,0)</f>
        <v>0</v>
      </c>
      <c r="M11" s="3">
        <f>IF('11_Prezzo abitazioni'!C11&gt;0,'11_Prezzo abitazioni'!C11/9*100,0)</f>
        <v>40</v>
      </c>
      <c r="N11" s="3">
        <f>IF('12_Disoccupazione'!C11&gt;0,'12_Disoccupazione'!C11/10*100,0)</f>
        <v>221</v>
      </c>
      <c r="O11" s="3">
        <f>IF('13_Tasso di attivita'!C11&lt;0,'13_Tasso di attivita'!C11/-0.2*100,0)</f>
        <v>0</v>
      </c>
      <c r="P11">
        <f t="shared" si="0"/>
        <v>6</v>
      </c>
      <c r="Q11" s="3">
        <f t="shared" si="1"/>
        <v>79.515846898199825</v>
      </c>
      <c r="R11">
        <f t="shared" si="2"/>
        <v>18</v>
      </c>
      <c r="S11">
        <f t="shared" si="3"/>
        <v>2</v>
      </c>
      <c r="T11" s="3">
        <f t="shared" si="4"/>
        <v>74.780952380952385</v>
      </c>
      <c r="U11">
        <f t="shared" si="5"/>
        <v>15</v>
      </c>
      <c r="V11">
        <f t="shared" si="7"/>
        <v>4</v>
      </c>
      <c r="W11" s="3">
        <f t="shared" si="8"/>
        <v>82.475155971479495</v>
      </c>
      <c r="X11">
        <f t="shared" si="6"/>
        <v>21</v>
      </c>
      <c r="Y11" s="3">
        <f t="shared" si="9"/>
        <v>63.828713540928284</v>
      </c>
    </row>
    <row r="12" spans="1:25" x14ac:dyDescent="0.25">
      <c r="A12" s="4" t="s">
        <v>51</v>
      </c>
      <c r="B12" t="s">
        <v>13</v>
      </c>
      <c r="C12" s="3">
        <f>IF('1_Bilancia commerciale'!C12&lt;1,ABS(1-'1_Bilancia commerciale'!C12)*20,('1_Bilancia commerciale'!C12-1)*20)</f>
        <v>32</v>
      </c>
      <c r="D12" s="3">
        <f>IF('2_posizione internaz.li'!C12&lt;0,'2_posizione internaz.li'!C12/-35*100,0)</f>
        <v>53.428571428571423</v>
      </c>
      <c r="E12" s="3">
        <f>IF('3_Tasso cambio effettivo'!C12&lt;0,'3_Tasso cambio effettivo'!C12/-3*100,'3_Tasso cambio effettivo'!C12/3*100)</f>
        <v>93.333333333333329</v>
      </c>
      <c r="F12" s="3">
        <f>IF('4_Quota export mondiale'!C12&lt;0,'4_Quota export mondiale'!C12/-3*100,0)</f>
        <v>7.166666666666667</v>
      </c>
      <c r="G12" s="3">
        <f>IF('5_Costo_lavoro'!C12&gt;0,'5_Costo_lavoro'!C12/9*100,0)</f>
        <v>25.555555555555554</v>
      </c>
      <c r="H12" s="3">
        <f>IF('6_Debito pubblico'!C12&gt;0,'6_Debito pubblico'!C12/60*100,0)</f>
        <v>161.5</v>
      </c>
      <c r="I12" s="3">
        <f>IF('7_Debiti famiglie e Isp'!C12&gt;0,'7_Debiti famiglie e Isp'!C12/55*100,0)</f>
        <v>103.45454545454544</v>
      </c>
      <c r="J12" s="3">
        <f>IF('8_Debiti imprese'!C12&gt;0,'8_Debiti imprese'!C12/85*100,0)</f>
        <v>100.23529411764707</v>
      </c>
      <c r="K12" s="3">
        <f>IF('9_Crediti concessi famiglie'!C12&gt;0,'9_Crediti concessi famiglie'!C12/14*100,0)</f>
        <v>22.142857142857146</v>
      </c>
      <c r="L12" s="3">
        <f>IF('10_Crediti concessi imprese'!C12&gt;0,'10_Crediti concessi imprese'!C12/13*100,0)</f>
        <v>28.46153846153846</v>
      </c>
      <c r="M12" s="3">
        <f>IF('11_Prezzo abitazioni'!C12&gt;0,'11_Prezzo abitazioni'!C12/9*100,0)</f>
        <v>0</v>
      </c>
      <c r="N12" s="3">
        <f>IF('12_Disoccupazione'!C12&gt;0,'12_Disoccupazione'!C12/10*100,0)</f>
        <v>103</v>
      </c>
      <c r="O12" s="3">
        <f>IF('13_Tasso di attivita'!C12&lt;0,'13_Tasso di attivita'!C12/-0.2*100,0)</f>
        <v>0</v>
      </c>
      <c r="P12">
        <f t="shared" si="0"/>
        <v>4</v>
      </c>
      <c r="Q12" s="3">
        <f t="shared" si="1"/>
        <v>56.175258627747318</v>
      </c>
      <c r="R12">
        <f t="shared" si="2"/>
        <v>9</v>
      </c>
      <c r="S12">
        <f t="shared" si="3"/>
        <v>0</v>
      </c>
      <c r="T12" s="3">
        <f t="shared" si="4"/>
        <v>42.29682539682539</v>
      </c>
      <c r="U12">
        <f t="shared" si="5"/>
        <v>5</v>
      </c>
      <c r="V12">
        <f t="shared" si="7"/>
        <v>4</v>
      </c>
      <c r="W12" s="3">
        <f t="shared" si="8"/>
        <v>64.849279397073516</v>
      </c>
      <c r="X12">
        <f t="shared" si="6"/>
        <v>17</v>
      </c>
      <c r="Y12" s="3">
        <f t="shared" si="9"/>
        <v>71.040614381836932</v>
      </c>
    </row>
    <row r="13" spans="1:25" x14ac:dyDescent="0.25">
      <c r="A13" s="4" t="s">
        <v>51</v>
      </c>
      <c r="B13" t="s">
        <v>14</v>
      </c>
      <c r="C13" s="3">
        <f>IF('1_Bilancia commerciale'!C13&lt;1,ABS(1-'1_Bilancia commerciale'!C13)*20,('1_Bilancia commerciale'!C13-1)*20)</f>
        <v>3.9999999999999991</v>
      </c>
      <c r="D13" s="3">
        <f>IF('2_posizione internaz.li'!C13&lt;0,'2_posizione internaz.li'!C13/-35*100,0)</f>
        <v>231.42857142857144</v>
      </c>
      <c r="E13" s="3">
        <f>IF('3_Tasso cambio effettivo'!C13&lt;0,'3_Tasso cambio effettivo'!C13/-3*100,'3_Tasso cambio effettivo'!C13/3*100)</f>
        <v>3.3333333333333335</v>
      </c>
      <c r="F13" s="3">
        <f>IF('4_Quota export mondiale'!C13&lt;0,'4_Quota export mondiale'!C13/-3*100,0)</f>
        <v>0</v>
      </c>
      <c r="G13" s="3">
        <f>IF('5_Costo_lavoro'!C13&gt;0,'5_Costo_lavoro'!C13/9*100,0)</f>
        <v>0</v>
      </c>
      <c r="H13" s="3">
        <f>IF('6_Debito pubblico'!C13&gt;0,'6_Debito pubblico'!C13/60*100,0)</f>
        <v>138</v>
      </c>
      <c r="I13" s="3">
        <f>IF('7_Debiti famiglie e Isp'!C13&gt;0,'7_Debiti famiglie e Isp'!C13/55*100,0)</f>
        <v>70.363636363636374</v>
      </c>
      <c r="J13" s="3">
        <f>IF('8_Debiti imprese'!C13&gt;0,'8_Debiti imprese'!C13/85*100,0)</f>
        <v>85.176470588235304</v>
      </c>
      <c r="K13" s="3">
        <f>IF('9_Crediti concessi famiglie'!C13&gt;0,'9_Crediti concessi famiglie'!C13/14*100,0)</f>
        <v>0</v>
      </c>
      <c r="L13" s="3">
        <f>IF('10_Crediti concessi imprese'!C13&gt;0,'10_Crediti concessi imprese'!C13/13*100,0)</f>
        <v>1.5384615384615385</v>
      </c>
      <c r="M13" s="3">
        <f>IF('11_Prezzo abitazioni'!C13&gt;0,'11_Prezzo abitazioni'!C13/9*100,0)</f>
        <v>0</v>
      </c>
      <c r="N13" s="3">
        <f>IF('12_Disoccupazione'!C13&gt;0,'12_Disoccupazione'!C13/10*100,0)</f>
        <v>162</v>
      </c>
      <c r="O13" s="3">
        <f>IF('13_Tasso di attivita'!C13&lt;0,'13_Tasso di attivita'!C13/-0.2*100,0)</f>
        <v>0</v>
      </c>
      <c r="P13">
        <f t="shared" si="0"/>
        <v>3</v>
      </c>
      <c r="Q13" s="3">
        <f t="shared" si="1"/>
        <v>53.526190250172149</v>
      </c>
      <c r="R13">
        <f t="shared" si="2"/>
        <v>6</v>
      </c>
      <c r="S13">
        <f t="shared" si="3"/>
        <v>1</v>
      </c>
      <c r="T13" s="3">
        <f t="shared" si="4"/>
        <v>47.75238095238096</v>
      </c>
      <c r="U13">
        <f t="shared" si="5"/>
        <v>7</v>
      </c>
      <c r="V13">
        <f t="shared" si="7"/>
        <v>2</v>
      </c>
      <c r="W13" s="3">
        <f t="shared" si="8"/>
        <v>57.134821061291653</v>
      </c>
      <c r="X13">
        <f t="shared" si="6"/>
        <v>13</v>
      </c>
      <c r="Y13" s="3">
        <f t="shared" si="9"/>
        <v>65.68726397216119</v>
      </c>
    </row>
    <row r="14" spans="1:25" x14ac:dyDescent="0.25">
      <c r="A14" s="9" t="s">
        <v>51</v>
      </c>
      <c r="B14" s="10" t="s">
        <v>15</v>
      </c>
      <c r="C14" s="11">
        <f>IF('1_Bilancia commerciale'!C14&lt;1,ABS(1-'1_Bilancia commerciale'!C14)*20,('1_Bilancia commerciale'!C14-1)*20)</f>
        <v>6.0000000000000009</v>
      </c>
      <c r="D14" s="11">
        <f>IF('2_posizione internaz.li'!C14&lt;0,'2_posizione internaz.li'!C14/-35*100,0)</f>
        <v>55.428571428571431</v>
      </c>
      <c r="E14" s="11">
        <f>IF('3_Tasso cambio effettivo'!C14&lt;0,'3_Tasso cambio effettivo'!C14/-3*100,'3_Tasso cambio effettivo'!C14/3*100)</f>
        <v>80</v>
      </c>
      <c r="F14" s="11">
        <f>IF('4_Quota export mondiale'!C14&lt;0,'4_Quota export mondiale'!C14/-3*100,0)</f>
        <v>152.04333333333332</v>
      </c>
      <c r="G14" s="11">
        <f>IF('5_Costo_lavoro'!C14&gt;0,'5_Costo_lavoro'!C14/9*100,0)</f>
        <v>17.777777777777779</v>
      </c>
      <c r="H14" s="11">
        <f>IF('6_Debito pubblico'!C14&gt;0,'6_Debito pubblico'!C14/60*100,0)</f>
        <v>224.49999999999997</v>
      </c>
      <c r="I14" s="11">
        <f>IF('7_Debiti famiglie e Isp'!C14&gt;0,'7_Debiti famiglie e Isp'!C14/55*100,0)</f>
        <v>75.63636363636364</v>
      </c>
      <c r="J14" s="11">
        <f>IF('8_Debiti imprese'!C14&gt;0,'8_Debiti imprese'!C14/85*100,0)</f>
        <v>85.529411764705884</v>
      </c>
      <c r="K14" s="11">
        <f>IF('9_Crediti concessi famiglie'!C14&gt;0,'9_Crediti concessi famiglie'!C14/14*100,0)</f>
        <v>0</v>
      </c>
      <c r="L14" s="11">
        <f>IF('10_Crediti concessi imprese'!C14&gt;0,'10_Crediti concessi imprese'!C14/13*100,0)</f>
        <v>0</v>
      </c>
      <c r="M14" s="11">
        <f>IF('11_Prezzo abitazioni'!C14&gt;0,'11_Prezzo abitazioni'!C14/9*100,0)</f>
        <v>0</v>
      </c>
      <c r="N14" s="11">
        <f>IF('12_Disoccupazione'!C14&gt;0,'12_Disoccupazione'!C14/10*100,0)</f>
        <v>120</v>
      </c>
      <c r="O14" s="11">
        <f>IF('13_Tasso di attivita'!C14&lt;0,'13_Tasso di attivita'!C14/-0.2*100,0)</f>
        <v>0</v>
      </c>
      <c r="P14" s="10">
        <f t="shared" si="0"/>
        <v>3</v>
      </c>
      <c r="Q14" s="11">
        <f t="shared" si="1"/>
        <v>62.839650610827071</v>
      </c>
      <c r="R14" s="12">
        <f t="shared" si="2"/>
        <v>13</v>
      </c>
      <c r="S14" s="12">
        <f t="shared" si="3"/>
        <v>1</v>
      </c>
      <c r="T14" s="13">
        <f t="shared" si="4"/>
        <v>62.249936507936503</v>
      </c>
      <c r="U14" s="12">
        <f t="shared" si="5"/>
        <v>11</v>
      </c>
      <c r="V14" s="10">
        <f t="shared" si="7"/>
        <v>2</v>
      </c>
      <c r="W14" s="11">
        <f t="shared" si="8"/>
        <v>63.208221925133685</v>
      </c>
      <c r="X14" s="10">
        <f t="shared" si="6"/>
        <v>16</v>
      </c>
      <c r="Y14" s="11">
        <f t="shared" si="9"/>
        <v>61.899401031745896</v>
      </c>
    </row>
    <row r="15" spans="1:25" x14ac:dyDescent="0.25">
      <c r="A15" s="4" t="s">
        <v>51</v>
      </c>
      <c r="B15" t="s">
        <v>16</v>
      </c>
      <c r="C15" s="3">
        <f>IF('1_Bilancia commerciale'!C15&lt;1,ABS(1-'1_Bilancia commerciale'!C15)*20,('1_Bilancia commerciale'!C15-1)*20)</f>
        <v>58</v>
      </c>
      <c r="D15" s="3">
        <f>IF('2_posizione internaz.li'!C15&lt;0,'2_posizione internaz.li'!C15/-35*100,0)</f>
        <v>436.57142857142856</v>
      </c>
      <c r="E15" s="3">
        <f>IF('3_Tasso cambio effettivo'!C15&lt;0,'3_Tasso cambio effettivo'!C15/-3*100,'3_Tasso cambio effettivo'!C15/3*100)</f>
        <v>203.33333333333331</v>
      </c>
      <c r="F15" s="3">
        <f>IF('4_Quota export mondiale'!C15&lt;0,'4_Quota export mondiale'!C15/-3*100,0)</f>
        <v>0</v>
      </c>
      <c r="G15" s="3">
        <f>IF('5_Costo_lavoro'!C15&gt;0,'5_Costo_lavoro'!C15/9*100,0)</f>
        <v>0</v>
      </c>
      <c r="H15" s="3">
        <f>IF('6_Debito pubblico'!C15&gt;0,'6_Debito pubblico'!C15/60*100,0)</f>
        <v>186</v>
      </c>
      <c r="I15" s="3">
        <f>IF('7_Debiti famiglie e Isp'!C15&gt;0,'7_Debiti famiglie e Isp'!C15/55*100,0)</f>
        <v>232.90909090909091</v>
      </c>
      <c r="J15" s="3">
        <f>IF('8_Debiti imprese'!C15&gt;0,'8_Debiti imprese'!C15/85*100,0)</f>
        <v>251.29411764705881</v>
      </c>
      <c r="K15" s="3">
        <f>IF('9_Crediti concessi famiglie'!C15&gt;0,'9_Crediti concessi famiglie'!C15/14*100,0)</f>
        <v>0</v>
      </c>
      <c r="L15" s="3">
        <f>IF('10_Crediti concessi imprese'!C15&gt;0,'10_Crediti concessi imprese'!C15/13*100,0)</f>
        <v>10.769230769230768</v>
      </c>
      <c r="M15" s="3">
        <f>IF('11_Prezzo abitazioni'!C15&gt;0,'11_Prezzo abitazioni'!C15/9*100,0)</f>
        <v>0</v>
      </c>
      <c r="N15" s="3">
        <f>IF('12_Disoccupazione'!C15&gt;0,'12_Disoccupazione'!C15/10*100,0)</f>
        <v>150</v>
      </c>
      <c r="O15" s="3">
        <f>IF('13_Tasso di attivita'!C15&lt;0,'13_Tasso di attivita'!C15/-0.2*100,0)</f>
        <v>0</v>
      </c>
      <c r="P15">
        <f t="shared" si="0"/>
        <v>6</v>
      </c>
      <c r="Q15" s="3">
        <f t="shared" si="1"/>
        <v>117.6059385561648</v>
      </c>
      <c r="R15">
        <f t="shared" si="2"/>
        <v>25</v>
      </c>
      <c r="S15">
        <f t="shared" si="3"/>
        <v>2</v>
      </c>
      <c r="T15" s="3">
        <f t="shared" si="4"/>
        <v>139.5809523809524</v>
      </c>
      <c r="U15">
        <f t="shared" si="5"/>
        <v>24</v>
      </c>
      <c r="V15">
        <f t="shared" si="7"/>
        <v>4</v>
      </c>
      <c r="W15" s="3">
        <f t="shared" si="8"/>
        <v>103.87155491567255</v>
      </c>
      <c r="X15">
        <f t="shared" si="6"/>
        <v>27</v>
      </c>
      <c r="Y15" s="3">
        <f t="shared" si="9"/>
        <v>54.351810508834575</v>
      </c>
    </row>
    <row r="16" spans="1:25" x14ac:dyDescent="0.25">
      <c r="A16" s="4" t="s">
        <v>51</v>
      </c>
      <c r="B16" t="s">
        <v>17</v>
      </c>
      <c r="C16" s="3">
        <f>IF('1_Bilancia commerciale'!C16&lt;1,ABS(1-'1_Bilancia commerciale'!C16)*20,('1_Bilancia commerciale'!C16-1)*20)</f>
        <v>50</v>
      </c>
      <c r="D16" s="3">
        <f>IF('2_posizione internaz.li'!C16&lt;0,'2_posizione internaz.li'!C16/-35*100,0)</f>
        <v>176.28571428571428</v>
      </c>
      <c r="E16" s="3">
        <f>IF('3_Tasso cambio effettivo'!C16&lt;0,'3_Tasso cambio effettivo'!C16/-3*100,'3_Tasso cambio effettivo'!C16/3*100)</f>
        <v>83.333333333333343</v>
      </c>
      <c r="F16" s="3">
        <f>IF('4_Quota export mondiale'!C16&lt;0,'4_Quota export mondiale'!C16/-3*100,0)</f>
        <v>17.616666666666667</v>
      </c>
      <c r="G16" s="3">
        <f>IF('5_Costo_lavoro'!C16&gt;0,'5_Costo_lavoro'!C16/9*100,0)</f>
        <v>187.77777777777774</v>
      </c>
      <c r="H16" s="3">
        <f>IF('6_Debito pubblico'!C16&gt;0,'6_Debito pubblico'!C16/60*100,0)</f>
        <v>63.833333333333329</v>
      </c>
      <c r="I16" s="3">
        <f>IF('7_Debiti famiglie e Isp'!C16&gt;0,'7_Debiti famiglie e Isp'!C16/55*100,0)</f>
        <v>49.090909090909093</v>
      </c>
      <c r="J16" s="3">
        <f>IF('8_Debiti imprese'!C16&gt;0,'8_Debiti imprese'!C16/85*100,0)</f>
        <v>65.64705882352942</v>
      </c>
      <c r="K16" s="3">
        <f>IF('9_Crediti concessi famiglie'!C16&gt;0,'9_Crediti concessi famiglie'!C16/14*100,0)</f>
        <v>0</v>
      </c>
      <c r="L16" s="3">
        <f>IF('10_Crediti concessi imprese'!C16&gt;0,'10_Crediti concessi imprese'!C16/13*100,0)</f>
        <v>0</v>
      </c>
      <c r="M16" s="3">
        <f>IF('11_Prezzo abitazioni'!C16&gt;0,'11_Prezzo abitazioni'!C16/9*100,0)</f>
        <v>0</v>
      </c>
      <c r="N16" s="3">
        <f>IF('12_Disoccupazione'!C16&gt;0,'12_Disoccupazione'!C16/10*100,0)</f>
        <v>99</v>
      </c>
      <c r="O16" s="3">
        <f>IF('13_Tasso di attivita'!C16&lt;0,'13_Tasso di attivita'!C16/-0.2*100,0)</f>
        <v>0</v>
      </c>
      <c r="P16">
        <f t="shared" si="0"/>
        <v>2</v>
      </c>
      <c r="Q16" s="3">
        <f t="shared" si="1"/>
        <v>60.968061023943378</v>
      </c>
      <c r="R16">
        <f t="shared" si="2"/>
        <v>12</v>
      </c>
      <c r="S16">
        <f t="shared" si="3"/>
        <v>2</v>
      </c>
      <c r="T16" s="3">
        <f t="shared" si="4"/>
        <v>103.00269841269839</v>
      </c>
      <c r="U16">
        <f t="shared" si="5"/>
        <v>20</v>
      </c>
      <c r="V16">
        <f t="shared" si="7"/>
        <v>0</v>
      </c>
      <c r="W16" s="3">
        <f t="shared" si="8"/>
        <v>34.696412655971479</v>
      </c>
      <c r="X16">
        <f t="shared" si="6"/>
        <v>1</v>
      </c>
      <c r="Y16" s="3">
        <f t="shared" si="9"/>
        <v>35.021022809197909</v>
      </c>
    </row>
    <row r="17" spans="1:25" x14ac:dyDescent="0.25">
      <c r="A17" s="4" t="s">
        <v>51</v>
      </c>
      <c r="B17" t="s">
        <v>18</v>
      </c>
      <c r="C17" s="3">
        <f>IF('1_Bilancia commerciale'!C17&lt;1,ABS(1-'1_Bilancia commerciale'!C17)*20,('1_Bilancia commerciale'!C17-1)*20)</f>
        <v>1.9999999999999996</v>
      </c>
      <c r="D17" s="3">
        <f>IF('2_posizione internaz.li'!C17&lt;0,'2_posizione internaz.li'!C17/-35*100,0)</f>
        <v>125.42857142857142</v>
      </c>
      <c r="E17" s="3">
        <f>IF('3_Tasso cambio effettivo'!C17&lt;0,'3_Tasso cambio effettivo'!C17/-3*100,'3_Tasso cambio effettivo'!C17/3*100)</f>
        <v>136.66666666666666</v>
      </c>
      <c r="F17" s="3">
        <f>IF('4_Quota export mondiale'!C17&lt;0,'4_Quota export mondiale'!C17/-3*100,0)</f>
        <v>381.17333333333335</v>
      </c>
      <c r="G17" s="3">
        <f>IF('5_Costo_lavoro'!C17&gt;0,'5_Costo_lavoro'!C17/9*100,0)</f>
        <v>112.22222222222223</v>
      </c>
      <c r="H17" s="3">
        <f>IF('6_Debito pubblico'!C17&gt;0,'6_Debito pubblico'!C17/60*100,0)</f>
        <v>70.666666666666671</v>
      </c>
      <c r="I17" s="3">
        <f>IF('7_Debiti famiglie e Isp'!C17&gt;0,'7_Debiti famiglie e Isp'!C17/55*100,0)</f>
        <v>40.36363636363636</v>
      </c>
      <c r="J17" s="3">
        <f>IF('8_Debiti imprese'!C17&gt;0,'8_Debiti imprese'!C17/85*100,0)</f>
        <v>40.352941176470587</v>
      </c>
      <c r="K17" s="3">
        <f>IF('9_Crediti concessi famiglie'!C17&gt;0,'9_Crediti concessi famiglie'!C17/14*100,0)</f>
        <v>50</v>
      </c>
      <c r="L17" s="3">
        <f>IF('10_Crediti concessi imprese'!C17&gt;0,'10_Crediti concessi imprese'!C17/13*100,0)</f>
        <v>27.692307692307693</v>
      </c>
      <c r="M17" s="3">
        <f>IF('11_Prezzo abitazioni'!C17&gt;0,'11_Prezzo abitazioni'!C17/9*100,0)</f>
        <v>41.111111111111114</v>
      </c>
      <c r="N17" s="3">
        <f>IF('12_Disoccupazione'!C17&gt;0,'12_Disoccupazione'!C17/10*100,0)</f>
        <v>90.999999999999986</v>
      </c>
      <c r="O17" s="3">
        <f>IF('13_Tasso di attivita'!C17&lt;0,'13_Tasso di attivita'!C17/-0.2*100,0)</f>
        <v>0</v>
      </c>
      <c r="P17">
        <f t="shared" si="0"/>
        <v>4</v>
      </c>
      <c r="Q17" s="3">
        <f t="shared" si="1"/>
        <v>86.052112050845082</v>
      </c>
      <c r="R17">
        <f t="shared" si="2"/>
        <v>22</v>
      </c>
      <c r="S17">
        <f t="shared" si="3"/>
        <v>4</v>
      </c>
      <c r="T17" s="3">
        <f t="shared" si="4"/>
        <v>151.49815873015874</v>
      </c>
      <c r="U17">
        <f t="shared" si="5"/>
        <v>25</v>
      </c>
      <c r="V17">
        <f t="shared" si="7"/>
        <v>0</v>
      </c>
      <c r="W17" s="3">
        <f t="shared" si="8"/>
        <v>45.148332876274054</v>
      </c>
      <c r="X17">
        <f t="shared" si="6"/>
        <v>7</v>
      </c>
      <c r="Y17" s="3">
        <f t="shared" si="9"/>
        <v>32.286934974828021</v>
      </c>
    </row>
    <row r="18" spans="1:25" x14ac:dyDescent="0.25">
      <c r="A18" s="4" t="s">
        <v>51</v>
      </c>
      <c r="B18" t="s">
        <v>19</v>
      </c>
      <c r="C18" s="3">
        <f>IF('1_Bilancia commerciale'!C18&lt;1,ABS(1-'1_Bilancia commerciale'!C18)*20,('1_Bilancia commerciale'!C18-1)*20)</f>
        <v>70</v>
      </c>
      <c r="D18" s="3">
        <f>IF('2_posizione internaz.li'!C18&lt;0,'2_posizione internaz.li'!C18/-35*100,0)</f>
        <v>0</v>
      </c>
      <c r="E18" s="3">
        <f>IF('3_Tasso cambio effettivo'!C18&lt;0,'3_Tasso cambio effettivo'!C18/-3*100,'3_Tasso cambio effettivo'!C18/3*100)</f>
        <v>20</v>
      </c>
      <c r="F18" s="3">
        <f>IF('4_Quota export mondiale'!C18&lt;0,'4_Quota export mondiale'!C18/-3*100,0)</f>
        <v>0</v>
      </c>
      <c r="G18" s="3">
        <f>IF('5_Costo_lavoro'!C18&gt;0,'5_Costo_lavoro'!C18/9*100,0)</f>
        <v>64.444444444444443</v>
      </c>
      <c r="H18" s="3">
        <f>IF('6_Debito pubblico'!C18&gt;0,'6_Debito pubblico'!C18/60*100,0)</f>
        <v>35.166666666666671</v>
      </c>
      <c r="I18" s="3">
        <f>IF('7_Debiti famiglie e Isp'!C18&gt;0,'7_Debiti famiglie e Isp'!C18/55*100,0)</f>
        <v>107.27272727272728</v>
      </c>
      <c r="J18" s="3">
        <f>IF('8_Debiti imprese'!C18&gt;0,'8_Debiti imprese'!C18/85*100,0)</f>
        <v>281.64705882352939</v>
      </c>
      <c r="K18" s="3">
        <f>IF('9_Crediti concessi famiglie'!C18&gt;0,'9_Crediti concessi famiglie'!C18/14*100,0)</f>
        <v>37.857142857142854</v>
      </c>
      <c r="L18" s="3">
        <f>IF('10_Crediti concessi imprese'!C18&gt;0,'10_Crediti concessi imprese'!C18/13*100,0)</f>
        <v>198.46153846153845</v>
      </c>
      <c r="M18" s="3">
        <f>IF('11_Prezzo abitazioni'!C18&gt;0,'11_Prezzo abitazioni'!C18/9*100,0)</f>
        <v>60.000000000000007</v>
      </c>
      <c r="N18" s="3">
        <f>IF('12_Disoccupazione'!C18&gt;0,'12_Disoccupazione'!C18/10*100,0)</f>
        <v>67</v>
      </c>
      <c r="O18" s="3">
        <f>IF('13_Tasso di attivita'!C18&lt;0,'13_Tasso di attivita'!C18/-0.2*100,0)</f>
        <v>0</v>
      </c>
      <c r="P18">
        <f t="shared" si="0"/>
        <v>3</v>
      </c>
      <c r="Q18" s="3">
        <f t="shared" si="1"/>
        <v>72.449967578926859</v>
      </c>
      <c r="R18">
        <f t="shared" si="2"/>
        <v>16</v>
      </c>
      <c r="S18">
        <f t="shared" si="3"/>
        <v>0</v>
      </c>
      <c r="T18" s="3">
        <f t="shared" si="4"/>
        <v>30.888888888888893</v>
      </c>
      <c r="U18">
        <f t="shared" si="5"/>
        <v>2</v>
      </c>
      <c r="V18">
        <f t="shared" si="7"/>
        <v>3</v>
      </c>
      <c r="W18" s="3">
        <f t="shared" si="8"/>
        <v>98.425641760200577</v>
      </c>
      <c r="X18">
        <f t="shared" si="6"/>
        <v>26</v>
      </c>
      <c r="Y18" s="3">
        <f t="shared" si="9"/>
        <v>83.602005249485487</v>
      </c>
    </row>
    <row r="19" spans="1:25" x14ac:dyDescent="0.25">
      <c r="A19" s="4" t="s">
        <v>52</v>
      </c>
      <c r="B19" t="s">
        <v>20</v>
      </c>
      <c r="C19" s="3">
        <f>IF('1_Bilancia commerciale'!C19&lt;1,ABS(1-'1_Bilancia commerciale'!C19)*20,('1_Bilancia commerciale'!C19-1)*20)</f>
        <v>20</v>
      </c>
      <c r="D19" s="3">
        <f>IF('2_posizione internaz.li'!C19&lt;0,'2_posizione internaz.li'!C19/-35*100,0)</f>
        <v>179.71428571428572</v>
      </c>
      <c r="E19" s="3">
        <f>IF('3_Tasso cambio effettivo'!C19&lt;0,'3_Tasso cambio effettivo'!C19/-3*100,'3_Tasso cambio effettivo'!C19/3*100)</f>
        <v>243.33333333333331</v>
      </c>
      <c r="F19" s="3">
        <f>IF('4_Quota export mondiale'!C19&lt;0,'4_Quota export mondiale'!C19/-3*100,0)</f>
        <v>0</v>
      </c>
      <c r="G19" s="3">
        <f>IF('5_Costo_lavoro'!C19&gt;0,'5_Costo_lavoro'!C19/9*100,0)</f>
        <v>2.2222222222222223</v>
      </c>
      <c r="H19" s="3">
        <f>IF('6_Debito pubblico'!C19&gt;0,'6_Debito pubblico'!C19/60*100,0)</f>
        <v>126.16666666666667</v>
      </c>
      <c r="I19" s="3">
        <f>IF('7_Debiti famiglie e Isp'!C19&gt;0,'7_Debiti famiglie e Isp'!C19/55*100,0)</f>
        <v>38.909090909090907</v>
      </c>
      <c r="J19" s="3">
        <f>IF('8_Debiti imprese'!C19&gt;0,'8_Debiti imprese'!C19/85*100,0)</f>
        <v>73.411764705882348</v>
      </c>
      <c r="K19" s="3">
        <f>IF('9_Crediti concessi famiglie'!C19&gt;0,'9_Crediti concessi famiglie'!C19/14*100,0)</f>
        <v>0</v>
      </c>
      <c r="L19" s="3">
        <f>IF('10_Crediti concessi imprese'!C19&gt;0,'10_Crediti concessi imprese'!C19/13*100,0)</f>
        <v>0</v>
      </c>
      <c r="M19" s="3">
        <f>IF('11_Prezzo abitazioni'!C19&gt;0,'11_Prezzo abitazioni'!C19/9*100,0)</f>
        <v>145.55555555555554</v>
      </c>
      <c r="N19" s="3">
        <f>IF('12_Disoccupazione'!C19&gt;0,'12_Disoccupazione'!C19/10*100,0)</f>
        <v>65.999999999999986</v>
      </c>
      <c r="O19" s="3">
        <f>IF('13_Tasso di attivita'!C19&lt;0,'13_Tasso di attivita'!C19/-0.2*100,0)</f>
        <v>0</v>
      </c>
      <c r="P19">
        <f t="shared" si="0"/>
        <v>4</v>
      </c>
      <c r="Q19" s="3">
        <f t="shared" si="1"/>
        <v>68.870224546695127</v>
      </c>
      <c r="R19">
        <f t="shared" si="2"/>
        <v>15</v>
      </c>
      <c r="S19">
        <f t="shared" si="3"/>
        <v>2</v>
      </c>
      <c r="T19" s="3">
        <f t="shared" si="4"/>
        <v>89.05396825396825</v>
      </c>
      <c r="U19">
        <f t="shared" si="5"/>
        <v>17</v>
      </c>
      <c r="V19">
        <f t="shared" si="7"/>
        <v>2</v>
      </c>
      <c r="W19" s="3">
        <f t="shared" si="8"/>
        <v>56.255384729649435</v>
      </c>
      <c r="X19">
        <f t="shared" si="6"/>
        <v>11</v>
      </c>
      <c r="Y19" s="3">
        <f t="shared" si="9"/>
        <v>50.266568060478512</v>
      </c>
    </row>
    <row r="20" spans="1:25" x14ac:dyDescent="0.25">
      <c r="A20" s="4" t="s">
        <v>51</v>
      </c>
      <c r="B20" t="s">
        <v>21</v>
      </c>
      <c r="C20" s="3">
        <f>IF('1_Bilancia commerciale'!C20&lt;1,ABS(1-'1_Bilancia commerciale'!C20)*20,('1_Bilancia commerciale'!C20-1)*20)</f>
        <v>36</v>
      </c>
      <c r="D20" s="3">
        <f>IF('2_posizione internaz.li'!C20&lt;0,'2_posizione internaz.li'!C20/-35*100,0)</f>
        <v>0</v>
      </c>
      <c r="E20" s="3">
        <f>IF('3_Tasso cambio effettivo'!C20&lt;0,'3_Tasso cambio effettivo'!C20/-3*100,'3_Tasso cambio effettivo'!C20/3*100)</f>
        <v>90</v>
      </c>
      <c r="F20" s="3">
        <f>IF('4_Quota export mondiale'!C20&lt;0,'4_Quota export mondiale'!C20/-3*100,0)</f>
        <v>0</v>
      </c>
      <c r="G20" s="3">
        <f>IF('5_Costo_lavoro'!C20&gt;0,'5_Costo_lavoro'!C20/9*100,0)</f>
        <v>12.222222222222223</v>
      </c>
      <c r="H20" s="3">
        <f>IF('6_Debito pubblico'!C20&gt;0,'6_Debito pubblico'!C20/60*100,0)</f>
        <v>91.666666666666657</v>
      </c>
      <c r="I20" s="3">
        <f>IF('7_Debiti famiglie e Isp'!C20&gt;0,'7_Debiti famiglie e Isp'!C20/55*100,0)</f>
        <v>90.181818181818187</v>
      </c>
      <c r="J20" s="3">
        <f>IF('8_Debiti imprese'!C20&gt;0,'8_Debiti imprese'!C20/85*100,0)</f>
        <v>92.588235294117652</v>
      </c>
      <c r="K20" s="3">
        <f>IF('9_Crediti concessi famiglie'!C20&gt;0,'9_Crediti concessi famiglie'!C20/14*100,0)</f>
        <v>22.142857142857146</v>
      </c>
      <c r="L20" s="3">
        <f>IF('10_Crediti concessi imprese'!C20&gt;0,'10_Crediti concessi imprese'!C20/13*100,0)</f>
        <v>0</v>
      </c>
      <c r="M20" s="3">
        <f>IF('11_Prezzo abitazioni'!C20&gt;0,'11_Prezzo abitazioni'!C20/9*100,0)</f>
        <v>64.444444444444443</v>
      </c>
      <c r="N20" s="3">
        <f>IF('12_Disoccupazione'!C20&gt;0,'12_Disoccupazione'!C20/10*100,0)</f>
        <v>54</v>
      </c>
      <c r="O20" s="3">
        <f>IF('13_Tasso di attivita'!C20&lt;0,'13_Tasso di attivita'!C20/-0.2*100,0)</f>
        <v>0</v>
      </c>
      <c r="P20">
        <f t="shared" si="0"/>
        <v>0</v>
      </c>
      <c r="Q20" s="3">
        <f t="shared" si="1"/>
        <v>42.557403380932797</v>
      </c>
      <c r="R20">
        <f t="shared" si="2"/>
        <v>2</v>
      </c>
      <c r="S20">
        <f t="shared" si="3"/>
        <v>0</v>
      </c>
      <c r="T20" s="3">
        <f t="shared" si="4"/>
        <v>27.644444444444446</v>
      </c>
      <c r="U20">
        <f t="shared" si="5"/>
        <v>1</v>
      </c>
      <c r="V20">
        <f t="shared" si="7"/>
        <v>0</v>
      </c>
      <c r="W20" s="3">
        <f t="shared" si="8"/>
        <v>51.878002716238015</v>
      </c>
      <c r="X20">
        <f t="shared" si="6"/>
        <v>10</v>
      </c>
      <c r="Y20" s="3">
        <f t="shared" si="9"/>
        <v>75.016148101642983</v>
      </c>
    </row>
    <row r="21" spans="1:25" x14ac:dyDescent="0.25">
      <c r="A21" s="4" t="s">
        <v>51</v>
      </c>
      <c r="B21" t="s">
        <v>22</v>
      </c>
      <c r="C21" s="3">
        <f>IF('1_Bilancia commerciale'!C21&lt;1,ABS(1-'1_Bilancia commerciale'!C21)*20,('1_Bilancia commerciale'!C21-1)*20)</f>
        <v>128</v>
      </c>
      <c r="D21" s="3">
        <f>IF('2_posizione internaz.li'!C21&lt;0,'2_posizione internaz.li'!C21/-35*100,0)</f>
        <v>0</v>
      </c>
      <c r="E21" s="3">
        <f>IF('3_Tasso cambio effettivo'!C21&lt;0,'3_Tasso cambio effettivo'!C21/-3*100,'3_Tasso cambio effettivo'!C21/3*100)</f>
        <v>26.666666666666668</v>
      </c>
      <c r="F21" s="3">
        <f>IF('4_Quota export mondiale'!C21&lt;0,'4_Quota export mondiale'!C21/-3*100,0)</f>
        <v>0</v>
      </c>
      <c r="G21" s="3">
        <f>IF('5_Costo_lavoro'!C21&gt;0,'5_Costo_lavoro'!C21/9*100,0)</f>
        <v>0</v>
      </c>
      <c r="H21" s="3">
        <f>IF('6_Debito pubblico'!C21&gt;0,'6_Debito pubblico'!C21/60*100,0)</f>
        <v>106.33333333333333</v>
      </c>
      <c r="I21" s="3">
        <f>IF('7_Debiti famiglie e Isp'!C21&gt;0,'7_Debiti famiglie e Isp'!C21/55*100,0)</f>
        <v>214.36363636363635</v>
      </c>
      <c r="J21" s="3">
        <f>IF('8_Debiti imprese'!C21&gt;0,'8_Debiti imprese'!C21/85*100,0)</f>
        <v>178.35294117647058</v>
      </c>
      <c r="K21" s="3">
        <f>IF('9_Crediti concessi famiglie'!C21&gt;0,'9_Crediti concessi famiglie'!C21/14*100,0)</f>
        <v>12.857142857142859</v>
      </c>
      <c r="L21" s="3">
        <f>IF('10_Crediti concessi imprese'!C21&gt;0,'10_Crediti concessi imprese'!C21/13*100,0)</f>
        <v>0</v>
      </c>
      <c r="M21" s="3">
        <f>IF('11_Prezzo abitazioni'!C21&gt;0,'11_Prezzo abitazioni'!C21/9*100,0)</f>
        <v>38.888888888888893</v>
      </c>
      <c r="N21" s="3">
        <f>IF('12_Disoccupazione'!C21&gt;0,'12_Disoccupazione'!C21/10*100,0)</f>
        <v>79</v>
      </c>
      <c r="O21" s="3">
        <f>IF('13_Tasso di attivita'!C21&lt;0,'13_Tasso di attivita'!C21/-0.2*100,0)</f>
        <v>0</v>
      </c>
      <c r="P21">
        <f t="shared" si="0"/>
        <v>4</v>
      </c>
      <c r="Q21" s="3">
        <f t="shared" si="1"/>
        <v>60.343277637395289</v>
      </c>
      <c r="R21">
        <f t="shared" si="2"/>
        <v>10</v>
      </c>
      <c r="S21">
        <f t="shared" si="3"/>
        <v>1</v>
      </c>
      <c r="T21" s="3">
        <f t="shared" si="4"/>
        <v>30.93333333333333</v>
      </c>
      <c r="U21">
        <f t="shared" si="5"/>
        <v>3</v>
      </c>
      <c r="V21">
        <f t="shared" si="7"/>
        <v>3</v>
      </c>
      <c r="W21" s="3">
        <f t="shared" si="8"/>
        <v>78.724492827433991</v>
      </c>
      <c r="X21">
        <f t="shared" si="6"/>
        <v>19</v>
      </c>
      <c r="Y21" s="3">
        <f t="shared" si="9"/>
        <v>80.283742674821227</v>
      </c>
    </row>
    <row r="22" spans="1:25" x14ac:dyDescent="0.25">
      <c r="A22" s="4" t="s">
        <v>51</v>
      </c>
      <c r="B22" t="s">
        <v>23</v>
      </c>
      <c r="C22" s="3">
        <f>IF('1_Bilancia commerciale'!C22&lt;1,ABS(1-'1_Bilancia commerciale'!C22)*20,('1_Bilancia commerciale'!C22-1)*20)</f>
        <v>18</v>
      </c>
      <c r="D22" s="3">
        <f>IF('2_posizione internaz.li'!C22&lt;0,'2_posizione internaz.li'!C22/-35*100,0)</f>
        <v>0</v>
      </c>
      <c r="E22" s="3">
        <f>IF('3_Tasso cambio effettivo'!C22&lt;0,'3_Tasso cambio effettivo'!C22/-3*100,'3_Tasso cambio effettivo'!C22/3*100)</f>
        <v>46.666666666666664</v>
      </c>
      <c r="F22" s="3">
        <f>IF('4_Quota export mondiale'!C22&lt;0,'4_Quota export mondiale'!C22/-3*100,0)</f>
        <v>106.88333333333333</v>
      </c>
      <c r="G22" s="3">
        <f>IF('5_Costo_lavoro'!C22&gt;0,'5_Costo_lavoro'!C22/9*100,0)</f>
        <v>65.555555555555557</v>
      </c>
      <c r="H22" s="3">
        <f>IF('6_Debito pubblico'!C22&gt;0,'6_Debito pubblico'!C22/60*100,0)</f>
        <v>142.66666666666666</v>
      </c>
      <c r="I22" s="3">
        <f>IF('7_Debiti famiglie e Isp'!C22&gt;0,'7_Debiti famiglie e Isp'!C22/55*100,0)</f>
        <v>93.272727272727266</v>
      </c>
      <c r="J22" s="3">
        <f>IF('8_Debiti imprese'!C22&gt;0,'8_Debiti imprese'!C22/85*100,0)</f>
        <v>87.294117647058826</v>
      </c>
      <c r="K22" s="3">
        <f>IF('9_Crediti concessi famiglie'!C22&gt;0,'9_Crediti concessi famiglie'!C22/14*100,0)</f>
        <v>11.428571428571429</v>
      </c>
      <c r="L22" s="3">
        <f>IF('10_Crediti concessi imprese'!C22&gt;0,'10_Crediti concessi imprese'!C22/13*100,0)</f>
        <v>25.384615384615383</v>
      </c>
      <c r="M22" s="3">
        <f>IF('11_Prezzo abitazioni'!C22&gt;0,'11_Prezzo abitazioni'!C22/9*100,0)</f>
        <v>62.222222222222221</v>
      </c>
      <c r="N22" s="3">
        <f>IF('12_Disoccupazione'!C22&gt;0,'12_Disoccupazione'!C22/10*100,0)</f>
        <v>61</v>
      </c>
      <c r="O22" s="3">
        <f>IF('13_Tasso di attivita'!C22&lt;0,'13_Tasso di attivita'!C22/-0.2*100,0)</f>
        <v>0</v>
      </c>
      <c r="P22">
        <f t="shared" si="0"/>
        <v>2</v>
      </c>
      <c r="Q22" s="3">
        <f t="shared" si="1"/>
        <v>55.41342124441671</v>
      </c>
      <c r="R22">
        <f t="shared" si="2"/>
        <v>8</v>
      </c>
      <c r="S22">
        <f t="shared" si="3"/>
        <v>1</v>
      </c>
      <c r="T22" s="3">
        <f t="shared" si="4"/>
        <v>47.421111111111109</v>
      </c>
      <c r="U22">
        <f t="shared" si="5"/>
        <v>6</v>
      </c>
      <c r="V22">
        <f t="shared" si="7"/>
        <v>1</v>
      </c>
      <c r="W22" s="3">
        <f t="shared" si="8"/>
        <v>60.408615077732726</v>
      </c>
      <c r="X22">
        <f t="shared" si="6"/>
        <v>15</v>
      </c>
      <c r="Y22" s="3">
        <f t="shared" si="9"/>
        <v>67.085791710204916</v>
      </c>
    </row>
    <row r="23" spans="1:25" x14ac:dyDescent="0.25">
      <c r="A23" s="4" t="s">
        <v>52</v>
      </c>
      <c r="B23" t="s">
        <v>24</v>
      </c>
      <c r="C23" s="3">
        <f>IF('1_Bilancia commerciale'!C23&lt;1,ABS(1-'1_Bilancia commerciale'!C23)*20,('1_Bilancia commerciale'!C23-1)*20)</f>
        <v>62</v>
      </c>
      <c r="D23" s="3">
        <f>IF('2_posizione internaz.li'!C23&lt;0,'2_posizione internaz.li'!C23/-35*100,0)</f>
        <v>174</v>
      </c>
      <c r="E23" s="3">
        <f>IF('3_Tasso cambio effettivo'!C23&lt;0,'3_Tasso cambio effettivo'!C23/-3*100,'3_Tasso cambio effettivo'!C23/3*100)</f>
        <v>50</v>
      </c>
      <c r="F23" s="3">
        <f>IF('4_Quota export mondiale'!C23&lt;0,'4_Quota export mondiale'!C23/-3*100,0)</f>
        <v>0</v>
      </c>
      <c r="G23" s="3">
        <f>IF('5_Costo_lavoro'!C23&gt;0,'5_Costo_lavoro'!C23/9*100,0)</f>
        <v>5.5555555555555554</v>
      </c>
      <c r="H23" s="3">
        <f>IF('6_Debito pubblico'!C23&gt;0,'6_Debito pubblico'!C23/60*100,0)</f>
        <v>85.166666666666671</v>
      </c>
      <c r="I23" s="3">
        <f>IF('7_Debiti famiglie e Isp'!C23&gt;0,'7_Debiti famiglie e Isp'!C23/55*100,0)</f>
        <v>65.090909090909093</v>
      </c>
      <c r="J23" s="3">
        <f>IF('8_Debiti imprese'!C23&gt;0,'8_Debiti imprese'!C23/85*100,0)</f>
        <v>50.588235294117645</v>
      </c>
      <c r="K23" s="3">
        <f>IF('9_Crediti concessi famiglie'!C23&gt;0,'9_Crediti concessi famiglie'!C23/14*100,0)</f>
        <v>28.571428571428569</v>
      </c>
      <c r="L23" s="3">
        <f>IF('10_Crediti concessi imprese'!C23&gt;0,'10_Crediti concessi imprese'!C23/13*100,0)</f>
        <v>70.769230769230759</v>
      </c>
      <c r="M23" s="3">
        <f>IF('11_Prezzo abitazioni'!C23&gt;0,'11_Prezzo abitazioni'!C23/9*100,0)</f>
        <v>16.666666666666664</v>
      </c>
      <c r="N23" s="3">
        <f>IF('12_Disoccupazione'!C23&gt;0,'12_Disoccupazione'!C23/10*100,0)</f>
        <v>77</v>
      </c>
      <c r="O23" s="3">
        <f>IF('13_Tasso di attivita'!C23&lt;0,'13_Tasso di attivita'!C23/-0.2*100,0)</f>
        <v>0</v>
      </c>
      <c r="P23">
        <f t="shared" si="0"/>
        <v>1</v>
      </c>
      <c r="Q23" s="3">
        <f t="shared" si="1"/>
        <v>52.72374558573653</v>
      </c>
      <c r="R23">
        <f t="shared" si="2"/>
        <v>5</v>
      </c>
      <c r="S23">
        <f t="shared" si="3"/>
        <v>1</v>
      </c>
      <c r="T23" s="3">
        <f t="shared" si="4"/>
        <v>58.31111111111111</v>
      </c>
      <c r="U23">
        <f t="shared" si="5"/>
        <v>9</v>
      </c>
      <c r="V23">
        <f t="shared" si="7"/>
        <v>0</v>
      </c>
      <c r="W23" s="3">
        <f t="shared" si="8"/>
        <v>49.231642132377431</v>
      </c>
      <c r="X23">
        <f t="shared" si="6"/>
        <v>8</v>
      </c>
      <c r="Y23" s="3">
        <f t="shared" si="9"/>
        <v>57.462524374562385</v>
      </c>
    </row>
    <row r="24" spans="1:25" x14ac:dyDescent="0.25">
      <c r="A24" s="4" t="s">
        <v>51</v>
      </c>
      <c r="B24" t="s">
        <v>25</v>
      </c>
      <c r="C24" s="3">
        <f>IF('1_Bilancia commerciale'!C24&lt;1,ABS(1-'1_Bilancia commerciale'!C24)*20,('1_Bilancia commerciale'!C24-1)*20)</f>
        <v>3.9999999999999991</v>
      </c>
      <c r="D24" s="3">
        <f>IF('2_posizione internaz.li'!C24&lt;0,'2_posizione internaz.li'!C24/-35*100,0)</f>
        <v>342</v>
      </c>
      <c r="E24" s="3">
        <f>IF('3_Tasso cambio effettivo'!C24&lt;0,'3_Tasso cambio effettivo'!C24/-3*100,'3_Tasso cambio effettivo'!C24/3*100)</f>
        <v>100</v>
      </c>
      <c r="F24" s="3">
        <f>IF('4_Quota export mondiale'!C24&lt;0,'4_Quota export mondiale'!C24/-3*100,0)</f>
        <v>0</v>
      </c>
      <c r="G24" s="3">
        <f>IF('5_Costo_lavoro'!C24&gt;0,'5_Costo_lavoro'!C24/9*100,0)</f>
        <v>4.4444444444444446</v>
      </c>
      <c r="H24" s="3">
        <f>IF('6_Debito pubblico'!C24&gt;0,'6_Debito pubblico'!C24/60*100,0)</f>
        <v>218.33333333333331</v>
      </c>
      <c r="I24" s="3">
        <f>IF('7_Debiti famiglie e Isp'!C24&gt;0,'7_Debiti famiglie e Isp'!C24/55*100,0)</f>
        <v>138.18181818181819</v>
      </c>
      <c r="J24" s="3">
        <f>IF('8_Debiti imprese'!C24&gt;0,'8_Debiti imprese'!C24/85*100,0)</f>
        <v>120.82352941176471</v>
      </c>
      <c r="K24" s="3">
        <f>IF('9_Crediti concessi famiglie'!C24&gt;0,'9_Crediti concessi famiglie'!C24/14*100,0)</f>
        <v>0</v>
      </c>
      <c r="L24" s="3">
        <f>IF('10_Crediti concessi imprese'!C24&gt;0,'10_Crediti concessi imprese'!C24/13*100,0)</f>
        <v>39.230769230769234</v>
      </c>
      <c r="M24" s="3">
        <f>IF('11_Prezzo abitazioni'!C24&gt;0,'11_Prezzo abitazioni'!C24/9*100,0)</f>
        <v>34.444444444444443</v>
      </c>
      <c r="N24" s="3">
        <f>IF('12_Disoccupazione'!C24&gt;0,'12_Disoccupazione'!C24/10*100,0)</f>
        <v>130</v>
      </c>
      <c r="O24" s="3">
        <f>IF('13_Tasso di attivita'!C24&lt;0,'13_Tasso di attivita'!C24/-0.2*100,0)</f>
        <v>0</v>
      </c>
      <c r="P24">
        <f t="shared" si="0"/>
        <v>6</v>
      </c>
      <c r="Q24" s="3">
        <f t="shared" si="1"/>
        <v>87.035256849736498</v>
      </c>
      <c r="R24">
        <f t="shared" si="2"/>
        <v>23</v>
      </c>
      <c r="S24">
        <f t="shared" si="3"/>
        <v>2</v>
      </c>
      <c r="T24" s="3">
        <f t="shared" si="4"/>
        <v>90.088888888888889</v>
      </c>
      <c r="U24">
        <f t="shared" si="5"/>
        <v>18</v>
      </c>
      <c r="V24">
        <f t="shared" si="7"/>
        <v>4</v>
      </c>
      <c r="W24" s="3">
        <f t="shared" si="8"/>
        <v>85.126736825266235</v>
      </c>
      <c r="X24">
        <f t="shared" si="6"/>
        <v>22</v>
      </c>
      <c r="Y24" s="3">
        <f t="shared" si="9"/>
        <v>60.189038438303221</v>
      </c>
    </row>
    <row r="25" spans="1:25" x14ac:dyDescent="0.25">
      <c r="A25" s="4" t="s">
        <v>52</v>
      </c>
      <c r="B25" t="s">
        <v>26</v>
      </c>
      <c r="C25" s="3">
        <f>IF('1_Bilancia commerciale'!C25&lt;1,ABS(1-'1_Bilancia commerciale'!C25)*20,('1_Bilancia commerciale'!C25-1)*20)</f>
        <v>34</v>
      </c>
      <c r="D25" s="3">
        <f>IF('2_posizione internaz.li'!C25&lt;0,'2_posizione internaz.li'!C25/-35*100,0)</f>
        <v>156.28571428571431</v>
      </c>
      <c r="E25" s="3">
        <f>IF('3_Tasso cambio effettivo'!C25&lt;0,'3_Tasso cambio effettivo'!C25/-3*100,'3_Tasso cambio effettivo'!C25/3*100)</f>
        <v>86.666666666666671</v>
      </c>
      <c r="F25" s="3">
        <f>IF('4_Quota export mondiale'!C25&lt;0,'4_Quota export mondiale'!C25/-3*100,0)</f>
        <v>0</v>
      </c>
      <c r="G25" s="3">
        <f>IF('5_Costo_lavoro'!C25&gt;0,'5_Costo_lavoro'!C25/9*100,0)</f>
        <v>45.55555555555555</v>
      </c>
      <c r="H25" s="3">
        <f>IF('6_Debito pubblico'!C25&gt;0,'6_Debito pubblico'!C25/60*100,0)</f>
        <v>62.833333333333343</v>
      </c>
      <c r="I25" s="3">
        <f>IF('7_Debiti famiglie e Isp'!C25&gt;0,'7_Debiti famiglie e Isp'!C25/55*100,0)</f>
        <v>31.636363636363633</v>
      </c>
      <c r="J25" s="3">
        <f>IF('8_Debiti imprese'!C25&gt;0,'8_Debiti imprese'!C25/85*100,0)</f>
        <v>48</v>
      </c>
      <c r="K25" s="3">
        <f>IF('9_Crediti concessi famiglie'!C25&gt;0,'9_Crediti concessi famiglie'!C25/14*100,0)</f>
        <v>35</v>
      </c>
      <c r="L25" s="3">
        <f>IF('10_Crediti concessi imprese'!C25&gt;0,'10_Crediti concessi imprese'!C25/13*100,0)</f>
        <v>0</v>
      </c>
      <c r="M25" s="3">
        <f>IF('11_Prezzo abitazioni'!C25&gt;0,'11_Prezzo abitazioni'!C25/9*100,0)</f>
        <v>32.222222222222221</v>
      </c>
      <c r="N25" s="3">
        <f>IF('12_Disoccupazione'!C25&gt;0,'12_Disoccupazione'!C25/10*100,0)</f>
        <v>84.000000000000014</v>
      </c>
      <c r="O25" s="3">
        <f>IF('13_Tasso di attivita'!C25&lt;0,'13_Tasso di attivita'!C25/-0.2*100,0)</f>
        <v>0</v>
      </c>
      <c r="P25">
        <f t="shared" si="0"/>
        <v>1</v>
      </c>
      <c r="Q25" s="3">
        <f t="shared" si="1"/>
        <v>47.399988899988898</v>
      </c>
      <c r="R25">
        <f t="shared" si="2"/>
        <v>3</v>
      </c>
      <c r="S25">
        <f t="shared" si="3"/>
        <v>1</v>
      </c>
      <c r="T25" s="3">
        <f t="shared" si="4"/>
        <v>64.501587301587307</v>
      </c>
      <c r="U25">
        <f t="shared" si="5"/>
        <v>13</v>
      </c>
      <c r="V25">
        <f t="shared" si="7"/>
        <v>0</v>
      </c>
      <c r="W25" s="3">
        <f t="shared" si="8"/>
        <v>36.711489898989903</v>
      </c>
      <c r="X25">
        <f t="shared" si="6"/>
        <v>2</v>
      </c>
      <c r="Y25" s="3">
        <f t="shared" si="9"/>
        <v>47.661796164875021</v>
      </c>
    </row>
    <row r="26" spans="1:25" x14ac:dyDescent="0.25">
      <c r="A26" s="4" t="s">
        <v>51</v>
      </c>
      <c r="B26" t="s">
        <v>27</v>
      </c>
      <c r="C26" s="3">
        <f>IF('1_Bilancia commerciale'!C26&lt;1,ABS(1-'1_Bilancia commerciale'!C26)*20,('1_Bilancia commerciale'!C26-1)*20)</f>
        <v>66</v>
      </c>
      <c r="D26" s="3">
        <f>IF('2_posizione internaz.li'!C26&lt;0,'2_posizione internaz.li'!C26/-35*100,0)</f>
        <v>90</v>
      </c>
      <c r="E26" s="3">
        <f>IF('3_Tasso cambio effettivo'!C26&lt;0,'3_Tasso cambio effettivo'!C26/-3*100,'3_Tasso cambio effettivo'!C26/3*100)</f>
        <v>10</v>
      </c>
      <c r="F26" s="3">
        <f>IF('4_Quota export mondiale'!C26&lt;0,'4_Quota export mondiale'!C26/-3*100,0)</f>
        <v>0</v>
      </c>
      <c r="G26" s="3">
        <f>IF('5_Costo_lavoro'!C26&gt;0,'5_Costo_lavoro'!C26/9*100,0)</f>
        <v>0</v>
      </c>
      <c r="H26" s="3">
        <f>IF('6_Debito pubblico'!C26&gt;0,'6_Debito pubblico'!C26/60*100,0)</f>
        <v>139</v>
      </c>
      <c r="I26" s="3">
        <f>IF('7_Debiti famiglie e Isp'!C26&gt;0,'7_Debiti famiglie e Isp'!C26/55*100,0)</f>
        <v>50.545454545454547</v>
      </c>
      <c r="J26" s="3">
        <f>IF('8_Debiti imprese'!C26&gt;0,'8_Debiti imprese'!C26/85*100,0)</f>
        <v>65.882352941176464</v>
      </c>
      <c r="K26" s="3">
        <f>IF('9_Crediti concessi famiglie'!C26&gt;0,'9_Crediti concessi famiglie'!C26/14*100,0)</f>
        <v>5.7142857142857144</v>
      </c>
      <c r="L26" s="3">
        <f>IF('10_Crediti concessi imprese'!C26&gt;0,'10_Crediti concessi imprese'!C26/13*100,0)</f>
        <v>0</v>
      </c>
      <c r="M26" s="3">
        <f>IF('11_Prezzo abitazioni'!C26&gt;0,'11_Prezzo abitazioni'!C26/9*100,0)</f>
        <v>8.8888888888888893</v>
      </c>
      <c r="N26" s="3">
        <f>IF('12_Disoccupazione'!C26&gt;0,'12_Disoccupazione'!C26/10*100,0)</f>
        <v>90</v>
      </c>
      <c r="O26" s="3">
        <f>IF('13_Tasso di attivita'!C26&lt;0,'13_Tasso di attivita'!C26/-0.2*100,0)</f>
        <v>0</v>
      </c>
      <c r="P26">
        <f t="shared" si="0"/>
        <v>1</v>
      </c>
      <c r="Q26" s="3">
        <f t="shared" si="1"/>
        <v>40.463921699215817</v>
      </c>
      <c r="R26">
        <f t="shared" si="2"/>
        <v>1</v>
      </c>
      <c r="S26">
        <f t="shared" si="3"/>
        <v>0</v>
      </c>
      <c r="T26" s="3">
        <f t="shared" si="4"/>
        <v>33.200000000000003</v>
      </c>
      <c r="U26">
        <f t="shared" si="5"/>
        <v>4</v>
      </c>
      <c r="V26">
        <f t="shared" si="7"/>
        <v>1</v>
      </c>
      <c r="W26" s="3">
        <f t="shared" si="8"/>
        <v>45.003872761225708</v>
      </c>
      <c r="X26">
        <f t="shared" si="6"/>
        <v>6</v>
      </c>
      <c r="Y26" s="3">
        <f t="shared" si="9"/>
        <v>68.442923391979988</v>
      </c>
    </row>
    <row r="27" spans="1:25" x14ac:dyDescent="0.25">
      <c r="A27" s="4" t="s">
        <v>51</v>
      </c>
      <c r="B27" t="s">
        <v>28</v>
      </c>
      <c r="C27" s="3">
        <f>IF('1_Bilancia commerciale'!C27&lt;1,ABS(1-'1_Bilancia commerciale'!C27)*20,('1_Bilancia commerciale'!C27-1)*20)</f>
        <v>1.9999999999999996</v>
      </c>
      <c r="D27" s="3">
        <f>IF('2_posizione internaz.li'!C27&lt;0,'2_posizione internaz.li'!C27/-35*100,0)</f>
        <v>181.42857142857142</v>
      </c>
      <c r="E27" s="3">
        <f>IF('3_Tasso cambio effettivo'!C27&lt;0,'3_Tasso cambio effettivo'!C27/-3*100,'3_Tasso cambio effettivo'!C27/3*100)</f>
        <v>40</v>
      </c>
      <c r="F27" s="3">
        <f>IF('4_Quota export mondiale'!C27&lt;0,'4_Quota export mondiale'!C27/-3*100,0)</f>
        <v>77.220000000000013</v>
      </c>
      <c r="G27" s="3">
        <f>IF('5_Costo_lavoro'!C27&gt;0,'5_Costo_lavoro'!C27/9*100,0)</f>
        <v>21.111111111111111</v>
      </c>
      <c r="H27" s="3">
        <f>IF('6_Debito pubblico'!C27&gt;0,'6_Debito pubblico'!C27/60*100,0)</f>
        <v>86</v>
      </c>
      <c r="I27" s="3">
        <f>IF('7_Debiti famiglie e Isp'!C27&gt;0,'7_Debiti famiglie e Isp'!C27/55*100,0)</f>
        <v>62.18181818181818</v>
      </c>
      <c r="J27" s="3">
        <f>IF('8_Debiti imprese'!C27&gt;0,'8_Debiti imprese'!C27/85*100,0)</f>
        <v>53.764705882352949</v>
      </c>
      <c r="K27" s="3">
        <f>IF('9_Crediti concessi famiglie'!C27&gt;0,'9_Crediti concessi famiglie'!C27/14*100,0)</f>
        <v>80</v>
      </c>
      <c r="L27" s="3">
        <f>IF('10_Crediti concessi imprese'!C27&gt;0,'10_Crediti concessi imprese'!C27/13*100,0)</f>
        <v>10</v>
      </c>
      <c r="M27" s="3">
        <f>IF('11_Prezzo abitazioni'!C27&gt;0,'11_Prezzo abitazioni'!C27/9*100,0)</f>
        <v>58.888888888888893</v>
      </c>
      <c r="N27" s="3">
        <f>IF('12_Disoccupazione'!C27&gt;0,'12_Disoccupazione'!C27/10*100,0)</f>
        <v>114.99999999999999</v>
      </c>
      <c r="O27" s="3">
        <f>IF('13_Tasso di attivita'!C27&lt;0,'13_Tasso di attivita'!C27/-0.2*100,0)</f>
        <v>0</v>
      </c>
      <c r="P27">
        <f t="shared" si="0"/>
        <v>2</v>
      </c>
      <c r="Q27" s="3">
        <f t="shared" si="1"/>
        <v>60.584238114826348</v>
      </c>
      <c r="R27">
        <f t="shared" si="2"/>
        <v>11</v>
      </c>
      <c r="S27">
        <f t="shared" si="3"/>
        <v>1</v>
      </c>
      <c r="T27" s="3">
        <f t="shared" si="4"/>
        <v>64.3519365079365</v>
      </c>
      <c r="U27">
        <f t="shared" si="5"/>
        <v>12</v>
      </c>
      <c r="V27">
        <f t="shared" si="7"/>
        <v>1</v>
      </c>
      <c r="W27" s="3">
        <f t="shared" si="8"/>
        <v>58.229426619132511</v>
      </c>
      <c r="X27">
        <f t="shared" si="6"/>
        <v>14</v>
      </c>
      <c r="Y27" s="3">
        <f t="shared" si="9"/>
        <v>59.146560919303312</v>
      </c>
    </row>
    <row r="28" spans="1:25" x14ac:dyDescent="0.25">
      <c r="A28" s="4" t="s">
        <v>51</v>
      </c>
      <c r="B28" t="s">
        <v>29</v>
      </c>
      <c r="C28" s="3">
        <f>IF('1_Bilancia commerciale'!C28&lt;1,ABS(1-'1_Bilancia commerciale'!C28)*20,('1_Bilancia commerciale'!C28-1)*20)</f>
        <v>48</v>
      </c>
      <c r="D28" s="3">
        <f>IF('2_posizione internaz.li'!C28&lt;0,'2_posizione internaz.li'!C28/-35*100,0)</f>
        <v>0</v>
      </c>
      <c r="E28" s="3">
        <f>IF('3_Tasso cambio effettivo'!C28&lt;0,'3_Tasso cambio effettivo'!C28/-3*100,'3_Tasso cambio effettivo'!C28/3*100)</f>
        <v>70</v>
      </c>
      <c r="F28" s="3">
        <f>IF('4_Quota export mondiale'!C28&lt;0,'4_Quota export mondiale'!C28/-3*100,0)</f>
        <v>437.48666666666668</v>
      </c>
      <c r="G28" s="3">
        <f>IF('5_Costo_lavoro'!C28&gt;0,'5_Costo_lavoro'!C28/9*100,0)</f>
        <v>35.555555555555557</v>
      </c>
      <c r="H28" s="3">
        <f>IF('6_Debito pubblico'!C28&gt;0,'6_Debito pubblico'!C28/60*100,0)</f>
        <v>114.66666666666667</v>
      </c>
      <c r="I28" s="3">
        <f>IF('7_Debiti famiglie e Isp'!C28&gt;0,'7_Debiti famiglie e Isp'!C28/55*100,0)</f>
        <v>115.63636363636365</v>
      </c>
      <c r="J28" s="3">
        <f>IF('8_Debiti imprese'!C28&gt;0,'8_Debiti imprese'!C28/85*100,0)</f>
        <v>105.17647058823529</v>
      </c>
      <c r="K28" s="3">
        <f>IF('9_Crediti concessi famiglie'!C28&gt;0,'9_Crediti concessi famiglie'!C28/14*100,0)</f>
        <v>25.714285714285719</v>
      </c>
      <c r="L28" s="3">
        <f>IF('10_Crediti concessi imprese'!C28&gt;0,'10_Crediti concessi imprese'!C28/13*100,0)</f>
        <v>0</v>
      </c>
      <c r="M28" s="3">
        <f>IF('11_Prezzo abitazioni'!C28&gt;0,'11_Prezzo abitazioni'!C28/9*100,0)</f>
        <v>0</v>
      </c>
      <c r="N28" s="3">
        <f>IF('12_Disoccupazione'!C28&gt;0,'12_Disoccupazione'!C28/10*100,0)</f>
        <v>94</v>
      </c>
      <c r="O28" s="3">
        <f>IF('13_Tasso di attivita'!C28&lt;0,'13_Tasso di attivita'!C28/-0.2*100,0)</f>
        <v>0</v>
      </c>
      <c r="P28">
        <f t="shared" si="0"/>
        <v>4</v>
      </c>
      <c r="Q28" s="3">
        <f t="shared" si="1"/>
        <v>80.479692986751786</v>
      </c>
      <c r="R28">
        <f t="shared" si="2"/>
        <v>20</v>
      </c>
      <c r="S28">
        <f t="shared" si="3"/>
        <v>1</v>
      </c>
      <c r="T28" s="3">
        <f t="shared" si="4"/>
        <v>118.20844444444444</v>
      </c>
      <c r="U28">
        <f t="shared" si="5"/>
        <v>22</v>
      </c>
      <c r="V28">
        <f t="shared" si="7"/>
        <v>3</v>
      </c>
      <c r="W28" s="3">
        <f t="shared" si="8"/>
        <v>56.899223325693917</v>
      </c>
      <c r="X28">
        <f t="shared" si="6"/>
        <v>12</v>
      </c>
      <c r="Y28" s="3">
        <f t="shared" si="9"/>
        <v>43.507753773028796</v>
      </c>
    </row>
    <row r="29" spans="1:25" x14ac:dyDescent="0.25">
      <c r="A29" s="4" t="s">
        <v>52</v>
      </c>
      <c r="B29" t="s">
        <v>30</v>
      </c>
      <c r="C29" s="3">
        <f>IF('1_Bilancia commerciale'!C29&lt;1,ABS(1-'1_Bilancia commerciale'!C29)*20,('1_Bilancia commerciale'!C29-1)*20)</f>
        <v>48</v>
      </c>
      <c r="D29" s="3">
        <f>IF('2_posizione internaz.li'!C29&lt;0,'2_posizione internaz.li'!C29/-35*100,0)</f>
        <v>14.285714285714285</v>
      </c>
      <c r="E29" s="3">
        <f>IF('3_Tasso cambio effettivo'!C29&lt;0,'3_Tasso cambio effettivo'!C29/-3*100,'3_Tasso cambio effettivo'!C29/3*100)</f>
        <v>273.33333333333331</v>
      </c>
      <c r="F29" s="3">
        <f>IF('4_Quota export mondiale'!C29&lt;0,'4_Quota export mondiale'!C29/-3*100,0)</f>
        <v>200.63</v>
      </c>
      <c r="G29" s="3">
        <f>IF('5_Costo_lavoro'!C29&gt;0,'5_Costo_lavoro'!C29/9*100,0)</f>
        <v>31.111111111111111</v>
      </c>
      <c r="H29" s="3">
        <f>IF('6_Debito pubblico'!C29&gt;0,'6_Debito pubblico'!C29/60*100,0)</f>
        <v>74.166666666666671</v>
      </c>
      <c r="I29" s="3">
        <f>IF('7_Debiti famiglie e Isp'!C29&gt;0,'7_Debiti famiglie e Isp'!C29/55*100,0)</f>
        <v>150.90909090909091</v>
      </c>
      <c r="J29" s="3">
        <f>IF('8_Debiti imprese'!C29&gt;0,'8_Debiti imprese'!C29/85*100,0)</f>
        <v>129.05882352941177</v>
      </c>
      <c r="K29" s="3">
        <f>IF('9_Crediti concessi famiglie'!C29&gt;0,'9_Crediti concessi famiglie'!C29/14*100,0)</f>
        <v>50.714285714285708</v>
      </c>
      <c r="L29" s="3">
        <f>IF('10_Crediti concessi imprese'!C29&gt;0,'10_Crediti concessi imprese'!C29/13*100,0)</f>
        <v>30.76923076923077</v>
      </c>
      <c r="M29" s="3">
        <f>IF('11_Prezzo abitazioni'!C29&gt;0,'11_Prezzo abitazioni'!C29/9*100,0)</f>
        <v>145.55555555555554</v>
      </c>
      <c r="N29" s="3">
        <f>IF('12_Disoccupazione'!C29&gt;0,'12_Disoccupazione'!C29/10*100,0)</f>
        <v>75</v>
      </c>
      <c r="O29" s="3">
        <f>IF('13_Tasso di attivita'!C29&lt;0,'13_Tasso di attivita'!C29/-0.2*100,0)</f>
        <v>0</v>
      </c>
      <c r="P29">
        <f t="shared" si="0"/>
        <v>5</v>
      </c>
      <c r="Q29" s="3">
        <f t="shared" si="1"/>
        <v>94.117985528799991</v>
      </c>
      <c r="R29">
        <f t="shared" si="2"/>
        <v>24</v>
      </c>
      <c r="S29">
        <f t="shared" si="3"/>
        <v>2</v>
      </c>
      <c r="T29" s="3">
        <f t="shared" si="4"/>
        <v>113.47203174603173</v>
      </c>
      <c r="U29">
        <f t="shared" si="5"/>
        <v>21</v>
      </c>
      <c r="V29">
        <f t="shared" si="7"/>
        <v>3</v>
      </c>
      <c r="W29" s="3">
        <f t="shared" si="8"/>
        <v>82.021706643030171</v>
      </c>
      <c r="X29">
        <f t="shared" si="6"/>
        <v>20</v>
      </c>
      <c r="Y29" s="3">
        <f t="shared" si="9"/>
        <v>53.629384556117188</v>
      </c>
    </row>
    <row r="30" spans="1:25" x14ac:dyDescent="0.25">
      <c r="A30" s="4"/>
      <c r="B30" t="s">
        <v>72</v>
      </c>
      <c r="C30" s="3">
        <f t="shared" ref="C30:O30" si="10">AVERAGE(C3:C29)</f>
        <v>40.444444444444443</v>
      </c>
      <c r="D30" s="3">
        <f t="shared" si="10"/>
        <v>140.93121693121694</v>
      </c>
      <c r="E30" s="3">
        <f t="shared" si="10"/>
        <v>108.02469135802467</v>
      </c>
      <c r="F30" s="3">
        <f t="shared" si="10"/>
        <v>80.201728395061735</v>
      </c>
      <c r="G30" s="3">
        <f t="shared" si="10"/>
        <v>40.205761316872426</v>
      </c>
      <c r="H30" s="3">
        <f>AVERAGE(H3:H29)</f>
        <v>119.11728395061728</v>
      </c>
      <c r="I30" s="3">
        <f t="shared" ref="I30:J30" si="11">AVERAGE(I3:I29)</f>
        <v>98.525252525252498</v>
      </c>
      <c r="J30" s="3">
        <f t="shared" si="11"/>
        <v>109.94335511982572</v>
      </c>
      <c r="K30" s="3">
        <f t="shared" si="10"/>
        <v>19.444444444444443</v>
      </c>
      <c r="L30" s="3">
        <f t="shared" ref="L30" si="12">AVERAGE(L3:L29)</f>
        <v>20.968660968660966</v>
      </c>
      <c r="M30" s="3">
        <f>AVERAGE(M3:M29)</f>
        <v>43.703703703703702</v>
      </c>
      <c r="N30" s="3">
        <f t="shared" si="10"/>
        <v>99.888888888888886</v>
      </c>
      <c r="O30" s="3">
        <f t="shared" si="10"/>
        <v>5.5555555555555545</v>
      </c>
      <c r="Q30" s="3">
        <f t="shared" si="1"/>
        <v>71.304229815582261</v>
      </c>
      <c r="T30" s="3">
        <f t="shared" si="4"/>
        <v>81.961568489124033</v>
      </c>
      <c r="W30" s="3">
        <f>AVERAGE(H30:O30)</f>
        <v>64.643393144618628</v>
      </c>
      <c r="Y30" s="3">
        <f t="shared" si="9"/>
        <v>55.789887542918656</v>
      </c>
    </row>
    <row r="31" spans="1:25" x14ac:dyDescent="0.25">
      <c r="A31" s="4" t="s">
        <v>51</v>
      </c>
      <c r="B31">
        <f>COUNTIF(A3:A29,"EUR")</f>
        <v>20</v>
      </c>
      <c r="C31" s="3">
        <f>SUMIF($A3:$A29,"EUR",C3:C29)/$B31</f>
        <v>38.4</v>
      </c>
      <c r="D31" s="3">
        <f t="shared" ref="D31:O31" si="13">SUMIF($A3:$A29,"EUR",D3:D29)/$B31</f>
        <v>150.58571428571429</v>
      </c>
      <c r="E31" s="3">
        <f t="shared" si="13"/>
        <v>89.666666666666686</v>
      </c>
      <c r="F31" s="3">
        <f t="shared" si="13"/>
        <v>94.30383333333333</v>
      </c>
      <c r="G31" s="3">
        <f t="shared" si="13"/>
        <v>38.611111111111107</v>
      </c>
      <c r="H31" s="3">
        <f>SUMIF($A3:$A29,"EUR",H3:H29)/$B31</f>
        <v>134.22499999999999</v>
      </c>
      <c r="I31" s="3">
        <f t="shared" ref="I31:J31" si="14">SUMIF($A3:$A29,"EUR",I3:I29)/$B31</f>
        <v>103.05454545454545</v>
      </c>
      <c r="J31" s="3">
        <f t="shared" si="14"/>
        <v>119.06470588235295</v>
      </c>
      <c r="K31" s="3">
        <f t="shared" si="13"/>
        <v>17.785714285714285</v>
      </c>
      <c r="L31" s="3">
        <f t="shared" ref="L31" si="15">SUMIF($A3:$A29,"EUR",L3:L29)/$B31</f>
        <v>21.88461538461538</v>
      </c>
      <c r="M31" s="3">
        <f>SUMIF($A3:$A29,"EUR",M3:M29)/$B31</f>
        <v>34.333333333333336</v>
      </c>
      <c r="N31" s="3">
        <f t="shared" si="13"/>
        <v>109</v>
      </c>
      <c r="O31" s="3">
        <f t="shared" si="13"/>
        <v>0</v>
      </c>
      <c r="Q31" s="3">
        <f t="shared" si="1"/>
        <v>73.147326133645137</v>
      </c>
      <c r="T31" s="3">
        <f t="shared" si="4"/>
        <v>82.313465079365088</v>
      </c>
      <c r="W31" s="3">
        <f t="shared" ref="W31:W32" si="16">AVERAGE(H31:O31)</f>
        <v>67.418489292570172</v>
      </c>
      <c r="Y31" s="3">
        <f t="shared" si="9"/>
        <v>56.718821173747571</v>
      </c>
    </row>
    <row r="32" spans="1:25" x14ac:dyDescent="0.25">
      <c r="A32" s="4" t="s">
        <v>52</v>
      </c>
      <c r="B32">
        <f>COUNTIF(A3:A29,"N_EUR")</f>
        <v>7</v>
      </c>
      <c r="C32" s="3">
        <f>SUMIF($A3:$A29,"N_EUR",C3:C29)/$B32</f>
        <v>46.285714285714285</v>
      </c>
      <c r="D32" s="3">
        <f t="shared" ref="D32:O32" si="17">SUMIF($A3:$A29,"N_EUR",D3:D29)/$B32</f>
        <v>113.34693877551022</v>
      </c>
      <c r="E32" s="3">
        <f t="shared" si="17"/>
        <v>160.47619047619045</v>
      </c>
      <c r="F32" s="3">
        <f t="shared" si="17"/>
        <v>39.910000000000004</v>
      </c>
      <c r="G32" s="3">
        <f t="shared" si="17"/>
        <v>44.761904761904759</v>
      </c>
      <c r="H32" s="3">
        <f>SUMIF($A3:$A29,"N_EUR",H3:H29)/$B32</f>
        <v>75.952380952380949</v>
      </c>
      <c r="I32" s="3">
        <f t="shared" ref="I32:J32" si="18">SUMIF($A3:$A29,"N_EUR",I3:I29)/$B32</f>
        <v>85.584415584415567</v>
      </c>
      <c r="J32" s="3">
        <f t="shared" si="18"/>
        <v>83.882352941176464</v>
      </c>
      <c r="K32" s="3">
        <f t="shared" si="17"/>
        <v>24.183673469387752</v>
      </c>
      <c r="L32" s="3">
        <f t="shared" ref="L32" si="19">SUMIF($A3:$A29,"N_EUR",L3:L29)/$B32</f>
        <v>18.35164835164835</v>
      </c>
      <c r="M32" s="3">
        <f>SUMIF($A3:$A29,"N_EUR",M3:M29)/$B32</f>
        <v>70.476190476190482</v>
      </c>
      <c r="N32" s="3">
        <f t="shared" si="17"/>
        <v>73.857142857142861</v>
      </c>
      <c r="O32" s="3">
        <f t="shared" si="17"/>
        <v>21.428571428571423</v>
      </c>
      <c r="Q32" s="3">
        <f t="shared" si="1"/>
        <v>66.038240335402577</v>
      </c>
      <c r="T32" s="3">
        <f t="shared" si="4"/>
        <v>80.956149659863939</v>
      </c>
      <c r="W32" s="3">
        <f t="shared" si="16"/>
        <v>56.714547007614229</v>
      </c>
      <c r="Y32" s="3">
        <f t="shared" si="9"/>
        <v>52.850075228735435</v>
      </c>
    </row>
    <row r="33" spans="1:23" x14ac:dyDescent="0.25">
      <c r="A33" s="4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Q33" s="3"/>
      <c r="T33" s="3"/>
      <c r="W33" s="3"/>
    </row>
    <row r="34" spans="1:23" x14ac:dyDescent="0.25">
      <c r="A34" s="4" t="s">
        <v>53</v>
      </c>
      <c r="C34" s="7" t="s">
        <v>55</v>
      </c>
      <c r="D34" s="7" t="s">
        <v>56</v>
      </c>
      <c r="E34" s="7" t="s">
        <v>140</v>
      </c>
      <c r="F34" s="7">
        <v>-3</v>
      </c>
      <c r="G34" s="7" t="s">
        <v>57</v>
      </c>
      <c r="H34" s="7" t="s">
        <v>58</v>
      </c>
      <c r="I34" s="7" t="s">
        <v>148</v>
      </c>
      <c r="J34" s="7" t="s">
        <v>149</v>
      </c>
      <c r="K34" s="7" t="s">
        <v>60</v>
      </c>
      <c r="L34" s="7" t="s">
        <v>152</v>
      </c>
      <c r="M34" s="7" t="s">
        <v>57</v>
      </c>
      <c r="N34" s="7" t="s">
        <v>61</v>
      </c>
      <c r="O34" s="7">
        <v>-0.2</v>
      </c>
    </row>
    <row r="35" spans="1:23" x14ac:dyDescent="0.25">
      <c r="A35" s="4" t="s">
        <v>54</v>
      </c>
      <c r="E35" s="7" t="s">
        <v>141</v>
      </c>
      <c r="G35" s="6" t="s">
        <v>62</v>
      </c>
    </row>
  </sheetData>
  <mergeCells count="3">
    <mergeCell ref="P1:R1"/>
    <mergeCell ref="S1:U1"/>
    <mergeCell ref="V1:X1"/>
  </mergeCells>
  <conditionalFormatting sqref="O30 C3:G30 N3:N30 H3:I29 K3:K32 H30:J32 M3:M32 N31:O32">
    <cfRule type="cellIs" dxfId="72" priority="7" stopIfTrue="1" operator="greaterThanOrEqual">
      <formula>100</formula>
    </cfRule>
  </conditionalFormatting>
  <conditionalFormatting sqref="O3:O29">
    <cfRule type="cellIs" dxfId="71" priority="6" stopIfTrue="1" operator="greaterThanOrEqual">
      <formula>100</formula>
    </cfRule>
  </conditionalFormatting>
  <conditionalFormatting sqref="C31:G32">
    <cfRule type="cellIs" dxfId="70" priority="3" stopIfTrue="1" operator="greaterThanOrEqual">
      <formula>100</formula>
    </cfRule>
  </conditionalFormatting>
  <conditionalFormatting sqref="J3:J29">
    <cfRule type="cellIs" dxfId="69" priority="2" stopIfTrue="1" operator="greaterThanOrEqual">
      <formula>100</formula>
    </cfRule>
  </conditionalFormatting>
  <conditionalFormatting sqref="L3:L32">
    <cfRule type="cellIs" dxfId="68" priority="1" stopIfTrue="1" operator="greaterThanOrEqual">
      <formula>100</formula>
    </cfRule>
  </conditionalFormatting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5"/>
  <sheetViews>
    <sheetView workbookViewId="0">
      <selection activeCell="V3" sqref="V3:Y32"/>
    </sheetView>
  </sheetViews>
  <sheetFormatPr defaultRowHeight="13.2" x14ac:dyDescent="0.25"/>
  <cols>
    <col min="1" max="1" width="7.109375" bestFit="1" customWidth="1"/>
    <col min="2" max="2" width="14.33203125" bestFit="1" customWidth="1"/>
    <col min="3" max="3" width="6.88671875" bestFit="1" customWidth="1"/>
    <col min="4" max="4" width="5.6640625" customWidth="1"/>
    <col min="5" max="5" width="6.5546875" customWidth="1"/>
    <col min="6" max="15" width="5.6640625" customWidth="1"/>
  </cols>
  <sheetData>
    <row r="1" spans="1:25" x14ac:dyDescent="0.25">
      <c r="P1" s="70" t="s">
        <v>69</v>
      </c>
      <c r="Q1" s="71"/>
      <c r="R1" s="71"/>
      <c r="S1" s="70" t="s">
        <v>70</v>
      </c>
      <c r="T1" s="71"/>
      <c r="U1" s="71"/>
      <c r="V1" s="70" t="s">
        <v>71</v>
      </c>
      <c r="W1" s="71"/>
      <c r="X1" s="71"/>
    </row>
    <row r="2" spans="1:25" ht="39.6" x14ac:dyDescent="0.25">
      <c r="C2" s="5">
        <v>1</v>
      </c>
      <c r="D2" s="5">
        <v>2</v>
      </c>
      <c r="E2" s="5">
        <v>3</v>
      </c>
      <c r="F2" s="5">
        <v>4</v>
      </c>
      <c r="G2" s="5">
        <v>5</v>
      </c>
      <c r="H2" s="5">
        <v>6</v>
      </c>
      <c r="I2" s="5">
        <v>7</v>
      </c>
      <c r="J2" s="5">
        <v>8</v>
      </c>
      <c r="K2" s="5">
        <v>9</v>
      </c>
      <c r="L2" s="5">
        <v>10</v>
      </c>
      <c r="M2" s="5">
        <v>11</v>
      </c>
      <c r="N2" s="5">
        <v>12</v>
      </c>
      <c r="O2" s="5">
        <v>13</v>
      </c>
      <c r="P2" s="8" t="s">
        <v>48</v>
      </c>
      <c r="Q2" s="8" t="s">
        <v>49</v>
      </c>
      <c r="R2" s="8" t="s">
        <v>50</v>
      </c>
      <c r="S2" s="8" t="s">
        <v>63</v>
      </c>
      <c r="T2" s="8" t="s">
        <v>64</v>
      </c>
      <c r="U2" s="8" t="s">
        <v>65</v>
      </c>
      <c r="V2" s="8" t="s">
        <v>66</v>
      </c>
      <c r="W2" s="8" t="s">
        <v>67</v>
      </c>
      <c r="X2" s="8" t="s">
        <v>68</v>
      </c>
      <c r="Y2" s="8" t="s">
        <v>108</v>
      </c>
    </row>
    <row r="3" spans="1:25" x14ac:dyDescent="0.25">
      <c r="A3" s="4" t="s">
        <v>51</v>
      </c>
      <c r="B3" t="s">
        <v>3</v>
      </c>
      <c r="C3" s="3">
        <f>IF('1_Bilancia commerciale'!D3&lt;1,ABS(1-'1_Bilancia commerciale'!D3)*20,('1_Bilancia commerciale'!D3-1)*20)</f>
        <v>1.9999999999999996</v>
      </c>
      <c r="D3" s="3">
        <f>IF('2_posizione internaz.li'!D3&lt;0,'2_posizione internaz.li'!D3/-35*100,0)</f>
        <v>0</v>
      </c>
      <c r="E3" s="3">
        <f>IF('3_Tasso cambio effettivo'!D3&lt;0,'3_Tasso cambio effettivo'!D3/-3*100,'3_Tasso cambio effettivo'!D3/3*100)</f>
        <v>10</v>
      </c>
      <c r="F3" s="3">
        <f>IF('4_Quota export mondiale'!D3&lt;0,'4_Quota export mondiale'!D3/-3*100,0)</f>
        <v>146.33333333333331</v>
      </c>
      <c r="G3" s="3">
        <f>IF('5_Costo_lavoro'!D3&gt;0,'5_Costo_lavoro'!D3/9*100,0)</f>
        <v>0</v>
      </c>
      <c r="H3" s="3">
        <f>IF('6_Debito pubblico'!D3&gt;0,'6_Debito pubblico'!D3/60*100,0)</f>
        <v>175.66666666666669</v>
      </c>
      <c r="I3" s="3">
        <f>IF('7_Debiti famiglie e Isp'!D3&gt;0,'7_Debiti famiglie e Isp'!D3/55*100,0)</f>
        <v>106.36363636363637</v>
      </c>
      <c r="J3" s="3">
        <f>IF('8_Debiti imprese'!D3&gt;0,'8_Debiti imprese'!D3/85*100,0)</f>
        <v>159.64705882352942</v>
      </c>
      <c r="K3" s="3">
        <f>IF('9_Crediti concessi famiglie'!D3&gt;0,'9_Crediti concessi famiglie'!D3/14*100,0)</f>
        <v>29.285714285714281</v>
      </c>
      <c r="L3" s="3">
        <f>IF('10_Crediti concessi imprese'!D3&gt;0,'10_Crediti concessi imprese'!D3/13*100,0)</f>
        <v>86.153846153846146</v>
      </c>
      <c r="M3" s="3">
        <f>IF('11_Prezzo abitazioni'!D3&gt;0,'11_Prezzo abitazioni'!D3/9*100,0)</f>
        <v>25.555555555555554</v>
      </c>
      <c r="N3" s="3">
        <f>IF('12_Disoccupazione'!D3&gt;0,'12_Disoccupazione'!D3/10*100,0)</f>
        <v>79</v>
      </c>
      <c r="O3" s="3">
        <f>IF('13_Tasso di attivita'!D3&lt;0,'13_Tasso di attivita'!D3/-0.2*100,0)</f>
        <v>0</v>
      </c>
      <c r="P3">
        <f t="shared" ref="P3:P29" si="0">COUNTIF(C3:O3,"&gt;=100")</f>
        <v>4</v>
      </c>
      <c r="Q3" s="3">
        <f t="shared" ref="Q3:Q32" si="1">AVERAGE(C3:O3)</f>
        <v>63.077370090944754</v>
      </c>
      <c r="R3">
        <f t="shared" ref="R3:R29" si="2">RANK(Q3,Q$3:Q$29,1)</f>
        <v>11</v>
      </c>
      <c r="S3">
        <f t="shared" ref="S3:S29" si="3">COUNTIF(C3:G3,"&gt;=100")</f>
        <v>1</v>
      </c>
      <c r="T3" s="3">
        <f t="shared" ref="T3:T32" si="4">AVERAGE(C3:G3)</f>
        <v>31.666666666666664</v>
      </c>
      <c r="U3">
        <f t="shared" ref="U3:U29" si="5">RANK(T3,T$3:T$29,1)</f>
        <v>1</v>
      </c>
      <c r="V3">
        <f>COUNTIF(H3:O3,"&gt;=100")</f>
        <v>3</v>
      </c>
      <c r="W3" s="3">
        <f>AVERAGE(H3:O3)</f>
        <v>82.709059731118558</v>
      </c>
      <c r="X3">
        <f t="shared" ref="X3:X29" si="6">RANK(W3,W$3:W$29,1)</f>
        <v>22</v>
      </c>
      <c r="Y3" s="3">
        <f>SUM(H3:O3)/13/Q3*100</f>
        <v>80.691193748365166</v>
      </c>
    </row>
    <row r="4" spans="1:25" x14ac:dyDescent="0.25">
      <c r="A4" s="4" t="s">
        <v>52</v>
      </c>
      <c r="B4" t="s">
        <v>5</v>
      </c>
      <c r="C4" s="3">
        <f>IF('1_Bilancia commerciale'!D4&lt;1,ABS(1-'1_Bilancia commerciale'!D4)*20,('1_Bilancia commerciale'!D4-1)*20)</f>
        <v>14</v>
      </c>
      <c r="D4" s="3">
        <f>IF('2_posizione internaz.li'!D4&lt;0,'2_posizione internaz.li'!D4/-35*100,0)</f>
        <v>135.71428571428572</v>
      </c>
      <c r="E4" s="3">
        <f>IF('3_Tasso cambio effettivo'!D4&lt;0,'3_Tasso cambio effettivo'!D4/-3*100,'3_Tasso cambio effettivo'!D4/3*100)</f>
        <v>156.66666666666666</v>
      </c>
      <c r="F4" s="3">
        <f>IF('4_Quota export mondiale'!D4&lt;0,'4_Quota export mondiale'!D4/-3*100,0)</f>
        <v>0</v>
      </c>
      <c r="G4" s="3">
        <f>IF('5_Costo_lavoro'!D4&gt;0,'5_Costo_lavoro'!D4/9*100,0)</f>
        <v>124.44444444444444</v>
      </c>
      <c r="H4" s="3">
        <f>IF('6_Debito pubblico'!D4&gt;0,'6_Debito pubblico'!D4/60*100,0)</f>
        <v>48.500000000000007</v>
      </c>
      <c r="I4" s="3">
        <f>IF('7_Debiti famiglie e Isp'!D4&gt;0,'7_Debiti famiglie e Isp'!D4/55*100,0)</f>
        <v>41.090909090909093</v>
      </c>
      <c r="J4" s="3">
        <f>IF('8_Debiti imprese'!D4&gt;0,'8_Debiti imprese'!D4/85*100,0)</f>
        <v>95.647058823529406</v>
      </c>
      <c r="K4" s="3">
        <f>IF('9_Crediti concessi famiglie'!D4&gt;0,'9_Crediti concessi famiglie'!D4/14*100,0)</f>
        <v>40</v>
      </c>
      <c r="L4" s="3">
        <f>IF('10_Crediti concessi imprese'!D4&gt;0,'10_Crediti concessi imprese'!D4/13*100,0)</f>
        <v>23.076923076923077</v>
      </c>
      <c r="M4" s="3">
        <f>IF('11_Prezzo abitazioni'!D4&gt;0,'11_Prezzo abitazioni'!D4/9*100,0)</f>
        <v>77.777777777777786</v>
      </c>
      <c r="N4" s="3">
        <f>IF('12_Disoccupazione'!D4&gt;0,'12_Disoccupazione'!D4/10*100,0)</f>
        <v>86</v>
      </c>
      <c r="O4" s="3">
        <f>IF('13_Tasso di attivita'!D4&lt;0,'13_Tasso di attivita'!D4/-0.2*100,0)</f>
        <v>0</v>
      </c>
      <c r="P4">
        <f t="shared" si="0"/>
        <v>3</v>
      </c>
      <c r="Q4" s="3">
        <f t="shared" si="1"/>
        <v>64.839851199579712</v>
      </c>
      <c r="R4">
        <f t="shared" si="2"/>
        <v>12</v>
      </c>
      <c r="S4">
        <f t="shared" si="3"/>
        <v>3</v>
      </c>
      <c r="T4" s="3">
        <f t="shared" si="4"/>
        <v>86.165079365079379</v>
      </c>
      <c r="U4">
        <f t="shared" si="5"/>
        <v>19</v>
      </c>
      <c r="V4">
        <f t="shared" ref="V4:V29" si="7">COUNTIF(H4:O4,"&gt;=100")</f>
        <v>0</v>
      </c>
      <c r="W4" s="3">
        <f t="shared" ref="W4:W29" si="8">AVERAGE(H4:O4)</f>
        <v>51.511583596142422</v>
      </c>
      <c r="X4">
        <f t="shared" si="6"/>
        <v>7</v>
      </c>
      <c r="Y4" s="3">
        <f t="shared" ref="Y4:Y32" si="9">SUM(H4:O4)/13/Q4*100</f>
        <v>48.888816788910276</v>
      </c>
    </row>
    <row r="5" spans="1:25" x14ac:dyDescent="0.25">
      <c r="A5" s="4" t="s">
        <v>52</v>
      </c>
      <c r="B5" t="s">
        <v>6</v>
      </c>
      <c r="C5" s="3">
        <f>IF('1_Bilancia commerciale'!D5&lt;1,ABS(1-'1_Bilancia commerciale'!D5)*20,('1_Bilancia commerciale'!D5-1)*20)</f>
        <v>3.9999999999999991</v>
      </c>
      <c r="D5" s="3">
        <f>IF('2_posizione internaz.li'!D5&lt;0,'2_posizione internaz.li'!D5/-35*100,0)</f>
        <v>76.857142857142861</v>
      </c>
      <c r="E5" s="3">
        <f>IF('3_Tasso cambio effettivo'!D5&lt;0,'3_Tasso cambio effettivo'!D5/-3*100,'3_Tasso cambio effettivo'!D5/3*100)</f>
        <v>123.33333333333334</v>
      </c>
      <c r="F5" s="3">
        <f>IF('4_Quota export mondiale'!D5&lt;0,'4_Quota export mondiale'!D5/-3*100,0)</f>
        <v>0</v>
      </c>
      <c r="G5" s="3">
        <f>IF('5_Costo_lavoro'!D5&gt;0,'5_Costo_lavoro'!D5/9*100,0)</f>
        <v>47.777777777777771</v>
      </c>
      <c r="H5" s="3">
        <f>IF('6_Debito pubblico'!D5&gt;0,'6_Debito pubblico'!D5/60*100,0)</f>
        <v>60.333333333333336</v>
      </c>
      <c r="I5" s="3">
        <f>IF('7_Debiti famiglie e Isp'!D5&gt;0,'7_Debiti famiglie e Isp'!D5/55*100,0)</f>
        <v>56.000000000000007</v>
      </c>
      <c r="J5" s="3">
        <f>IF('8_Debiti imprese'!D5&gt;0,'8_Debiti imprese'!D5/85*100,0)</f>
        <v>57.411764705882348</v>
      </c>
      <c r="K5" s="3">
        <f>IF('9_Crediti concessi famiglie'!D5&gt;0,'9_Crediti concessi famiglie'!D5/14*100,0)</f>
        <v>55.714285714285715</v>
      </c>
      <c r="L5" s="3">
        <f>IF('10_Crediti concessi imprese'!D5&gt;0,'10_Crediti concessi imprese'!D5/13*100,0)</f>
        <v>43.076923076923073</v>
      </c>
      <c r="M5" s="3">
        <f>IF('11_Prezzo abitazioni'!D5&gt;0,'11_Prezzo abitazioni'!D5/9*100,0)</f>
        <v>80</v>
      </c>
      <c r="N5" s="3">
        <f>IF('12_Disoccupazione'!D5&gt;0,'12_Disoccupazione'!D5/10*100,0)</f>
        <v>40</v>
      </c>
      <c r="O5" s="3">
        <f>IF('13_Tasso di attivita'!D5&lt;0,'13_Tasso di attivita'!D5/-0.2*100,0)</f>
        <v>0</v>
      </c>
      <c r="P5">
        <f t="shared" si="0"/>
        <v>1</v>
      </c>
      <c r="Q5" s="3">
        <f t="shared" si="1"/>
        <v>49.577273907590651</v>
      </c>
      <c r="R5">
        <f t="shared" si="2"/>
        <v>2</v>
      </c>
      <c r="S5">
        <f t="shared" si="3"/>
        <v>1</v>
      </c>
      <c r="T5" s="3">
        <f t="shared" si="4"/>
        <v>50.393650793650792</v>
      </c>
      <c r="U5">
        <f t="shared" si="5"/>
        <v>7</v>
      </c>
      <c r="V5">
        <f t="shared" si="7"/>
        <v>0</v>
      </c>
      <c r="W5" s="3">
        <f t="shared" si="8"/>
        <v>49.067038353803063</v>
      </c>
      <c r="X5">
        <f t="shared" si="6"/>
        <v>6</v>
      </c>
      <c r="Y5" s="3">
        <f t="shared" si="9"/>
        <v>60.905124758774157</v>
      </c>
    </row>
    <row r="6" spans="1:25" x14ac:dyDescent="0.25">
      <c r="A6" s="4" t="s">
        <v>52</v>
      </c>
      <c r="B6" t="s">
        <v>7</v>
      </c>
      <c r="C6" s="3">
        <f>IF('1_Bilancia commerciale'!D6&lt;1,ABS(1-'1_Bilancia commerciale'!D6)*20,('1_Bilancia commerciale'!D6-1)*20)</f>
        <v>136</v>
      </c>
      <c r="D6" s="3">
        <f>IF('2_posizione internaz.li'!D6&lt;0,'2_posizione internaz.li'!D6/-35*100,0)</f>
        <v>0</v>
      </c>
      <c r="E6" s="3">
        <f>IF('3_Tasso cambio effettivo'!D6&lt;0,'3_Tasso cambio effettivo'!D6/-3*100,'3_Tasso cambio effettivo'!D6/3*100)</f>
        <v>53.333333333333336</v>
      </c>
      <c r="F6" s="3">
        <f>IF('4_Quota export mondiale'!D6&lt;0,'4_Quota export mondiale'!D6/-3*100,0)</f>
        <v>144.96333333333337</v>
      </c>
      <c r="G6" s="3">
        <f>IF('5_Costo_lavoro'!D6&gt;0,'5_Costo_lavoro'!D6/9*100,0)</f>
        <v>20</v>
      </c>
      <c r="H6" s="3">
        <f>IF('6_Debito pubblico'!D6&gt;0,'6_Debito pubblico'!D6/60*100,0)</f>
        <v>69.5</v>
      </c>
      <c r="I6" s="3">
        <f>IF('7_Debiti famiglie e Isp'!D6&gt;0,'7_Debiti famiglie e Isp'!D6/55*100,0)</f>
        <v>212.54545454545456</v>
      </c>
      <c r="J6" s="3">
        <f>IF('8_Debiti imprese'!D6&gt;0,'8_Debiti imprese'!D6/85*100,0)</f>
        <v>130.35294117647058</v>
      </c>
      <c r="K6" s="3">
        <f>IF('9_Crediti concessi famiglie'!D6&gt;0,'9_Crediti concessi famiglie'!D6/14*100,0)</f>
        <v>6.4285714285714297</v>
      </c>
      <c r="L6" s="3">
        <f>IF('10_Crediti concessi imprese'!D6&gt;0,'10_Crediti concessi imprese'!D6/13*100,0)</f>
        <v>29.230769230769226</v>
      </c>
      <c r="M6" s="3">
        <f>IF('11_Prezzo abitazioni'!D6&gt;0,'11_Prezzo abitazioni'!D6/9*100,0)</f>
        <v>51.111111111111107</v>
      </c>
      <c r="N6" s="3">
        <f>IF('12_Disoccupazione'!D6&gt;0,'12_Disoccupazione'!D6/10*100,0)</f>
        <v>60</v>
      </c>
      <c r="O6" s="3">
        <f>IF('13_Tasso di attivita'!D6&lt;0,'13_Tasso di attivita'!D6/-0.2*100,0)</f>
        <v>0</v>
      </c>
      <c r="P6">
        <f t="shared" si="0"/>
        <v>4</v>
      </c>
      <c r="Q6" s="3">
        <f t="shared" si="1"/>
        <v>70.266578012234135</v>
      </c>
      <c r="R6">
        <f t="shared" si="2"/>
        <v>17</v>
      </c>
      <c r="S6">
        <f t="shared" si="3"/>
        <v>2</v>
      </c>
      <c r="T6" s="3">
        <f t="shared" si="4"/>
        <v>70.859333333333353</v>
      </c>
      <c r="U6">
        <f t="shared" si="5"/>
        <v>12</v>
      </c>
      <c r="V6">
        <f t="shared" si="7"/>
        <v>2</v>
      </c>
      <c r="W6" s="3">
        <f t="shared" si="8"/>
        <v>69.896105936547116</v>
      </c>
      <c r="X6">
        <f t="shared" si="6"/>
        <v>17</v>
      </c>
      <c r="Y6" s="3">
        <f t="shared" si="9"/>
        <v>61.214007406416428</v>
      </c>
    </row>
    <row r="7" spans="1:25" x14ac:dyDescent="0.25">
      <c r="A7" s="4" t="s">
        <v>51</v>
      </c>
      <c r="B7" t="s">
        <v>8</v>
      </c>
      <c r="C7" s="3">
        <f>IF('1_Bilancia commerciale'!D7&lt;1,ABS(1-'1_Bilancia commerciale'!D7)*20,('1_Bilancia commerciale'!D7-1)*20)</f>
        <v>142</v>
      </c>
      <c r="D7" s="3">
        <f>IF('2_posizione internaz.li'!D7&lt;0,'2_posizione internaz.li'!D7/-35*100,0)</f>
        <v>0</v>
      </c>
      <c r="E7" s="3">
        <f>IF('3_Tasso cambio effettivo'!D7&lt;0,'3_Tasso cambio effettivo'!D7/-3*100,'3_Tasso cambio effettivo'!D7/3*100)</f>
        <v>66.666666666666657</v>
      </c>
      <c r="F7" s="3">
        <f>IF('4_Quota export mondiale'!D7&lt;0,'4_Quota export mondiale'!D7/-3*100,0)</f>
        <v>0</v>
      </c>
      <c r="G7" s="3">
        <f>IF('5_Costo_lavoro'!D7&gt;0,'5_Costo_lavoro'!D7/9*100,0)</f>
        <v>51.111111111111107</v>
      </c>
      <c r="H7" s="3">
        <f>IF('6_Debito pubblico'!D7&gt;0,'6_Debito pubblico'!D7/60*100,0)</f>
        <v>113.83333333333331</v>
      </c>
      <c r="I7" s="3">
        <f>IF('7_Debiti famiglie e Isp'!D7&gt;0,'7_Debiti famiglie e Isp'!D7/55*100,0)</f>
        <v>95.090909090909079</v>
      </c>
      <c r="J7" s="3">
        <f>IF('8_Debiti imprese'!D7&gt;0,'8_Debiti imprese'!D7/85*100,0)</f>
        <v>62.823529411764703</v>
      </c>
      <c r="K7" s="3">
        <f>IF('9_Crediti concessi famiglie'!D7&gt;0,'9_Crediti concessi famiglie'!D7/14*100,0)</f>
        <v>20.714285714285712</v>
      </c>
      <c r="L7" s="3">
        <f>IF('10_Crediti concessi imprese'!D7&gt;0,'10_Crediti concessi imprese'!D7/13*100,0)</f>
        <v>50</v>
      </c>
      <c r="M7" s="3">
        <f>IF('11_Prezzo abitazioni'!D7&gt;0,'11_Prezzo abitazioni'!D7/9*100,0)</f>
        <v>82.222222222222229</v>
      </c>
      <c r="N7" s="3">
        <f>IF('12_Disoccupazione'!D7&gt;0,'12_Disoccupazione'!D7/10*100,0)</f>
        <v>39</v>
      </c>
      <c r="O7" s="3">
        <f>IF('13_Tasso di attivita'!D7&lt;0,'13_Tasso di attivita'!D7/-0.2*100,0)</f>
        <v>0</v>
      </c>
      <c r="P7">
        <f t="shared" si="0"/>
        <v>2</v>
      </c>
      <c r="Q7" s="3">
        <f t="shared" si="1"/>
        <v>55.650927503868665</v>
      </c>
      <c r="R7">
        <f t="shared" si="2"/>
        <v>7</v>
      </c>
      <c r="S7">
        <f t="shared" si="3"/>
        <v>1</v>
      </c>
      <c r="T7" s="3">
        <f t="shared" si="4"/>
        <v>51.955555555555556</v>
      </c>
      <c r="U7">
        <f t="shared" si="5"/>
        <v>8</v>
      </c>
      <c r="V7">
        <f t="shared" si="7"/>
        <v>1</v>
      </c>
      <c r="W7" s="3">
        <f t="shared" si="8"/>
        <v>57.960534971564378</v>
      </c>
      <c r="X7">
        <f t="shared" si="6"/>
        <v>11</v>
      </c>
      <c r="Y7" s="3">
        <f t="shared" si="9"/>
        <v>64.092411610719651</v>
      </c>
    </row>
    <row r="8" spans="1:25" x14ac:dyDescent="0.25">
      <c r="A8" s="4" t="s">
        <v>51</v>
      </c>
      <c r="B8" t="s">
        <v>9</v>
      </c>
      <c r="C8" s="3">
        <f>IF('1_Bilancia commerciale'!D8&lt;1,ABS(1-'1_Bilancia commerciale'!D8)*20,('1_Bilancia commerciale'!D8-1)*20)</f>
        <v>0</v>
      </c>
      <c r="D8" s="3">
        <f>IF('2_posizione internaz.li'!D8&lt;0,'2_posizione internaz.li'!D8/-35*100,0)</f>
        <v>111.42857142857143</v>
      </c>
      <c r="E8" s="3">
        <f>IF('3_Tasso cambio effettivo'!D8&lt;0,'3_Tasso cambio effettivo'!D8/-3*100,'3_Tasso cambio effettivo'!D8/3*100)</f>
        <v>146.66666666666669</v>
      </c>
      <c r="F8" s="3">
        <f>IF('4_Quota export mondiale'!D8&lt;0,'4_Quota export mondiale'!D8/-3*100,0)</f>
        <v>196.21666666666667</v>
      </c>
      <c r="G8" s="3">
        <f>IF('5_Costo_lavoro'!D8&gt;0,'5_Costo_lavoro'!D8/9*100,0)</f>
        <v>140</v>
      </c>
      <c r="H8" s="3">
        <f>IF('6_Debito pubblico'!D8&gt;0,'6_Debito pubblico'!D8/60*100,0)</f>
        <v>17</v>
      </c>
      <c r="I8" s="3">
        <f>IF('7_Debiti famiglie e Isp'!D8&gt;0,'7_Debiti famiglie e Isp'!D8/55*100,0)</f>
        <v>71.27272727272728</v>
      </c>
      <c r="J8" s="3">
        <f>IF('8_Debiti imprese'!D8&gt;0,'8_Debiti imprese'!D8/85*100,0)</f>
        <v>82.823529411764724</v>
      </c>
      <c r="K8" s="3">
        <f>IF('9_Crediti concessi famiglie'!D8&gt;0,'9_Crediti concessi famiglie'!D8/14*100,0)</f>
        <v>48.571428571428569</v>
      </c>
      <c r="L8" s="3">
        <f>IF('10_Crediti concessi imprese'!D8&gt;0,'10_Crediti concessi imprese'!D8/13*100,0)</f>
        <v>52.307692307692314</v>
      </c>
      <c r="M8" s="3">
        <f>IF('11_Prezzo abitazioni'!D8&gt;0,'11_Prezzo abitazioni'!D8/9*100,0)</f>
        <v>52.222222222222229</v>
      </c>
      <c r="N8" s="3">
        <f>IF('12_Disoccupazione'!D8&gt;0,'12_Disoccupazione'!D8/10*100,0)</f>
        <v>68</v>
      </c>
      <c r="O8" s="3">
        <f>IF('13_Tasso di attivita'!D8&lt;0,'13_Tasso di attivita'!D8/-0.2*100,0)</f>
        <v>0</v>
      </c>
      <c r="P8">
        <f t="shared" si="0"/>
        <v>4</v>
      </c>
      <c r="Q8" s="3">
        <f t="shared" si="1"/>
        <v>75.885346503672295</v>
      </c>
      <c r="R8">
        <f t="shared" si="2"/>
        <v>20</v>
      </c>
      <c r="S8">
        <f t="shared" si="3"/>
        <v>4</v>
      </c>
      <c r="T8" s="3">
        <f t="shared" si="4"/>
        <v>118.86238095238096</v>
      </c>
      <c r="U8">
        <f t="shared" si="5"/>
        <v>23</v>
      </c>
      <c r="V8">
        <f t="shared" si="7"/>
        <v>0</v>
      </c>
      <c r="W8" s="3">
        <f t="shared" si="8"/>
        <v>49.024699973229389</v>
      </c>
      <c r="X8">
        <f t="shared" si="6"/>
        <v>5</v>
      </c>
      <c r="Y8" s="3">
        <f t="shared" si="9"/>
        <v>39.756089320764943</v>
      </c>
    </row>
    <row r="9" spans="1:25" x14ac:dyDescent="0.25">
      <c r="A9" s="4" t="s">
        <v>51</v>
      </c>
      <c r="B9" t="s">
        <v>10</v>
      </c>
      <c r="C9" s="3">
        <f>IF('1_Bilancia commerciale'!D9&lt;1,ABS(1-'1_Bilancia commerciale'!D9)*20,('1_Bilancia commerciale'!D9-1)*20)</f>
        <v>25.999999999999996</v>
      </c>
      <c r="D9" s="3">
        <f>IF('2_posizione internaz.li'!D9&lt;0,'2_posizione internaz.li'!D9/-35*100,0)</f>
        <v>497.14285714285717</v>
      </c>
      <c r="E9" s="3">
        <f>IF('3_Tasso cambio effettivo'!D9&lt;0,'3_Tasso cambio effettivo'!D9/-3*100,'3_Tasso cambio effettivo'!D9/3*100)</f>
        <v>226.66666666666666</v>
      </c>
      <c r="F9" s="3">
        <f>IF('4_Quota export mondiale'!D9&lt;0,'4_Quota export mondiale'!D9/-3*100,0)</f>
        <v>0</v>
      </c>
      <c r="G9" s="3">
        <f>IF('5_Costo_lavoro'!D9&gt;0,'5_Costo_lavoro'!D9/9*100,0)</f>
        <v>0</v>
      </c>
      <c r="H9" s="3">
        <f>IF('6_Debito pubblico'!D9&gt;0,'6_Debito pubblico'!D9/60*100,0)</f>
        <v>121</v>
      </c>
      <c r="I9" s="3">
        <f>IF('7_Debiti famiglie e Isp'!D9&gt;0,'7_Debiti famiglie e Isp'!D9/55*100,0)</f>
        <v>100</v>
      </c>
      <c r="J9" s="3">
        <f>IF('8_Debiti imprese'!D9&gt;0,'8_Debiti imprese'!D9/85*100,0)</f>
        <v>288.11764705882354</v>
      </c>
      <c r="K9" s="3">
        <f>IF('9_Crediti concessi famiglie'!D9&gt;0,'9_Crediti concessi famiglie'!D9/14*100,0)</f>
        <v>0</v>
      </c>
      <c r="L9" s="3">
        <f>IF('10_Crediti concessi imprese'!D9&gt;0,'10_Crediti concessi imprese'!D9/13*100,0)</f>
        <v>0</v>
      </c>
      <c r="M9" s="3">
        <f>IF('11_Prezzo abitazioni'!D9&gt;0,'11_Prezzo abitazioni'!D9/9*100,0)</f>
        <v>83.333333333333343</v>
      </c>
      <c r="N9" s="3">
        <f>IF('12_Disoccupazione'!D9&gt;0,'12_Disoccupazione'!D9/10*100,0)</f>
        <v>84.000000000000014</v>
      </c>
      <c r="O9" s="3">
        <f>IF('13_Tasso di attivita'!D9&lt;0,'13_Tasso di attivita'!D9/-0.2*100,0)</f>
        <v>0</v>
      </c>
      <c r="P9">
        <f t="shared" si="0"/>
        <v>5</v>
      </c>
      <c r="Q9" s="3">
        <f t="shared" si="1"/>
        <v>109.71234647705235</v>
      </c>
      <c r="R9">
        <f t="shared" si="2"/>
        <v>25</v>
      </c>
      <c r="S9">
        <f t="shared" si="3"/>
        <v>2</v>
      </c>
      <c r="T9" s="3">
        <f t="shared" si="4"/>
        <v>149.96190476190475</v>
      </c>
      <c r="U9">
        <f t="shared" si="5"/>
        <v>25</v>
      </c>
      <c r="V9">
        <f t="shared" si="7"/>
        <v>3</v>
      </c>
      <c r="W9" s="3">
        <f t="shared" si="8"/>
        <v>84.556372549019613</v>
      </c>
      <c r="X9">
        <f t="shared" si="6"/>
        <v>23</v>
      </c>
      <c r="Y9" s="3">
        <f t="shared" si="9"/>
        <v>47.428290862670011</v>
      </c>
    </row>
    <row r="10" spans="1:25" x14ac:dyDescent="0.25">
      <c r="A10" s="4" t="s">
        <v>51</v>
      </c>
      <c r="B10" t="s">
        <v>11</v>
      </c>
      <c r="C10" s="3">
        <f>IF('1_Bilancia commerciale'!D10&lt;1,ABS(1-'1_Bilancia commerciale'!D10)*20,('1_Bilancia commerciale'!D10-1)*20)</f>
        <v>42</v>
      </c>
      <c r="D10" s="3">
        <f>IF('2_posizione internaz.li'!D10&lt;0,'2_posizione internaz.li'!D10/-35*100,0)</f>
        <v>397.71428571428567</v>
      </c>
      <c r="E10" s="3">
        <f>IF('3_Tasso cambio effettivo'!D10&lt;0,'3_Tasso cambio effettivo'!D10/-3*100,'3_Tasso cambio effettivo'!D10/3*100)</f>
        <v>133.33333333333331</v>
      </c>
      <c r="F10" s="3">
        <f>IF('4_Quota export mondiale'!D10&lt;0,'4_Quota export mondiale'!D10/-3*100,0)</f>
        <v>327.98333333333329</v>
      </c>
      <c r="G10" s="3">
        <f>IF('5_Costo_lavoro'!D10&gt;0,'5_Costo_lavoro'!D10/9*100,0)</f>
        <v>0</v>
      </c>
      <c r="H10" s="3">
        <f>IF('6_Debito pubblico'!D10&gt;0,'6_Debito pubblico'!D10/60*100,0)</f>
        <v>305.16666666666669</v>
      </c>
      <c r="I10" s="3">
        <f>IF('7_Debiti famiglie e Isp'!D10&gt;0,'7_Debiti famiglie e Isp'!D10/55*100,0)</f>
        <v>111.45454545454545</v>
      </c>
      <c r="J10" s="3">
        <f>IF('8_Debiti imprese'!D10&gt;0,'8_Debiti imprese'!D10/85*100,0)</f>
        <v>77.764705882352942</v>
      </c>
      <c r="K10" s="3">
        <f>IF('9_Crediti concessi famiglie'!D10&gt;0,'9_Crediti concessi famiglie'!D10/14*100,0)</f>
        <v>0</v>
      </c>
      <c r="L10" s="3">
        <f>IF('10_Crediti concessi imprese'!D10&gt;0,'10_Crediti concessi imprese'!D10/13*100,0)</f>
        <v>0</v>
      </c>
      <c r="M10" s="3">
        <f>IF('11_Prezzo abitazioni'!D10&gt;0,'11_Prezzo abitazioni'!D10/9*100,0)</f>
        <v>0</v>
      </c>
      <c r="N10" s="3">
        <f>IF('12_Disoccupazione'!D10&gt;0,'12_Disoccupazione'!D10/10*100,0)</f>
        <v>238.99999999999997</v>
      </c>
      <c r="O10" s="3">
        <f>IF('13_Tasso di attivita'!D10&lt;0,'13_Tasso di attivita'!D10/-0.2*100,0)</f>
        <v>0</v>
      </c>
      <c r="P10">
        <f t="shared" si="0"/>
        <v>6</v>
      </c>
      <c r="Q10" s="3">
        <f t="shared" si="1"/>
        <v>125.72437464496289</v>
      </c>
      <c r="R10">
        <f t="shared" si="2"/>
        <v>27</v>
      </c>
      <c r="S10">
        <f t="shared" si="3"/>
        <v>3</v>
      </c>
      <c r="T10" s="3">
        <f t="shared" si="4"/>
        <v>180.20619047619047</v>
      </c>
      <c r="U10">
        <f t="shared" si="5"/>
        <v>26</v>
      </c>
      <c r="V10">
        <f t="shared" si="7"/>
        <v>3</v>
      </c>
      <c r="W10" s="3">
        <f t="shared" si="8"/>
        <v>91.673239750445632</v>
      </c>
      <c r="X10">
        <f t="shared" si="6"/>
        <v>26</v>
      </c>
      <c r="Y10" s="3">
        <f t="shared" si="9"/>
        <v>44.871411406260542</v>
      </c>
    </row>
    <row r="11" spans="1:25" x14ac:dyDescent="0.25">
      <c r="A11" s="4" t="s">
        <v>51</v>
      </c>
      <c r="B11" t="s">
        <v>12</v>
      </c>
      <c r="C11" s="3">
        <f>IF('1_Bilancia commerciale'!D11&lt;1,ABS(1-'1_Bilancia commerciale'!D11)*20,('1_Bilancia commerciale'!D11-1)*20)</f>
        <v>25.999999999999996</v>
      </c>
      <c r="D11" s="3">
        <f>IF('2_posizione internaz.li'!D11&lt;0,'2_posizione internaz.li'!D11/-35*100,0)</f>
        <v>240.85714285714283</v>
      </c>
      <c r="E11" s="3">
        <f>IF('3_Tasso cambio effettivo'!D11&lt;0,'3_Tasso cambio effettivo'!D11/-3*100,'3_Tasso cambio effettivo'!D11/3*100)</f>
        <v>140</v>
      </c>
      <c r="F11" s="3">
        <f>IF('4_Quota export mondiale'!D11&lt;0,'4_Quota export mondiale'!D11/-3*100,0)</f>
        <v>0</v>
      </c>
      <c r="G11" s="3">
        <f>IF('5_Costo_lavoro'!D11&gt;0,'5_Costo_lavoro'!D11/9*100,0)</f>
        <v>0</v>
      </c>
      <c r="H11" s="3">
        <f>IF('6_Debito pubblico'!D11&gt;0,'6_Debito pubblico'!D11/60*100,0)</f>
        <v>170</v>
      </c>
      <c r="I11" s="3">
        <f>IF('7_Debiti famiglie e Isp'!D11&gt;0,'7_Debiti famiglie e Isp'!D11/55*100,0)</f>
        <v>116.54545454545453</v>
      </c>
      <c r="J11" s="3">
        <f>IF('8_Debiti imprese'!D11&gt;0,'8_Debiti imprese'!D11/85*100,0)</f>
        <v>101.41176470588236</v>
      </c>
      <c r="K11" s="3">
        <f>IF('9_Crediti concessi famiglie'!D11&gt;0,'9_Crediti concessi famiglie'!D11/14*100,0)</f>
        <v>0</v>
      </c>
      <c r="L11" s="3">
        <f>IF('10_Crediti concessi imprese'!D11&gt;0,'10_Crediti concessi imprese'!D11/13*100,0)</f>
        <v>17.69230769230769</v>
      </c>
      <c r="M11" s="3">
        <f>IF('11_Prezzo abitazioni'!D11&gt;0,'11_Prezzo abitazioni'!D11/9*100,0)</f>
        <v>51.111111111111107</v>
      </c>
      <c r="N11" s="3">
        <f>IF('12_Disoccupazione'!D11&gt;0,'12_Disoccupazione'!D11/10*100,0)</f>
        <v>196.00000000000003</v>
      </c>
      <c r="O11" s="3">
        <f>IF('13_Tasso di attivita'!D11&lt;0,'13_Tasso di attivita'!D11/-0.2*100,0)</f>
        <v>50</v>
      </c>
      <c r="P11">
        <f t="shared" si="0"/>
        <v>6</v>
      </c>
      <c r="Q11" s="3">
        <f t="shared" si="1"/>
        <v>85.355213916299888</v>
      </c>
      <c r="R11">
        <f t="shared" si="2"/>
        <v>22</v>
      </c>
      <c r="S11">
        <f t="shared" si="3"/>
        <v>2</v>
      </c>
      <c r="T11" s="3">
        <f t="shared" si="4"/>
        <v>81.371428571428567</v>
      </c>
      <c r="U11">
        <f t="shared" si="5"/>
        <v>17</v>
      </c>
      <c r="V11">
        <f t="shared" si="7"/>
        <v>4</v>
      </c>
      <c r="W11" s="3">
        <f t="shared" si="8"/>
        <v>87.845079756844456</v>
      </c>
      <c r="X11">
        <f t="shared" si="6"/>
        <v>25</v>
      </c>
      <c r="Y11" s="3">
        <f t="shared" si="9"/>
        <v>63.333577574542623</v>
      </c>
    </row>
    <row r="12" spans="1:25" x14ac:dyDescent="0.25">
      <c r="A12" s="4" t="s">
        <v>51</v>
      </c>
      <c r="B12" t="s">
        <v>13</v>
      </c>
      <c r="C12" s="3">
        <f>IF('1_Bilancia commerciale'!D12&lt;1,ABS(1-'1_Bilancia commerciale'!D12)*20,('1_Bilancia commerciale'!D12-1)*20)</f>
        <v>32</v>
      </c>
      <c r="D12" s="3">
        <f>IF('2_posizione internaz.li'!D12&lt;0,'2_posizione internaz.li'!D12/-35*100,0)</f>
        <v>54.285714285714285</v>
      </c>
      <c r="E12" s="3">
        <f>IF('3_Tasso cambio effettivo'!D12&lt;0,'3_Tasso cambio effettivo'!D12/-3*100,'3_Tasso cambio effettivo'!D12/3*100)</f>
        <v>103.33333333333334</v>
      </c>
      <c r="F12" s="3">
        <f>IF('4_Quota export mondiale'!D12&lt;0,'4_Quota export mondiale'!D12/-3*100,0)</f>
        <v>86.38666666666667</v>
      </c>
      <c r="G12" s="3">
        <f>IF('5_Costo_lavoro'!D12&gt;0,'5_Costo_lavoro'!D12/9*100,0)</f>
        <v>20</v>
      </c>
      <c r="H12" s="3">
        <f>IF('6_Debito pubblico'!D12&gt;0,'6_Debito pubblico'!D12/60*100,0)</f>
        <v>163.5</v>
      </c>
      <c r="I12" s="3">
        <f>IF('7_Debiti famiglie e Isp'!D12&gt;0,'7_Debiti famiglie e Isp'!D12/55*100,0)</f>
        <v>105.63636363636364</v>
      </c>
      <c r="J12" s="3">
        <f>IF('8_Debiti imprese'!D12&gt;0,'8_Debiti imprese'!D12/85*100,0)</f>
        <v>101.17647058823529</v>
      </c>
      <c r="K12" s="3">
        <f>IF('9_Crediti concessi famiglie'!D12&gt;0,'9_Crediti concessi famiglie'!D12/14*100,0)</f>
        <v>31.428571428571434</v>
      </c>
      <c r="L12" s="3">
        <f>IF('10_Crediti concessi imprese'!D12&gt;0,'10_Crediti concessi imprese'!D12/13*100,0)</f>
        <v>46.92307692307692</v>
      </c>
      <c r="M12" s="3">
        <f>IF('11_Prezzo abitazioni'!D12&gt;0,'11_Prezzo abitazioni'!D12/9*100,0)</f>
        <v>11.111111111111111</v>
      </c>
      <c r="N12" s="3">
        <f>IF('12_Disoccupazione'!D12&gt;0,'12_Disoccupazione'!D12/10*100,0)</f>
        <v>101</v>
      </c>
      <c r="O12" s="3">
        <f>IF('13_Tasso di attivita'!D12&lt;0,'13_Tasso di attivita'!D12/-0.2*100,0)</f>
        <v>0</v>
      </c>
      <c r="P12">
        <f t="shared" si="0"/>
        <v>5</v>
      </c>
      <c r="Q12" s="3">
        <f t="shared" si="1"/>
        <v>65.906254459467135</v>
      </c>
      <c r="R12">
        <f t="shared" si="2"/>
        <v>13</v>
      </c>
      <c r="S12">
        <f t="shared" si="3"/>
        <v>1</v>
      </c>
      <c r="T12" s="3">
        <f t="shared" si="4"/>
        <v>59.201142857142862</v>
      </c>
      <c r="U12">
        <f t="shared" si="5"/>
        <v>11</v>
      </c>
      <c r="V12">
        <f t="shared" si="7"/>
        <v>4</v>
      </c>
      <c r="W12" s="3">
        <f t="shared" si="8"/>
        <v>70.096949210919803</v>
      </c>
      <c r="X12">
        <f t="shared" si="6"/>
        <v>18</v>
      </c>
      <c r="Y12" s="3">
        <f t="shared" si="9"/>
        <v>65.451427157533487</v>
      </c>
    </row>
    <row r="13" spans="1:25" x14ac:dyDescent="0.25">
      <c r="A13" s="4" t="s">
        <v>51</v>
      </c>
      <c r="B13" t="s">
        <v>14</v>
      </c>
      <c r="C13" s="3">
        <f>IF('1_Bilancia commerciale'!D13&lt;1,ABS(1-'1_Bilancia commerciale'!D13)*20,('1_Bilancia commerciale'!D13-1)*20)</f>
        <v>18</v>
      </c>
      <c r="D13" s="3">
        <f>IF('2_posizione internaz.li'!D13&lt;0,'2_posizione internaz.li'!D13/-35*100,0)</f>
        <v>213.14285714285711</v>
      </c>
      <c r="E13" s="3">
        <f>IF('3_Tasso cambio effettivo'!D13&lt;0,'3_Tasso cambio effettivo'!D13/-3*100,'3_Tasso cambio effettivo'!D13/3*100)</f>
        <v>0</v>
      </c>
      <c r="F13" s="3">
        <f>IF('4_Quota export mondiale'!D13&lt;0,'4_Quota export mondiale'!D13/-3*100,0)</f>
        <v>0</v>
      </c>
      <c r="G13" s="3">
        <f>IF('5_Costo_lavoro'!D13&gt;0,'5_Costo_lavoro'!D13/9*100,0)</f>
        <v>0</v>
      </c>
      <c r="H13" s="3">
        <f>IF('6_Debito pubblico'!D13&gt;0,'6_Debito pubblico'!D13/60*100,0)</f>
        <v>132.16666666666666</v>
      </c>
      <c r="I13" s="3">
        <f>IF('7_Debiti famiglie e Isp'!D13&gt;0,'7_Debiti famiglie e Isp'!D13/55*100,0)</f>
        <v>64.909090909090921</v>
      </c>
      <c r="J13" s="3">
        <f>IF('8_Debiti imprese'!D13&gt;0,'8_Debiti imprese'!D13/85*100,0)</f>
        <v>80.235294117647058</v>
      </c>
      <c r="K13" s="3">
        <f>IF('9_Crediti concessi famiglie'!D13&gt;0,'9_Crediti concessi famiglie'!D13/14*100,0)</f>
        <v>5</v>
      </c>
      <c r="L13" s="3">
        <f>IF('10_Crediti concessi imprese'!D13&gt;0,'10_Crediti concessi imprese'!D13/13*100,0)</f>
        <v>0</v>
      </c>
      <c r="M13" s="3">
        <f>IF('11_Prezzo abitazioni'!D13&gt;0,'11_Prezzo abitazioni'!D13/9*100,0)</f>
        <v>10</v>
      </c>
      <c r="N13" s="3">
        <f>IF('12_Disoccupazione'!D13&gt;0,'12_Disoccupazione'!D13/10*100,0)</f>
        <v>130</v>
      </c>
      <c r="O13" s="3">
        <f>IF('13_Tasso di attivita'!D13&lt;0,'13_Tasso di attivita'!D13/-0.2*100,0)</f>
        <v>0</v>
      </c>
      <c r="P13">
        <f t="shared" si="0"/>
        <v>3</v>
      </c>
      <c r="Q13" s="3">
        <f t="shared" si="1"/>
        <v>50.26568529509705</v>
      </c>
      <c r="R13">
        <f t="shared" si="2"/>
        <v>3</v>
      </c>
      <c r="S13">
        <f t="shared" si="3"/>
        <v>1</v>
      </c>
      <c r="T13" s="3">
        <f t="shared" si="4"/>
        <v>46.228571428571421</v>
      </c>
      <c r="U13">
        <f t="shared" si="5"/>
        <v>6</v>
      </c>
      <c r="V13">
        <f t="shared" si="7"/>
        <v>2</v>
      </c>
      <c r="W13" s="3">
        <f t="shared" si="8"/>
        <v>52.788881461675579</v>
      </c>
      <c r="X13">
        <f t="shared" si="6"/>
        <v>9</v>
      </c>
      <c r="Y13" s="3">
        <f t="shared" si="9"/>
        <v>64.627519398498947</v>
      </c>
    </row>
    <row r="14" spans="1:25" x14ac:dyDescent="0.25">
      <c r="A14" s="9" t="s">
        <v>51</v>
      </c>
      <c r="B14" s="10" t="s">
        <v>15</v>
      </c>
      <c r="C14" s="11">
        <f>IF('1_Bilancia commerciale'!D14&lt;1,ABS(1-'1_Bilancia commerciale'!D14)*20,('1_Bilancia commerciale'!D14-1)*20)</f>
        <v>16</v>
      </c>
      <c r="D14" s="11">
        <f>IF('2_posizione internaz.li'!D14&lt;0,'2_posizione internaz.li'!D14/-35*100,0)</f>
        <v>34.571428571428569</v>
      </c>
      <c r="E14" s="11">
        <f>IF('3_Tasso cambio effettivo'!D14&lt;0,'3_Tasso cambio effettivo'!D14/-3*100,'3_Tasso cambio effettivo'!D14/3*100)</f>
        <v>109.99999999999999</v>
      </c>
      <c r="F14" s="11">
        <f>IF('4_Quota export mondiale'!D14&lt;0,'4_Quota export mondiale'!D14/-3*100,0)</f>
        <v>113.75</v>
      </c>
      <c r="G14" s="11">
        <f>IF('5_Costo_lavoro'!D14&gt;0,'5_Costo_lavoro'!D14/9*100,0)</f>
        <v>10</v>
      </c>
      <c r="H14" s="11">
        <f>IF('6_Debito pubblico'!D14&gt;0,'6_Debito pubblico'!D14/60*100,0)</f>
        <v>223.66666666666663</v>
      </c>
      <c r="I14" s="11">
        <f>IF('7_Debiti famiglie e Isp'!D14&gt;0,'7_Debiti famiglie e Isp'!D14/55*100,0)</f>
        <v>74.727272727272734</v>
      </c>
      <c r="J14" s="11">
        <f>IF('8_Debiti imprese'!D14&gt;0,'8_Debiti imprese'!D14/85*100,0)</f>
        <v>81.764705882352942</v>
      </c>
      <c r="K14" s="11">
        <f>IF('9_Crediti concessi famiglie'!D14&gt;0,'9_Crediti concessi famiglie'!D14/14*100,0)</f>
        <v>8.5714285714285712</v>
      </c>
      <c r="L14" s="11">
        <f>IF('10_Crediti concessi imprese'!D14&gt;0,'10_Crediti concessi imprese'!D14/13*100,0)</f>
        <v>0</v>
      </c>
      <c r="M14" s="11">
        <f>IF('11_Prezzo abitazioni'!D14&gt;0,'11_Prezzo abitazioni'!D14/9*100,0)</f>
        <v>3.3333333333333335</v>
      </c>
      <c r="N14" s="11">
        <f>IF('12_Disoccupazione'!D14&gt;0,'12_Disoccupazione'!D14/10*100,0)</f>
        <v>117</v>
      </c>
      <c r="O14" s="11">
        <f>IF('13_Tasso di attivita'!D14&lt;0,'13_Tasso di attivita'!D14/-0.2*100,0)</f>
        <v>0</v>
      </c>
      <c r="P14" s="10">
        <f t="shared" si="0"/>
        <v>4</v>
      </c>
      <c r="Q14" s="11">
        <f t="shared" si="1"/>
        <v>61.029602750190982</v>
      </c>
      <c r="R14" s="12">
        <f t="shared" si="2"/>
        <v>10</v>
      </c>
      <c r="S14" s="12">
        <f t="shared" si="3"/>
        <v>2</v>
      </c>
      <c r="T14" s="13">
        <f t="shared" si="4"/>
        <v>56.864285714285714</v>
      </c>
      <c r="U14" s="12">
        <f t="shared" si="5"/>
        <v>10</v>
      </c>
      <c r="V14" s="10">
        <f t="shared" si="7"/>
        <v>2</v>
      </c>
      <c r="W14" s="11">
        <f t="shared" si="8"/>
        <v>63.632925897631772</v>
      </c>
      <c r="X14" s="10">
        <f t="shared" si="6"/>
        <v>14</v>
      </c>
      <c r="Y14" s="11">
        <f t="shared" si="9"/>
        <v>64.163490936682066</v>
      </c>
    </row>
    <row r="15" spans="1:25" x14ac:dyDescent="0.25">
      <c r="A15" s="4" t="s">
        <v>51</v>
      </c>
      <c r="B15" t="s">
        <v>16</v>
      </c>
      <c r="C15" s="3">
        <f>IF('1_Bilancia commerciale'!D15&lt;1,ABS(1-'1_Bilancia commerciale'!D15)*20,('1_Bilancia commerciale'!D15-1)*20)</f>
        <v>74</v>
      </c>
      <c r="D15" s="3">
        <f>IF('2_posizione internaz.li'!D15&lt;0,'2_posizione internaz.li'!D15/-35*100,0)</f>
        <v>381.14285714285711</v>
      </c>
      <c r="E15" s="3">
        <f>IF('3_Tasso cambio effettivo'!D15&lt;0,'3_Tasso cambio effettivo'!D15/-3*100,'3_Tasso cambio effettivo'!D15/3*100)</f>
        <v>243.33333333333331</v>
      </c>
      <c r="F15" s="3">
        <f>IF('4_Quota export mondiale'!D15&lt;0,'4_Quota export mondiale'!D15/-3*100,0)</f>
        <v>0</v>
      </c>
      <c r="G15" s="3">
        <f>IF('5_Costo_lavoro'!D15&gt;0,'5_Costo_lavoro'!D15/9*100,0)</f>
        <v>0</v>
      </c>
      <c r="H15" s="3">
        <f>IF('6_Debito pubblico'!D15&gt;0,'6_Debito pubblico'!D15/60*100,0)</f>
        <v>178.16666666666669</v>
      </c>
      <c r="I15" s="3">
        <f>IF('7_Debiti famiglie e Isp'!D15&gt;0,'7_Debiti famiglie e Isp'!D15/55*100,0)</f>
        <v>214.18181818181816</v>
      </c>
      <c r="J15" s="3">
        <f>IF('8_Debiti imprese'!D15&gt;0,'8_Debiti imprese'!D15/85*100,0)</f>
        <v>242.47058823529412</v>
      </c>
      <c r="K15" s="3">
        <f>IF('9_Crediti concessi famiglie'!D15&gt;0,'9_Crediti concessi famiglie'!D15/14*100,0)</f>
        <v>0</v>
      </c>
      <c r="L15" s="3">
        <f>IF('10_Crediti concessi imprese'!D15&gt;0,'10_Crediti concessi imprese'!D15/13*100,0)</f>
        <v>17.69230769230769</v>
      </c>
      <c r="M15" s="3">
        <f>IF('11_Prezzo abitazioni'!D15&gt;0,'11_Prezzo abitazioni'!D15/9*100,0)</f>
        <v>3.3333333333333335</v>
      </c>
      <c r="N15" s="3">
        <f>IF('12_Disoccupazione'!D15&gt;0,'12_Disoccupazione'!D15/10*100,0)</f>
        <v>130</v>
      </c>
      <c r="O15" s="3">
        <f>IF('13_Tasso di attivita'!D15&lt;0,'13_Tasso di attivita'!D15/-0.2*100,0)</f>
        <v>100</v>
      </c>
      <c r="P15">
        <f t="shared" si="0"/>
        <v>7</v>
      </c>
      <c r="Q15" s="3">
        <f t="shared" si="1"/>
        <v>121.87083881427772</v>
      </c>
      <c r="R15">
        <f t="shared" si="2"/>
        <v>26</v>
      </c>
      <c r="S15">
        <f t="shared" si="3"/>
        <v>2</v>
      </c>
      <c r="T15" s="3">
        <f t="shared" si="4"/>
        <v>139.69523809523807</v>
      </c>
      <c r="U15">
        <f t="shared" si="5"/>
        <v>24</v>
      </c>
      <c r="V15">
        <f t="shared" si="7"/>
        <v>5</v>
      </c>
      <c r="W15" s="3">
        <f t="shared" si="8"/>
        <v>110.73058926367752</v>
      </c>
      <c r="X15">
        <f t="shared" si="6"/>
        <v>27</v>
      </c>
      <c r="Y15" s="3">
        <f t="shared" si="9"/>
        <v>55.913212502937895</v>
      </c>
    </row>
    <row r="16" spans="1:25" x14ac:dyDescent="0.25">
      <c r="A16" s="4" t="s">
        <v>51</v>
      </c>
      <c r="B16" t="s">
        <v>17</v>
      </c>
      <c r="C16" s="3">
        <f>IF('1_Bilancia commerciale'!D16&lt;1,ABS(1-'1_Bilancia commerciale'!D16)*20,('1_Bilancia commerciale'!D16-1)*20)</f>
        <v>18</v>
      </c>
      <c r="D16" s="3">
        <f>IF('2_posizione internaz.li'!D16&lt;0,'2_posizione internaz.li'!D16/-35*100,0)</f>
        <v>159.42857142857144</v>
      </c>
      <c r="E16" s="3">
        <f>IF('3_Tasso cambio effettivo'!D16&lt;0,'3_Tasso cambio effettivo'!D16/-3*100,'3_Tasso cambio effettivo'!D16/3*100)</f>
        <v>160</v>
      </c>
      <c r="F16" s="3">
        <f>IF('4_Quota export mondiale'!D16&lt;0,'4_Quota export mondiale'!D16/-3*100,0)</f>
        <v>18.173333333333332</v>
      </c>
      <c r="G16" s="3">
        <f>IF('5_Costo_lavoro'!D16&gt;0,'5_Costo_lavoro'!D16/9*100,0)</f>
        <v>163.33333333333334</v>
      </c>
      <c r="H16" s="3">
        <f>IF('6_Debito pubblico'!D16&gt;0,'6_Debito pubblico'!D16/60*100,0)</f>
        <v>69.5</v>
      </c>
      <c r="I16" s="3">
        <f>IF('7_Debiti famiglie e Isp'!D16&gt;0,'7_Debiti famiglie e Isp'!D16/55*100,0)</f>
        <v>45.272727272727273</v>
      </c>
      <c r="J16" s="3">
        <f>IF('8_Debiti imprese'!D16&gt;0,'8_Debiti imprese'!D16/85*100,0)</f>
        <v>66.705882352941188</v>
      </c>
      <c r="K16" s="3">
        <f>IF('9_Crediti concessi famiglie'!D16&gt;0,'9_Crediti concessi famiglie'!D16/14*100,0)</f>
        <v>0</v>
      </c>
      <c r="L16" s="3">
        <f>IF('10_Crediti concessi imprese'!D16&gt;0,'10_Crediti concessi imprese'!D16/13*100,0)</f>
        <v>0</v>
      </c>
      <c r="M16" s="3">
        <f>IF('11_Prezzo abitazioni'!D16&gt;0,'11_Prezzo abitazioni'!D16/9*100,0)</f>
        <v>94.444444444444443</v>
      </c>
      <c r="N16" s="3">
        <f>IF('12_Disoccupazione'!D16&gt;0,'12_Disoccupazione'!D16/10*100,0)</f>
        <v>97</v>
      </c>
      <c r="O16" s="3">
        <f>IF('13_Tasso di attivita'!D16&lt;0,'13_Tasso di attivita'!D16/-0.2*100,0)</f>
        <v>0</v>
      </c>
      <c r="P16">
        <f t="shared" si="0"/>
        <v>3</v>
      </c>
      <c r="Q16" s="3">
        <f t="shared" si="1"/>
        <v>68.604484012719311</v>
      </c>
      <c r="R16">
        <f t="shared" si="2"/>
        <v>15</v>
      </c>
      <c r="S16">
        <f t="shared" si="3"/>
        <v>3</v>
      </c>
      <c r="T16" s="3">
        <f t="shared" si="4"/>
        <v>103.78704761904763</v>
      </c>
      <c r="U16">
        <f t="shared" si="5"/>
        <v>21</v>
      </c>
      <c r="V16">
        <f t="shared" si="7"/>
        <v>0</v>
      </c>
      <c r="W16" s="3">
        <f t="shared" si="8"/>
        <v>46.615381758764116</v>
      </c>
      <c r="X16">
        <f t="shared" si="6"/>
        <v>3</v>
      </c>
      <c r="Y16" s="3">
        <f t="shared" si="9"/>
        <v>41.814160090914172</v>
      </c>
    </row>
    <row r="17" spans="1:25" x14ac:dyDescent="0.25">
      <c r="A17" s="4" t="s">
        <v>51</v>
      </c>
      <c r="B17" t="s">
        <v>18</v>
      </c>
      <c r="C17" s="3">
        <f>IF('1_Bilancia commerciale'!D17&lt;1,ABS(1-'1_Bilancia commerciale'!D17)*20,('1_Bilancia commerciale'!D17-1)*20)</f>
        <v>20</v>
      </c>
      <c r="D17" s="3">
        <f>IF('2_posizione internaz.li'!D17&lt;0,'2_posizione internaz.li'!D17/-35*100,0)</f>
        <v>123.14285714285715</v>
      </c>
      <c r="E17" s="3">
        <f>IF('3_Tasso cambio effettivo'!D17&lt;0,'3_Tasso cambio effettivo'!D17/-3*100,'3_Tasso cambio effettivo'!D17/3*100)</f>
        <v>176.66666666666666</v>
      </c>
      <c r="F17" s="3">
        <f>IF('4_Quota export mondiale'!D17&lt;0,'4_Quota export mondiale'!D17/-3*100,0)</f>
        <v>476.73666666666668</v>
      </c>
      <c r="G17" s="3">
        <f>IF('5_Costo_lavoro'!D17&gt;0,'5_Costo_lavoro'!D17/9*100,0)</f>
        <v>146.66666666666666</v>
      </c>
      <c r="H17" s="3">
        <f>IF('6_Debito pubblico'!D17&gt;0,'6_Debito pubblico'!D17/60*100,0)</f>
        <v>66.333333333333329</v>
      </c>
      <c r="I17" s="3">
        <f>IF('7_Debiti famiglie e Isp'!D17&gt;0,'7_Debiti famiglie e Isp'!D17/55*100,0)</f>
        <v>41.454545454545453</v>
      </c>
      <c r="J17" s="3">
        <f>IF('8_Debiti imprese'!D17&gt;0,'8_Debiti imprese'!D17/85*100,0)</f>
        <v>41.529411764705884</v>
      </c>
      <c r="K17" s="3">
        <f>IF('9_Crediti concessi famiglie'!D17&gt;0,'9_Crediti concessi famiglie'!D17/14*100,0)</f>
        <v>52.142857142857146</v>
      </c>
      <c r="L17" s="3">
        <f>IF('10_Crediti concessi imprese'!D17&gt;0,'10_Crediti concessi imprese'!D17/13*100,0)</f>
        <v>72.307692307692307</v>
      </c>
      <c r="M17" s="3">
        <f>IF('11_Prezzo abitazioni'!D17&gt;0,'11_Prezzo abitazioni'!D17/9*100,0)</f>
        <v>60.000000000000007</v>
      </c>
      <c r="N17" s="3">
        <f>IF('12_Disoccupazione'!D17&gt;0,'12_Disoccupazione'!D17/10*100,0)</f>
        <v>79</v>
      </c>
      <c r="O17" s="3">
        <f>IF('13_Tasso di attivita'!D17&lt;0,'13_Tasso di attivita'!D17/-0.2*100,0)</f>
        <v>0</v>
      </c>
      <c r="P17">
        <f t="shared" si="0"/>
        <v>4</v>
      </c>
      <c r="Q17" s="3">
        <f t="shared" si="1"/>
        <v>104.30620747276856</v>
      </c>
      <c r="R17">
        <f t="shared" si="2"/>
        <v>24</v>
      </c>
      <c r="S17">
        <f t="shared" si="3"/>
        <v>4</v>
      </c>
      <c r="T17" s="3">
        <f t="shared" si="4"/>
        <v>188.64257142857144</v>
      </c>
      <c r="U17">
        <f t="shared" si="5"/>
        <v>27</v>
      </c>
      <c r="V17">
        <f t="shared" si="7"/>
        <v>0</v>
      </c>
      <c r="W17" s="3">
        <f t="shared" si="8"/>
        <v>51.595980000391762</v>
      </c>
      <c r="X17">
        <f t="shared" si="6"/>
        <v>8</v>
      </c>
      <c r="Y17" s="3">
        <f t="shared" si="9"/>
        <v>30.440539520356722</v>
      </c>
    </row>
    <row r="18" spans="1:25" x14ac:dyDescent="0.25">
      <c r="A18" s="4" t="s">
        <v>51</v>
      </c>
      <c r="B18" t="s">
        <v>19</v>
      </c>
      <c r="C18" s="3">
        <f>IF('1_Bilancia commerciale'!D18&lt;1,ABS(1-'1_Bilancia commerciale'!D18)*20,('1_Bilancia commerciale'!D18-1)*20)</f>
        <v>94</v>
      </c>
      <c r="D18" s="3">
        <f>IF('2_posizione internaz.li'!D18&lt;0,'2_posizione internaz.li'!D18/-35*100,0)</f>
        <v>0</v>
      </c>
      <c r="E18" s="3">
        <f>IF('3_Tasso cambio effettivo'!D18&lt;0,'3_Tasso cambio effettivo'!D18/-3*100,'3_Tasso cambio effettivo'!D18/3*100)</f>
        <v>46.666666666666664</v>
      </c>
      <c r="F18" s="3">
        <f>IF('4_Quota export mondiale'!D18&lt;0,'4_Quota export mondiale'!D18/-3*100,0)</f>
        <v>0</v>
      </c>
      <c r="G18" s="3">
        <f>IF('5_Costo_lavoro'!D18&gt;0,'5_Costo_lavoro'!D18/9*100,0)</f>
        <v>30.000000000000004</v>
      </c>
      <c r="H18" s="3">
        <f>IF('6_Debito pubblico'!D18&gt;0,'6_Debito pubblico'!D18/60*100,0)</f>
        <v>32.666666666666671</v>
      </c>
      <c r="I18" s="3">
        <f>IF('7_Debiti famiglie e Isp'!D18&gt;0,'7_Debiti famiglie e Isp'!D18/55*100,0)</f>
        <v>110.00000000000001</v>
      </c>
      <c r="J18" s="3">
        <f>IF('8_Debiti imprese'!D18&gt;0,'8_Debiti imprese'!D18/85*100,0)</f>
        <v>257.88235294117646</v>
      </c>
      <c r="K18" s="3">
        <f>IF('9_Crediti concessi famiglie'!D18&gt;0,'9_Crediti concessi famiglie'!D18/14*100,0)</f>
        <v>45.714285714285715</v>
      </c>
      <c r="L18" s="3">
        <f>IF('10_Crediti concessi imprese'!D18&gt;0,'10_Crediti concessi imprese'!D18/13*100,0)</f>
        <v>0</v>
      </c>
      <c r="M18" s="3">
        <f>IF('11_Prezzo abitazioni'!D18&gt;0,'11_Prezzo abitazioni'!D18/9*100,0)</f>
        <v>66.666666666666657</v>
      </c>
      <c r="N18" s="3">
        <f>IF('12_Disoccupazione'!D18&gt;0,'12_Disoccupazione'!D18/10*100,0)</f>
        <v>63</v>
      </c>
      <c r="O18" s="3">
        <f>IF('13_Tasso di attivita'!D18&lt;0,'13_Tasso di attivita'!D18/-0.2*100,0)</f>
        <v>0</v>
      </c>
      <c r="P18">
        <f t="shared" si="0"/>
        <v>2</v>
      </c>
      <c r="Q18" s="3">
        <f t="shared" si="1"/>
        <v>57.430510665804782</v>
      </c>
      <c r="R18">
        <f t="shared" si="2"/>
        <v>8</v>
      </c>
      <c r="S18">
        <f t="shared" si="3"/>
        <v>0</v>
      </c>
      <c r="T18" s="3">
        <f t="shared" si="4"/>
        <v>34.133333333333333</v>
      </c>
      <c r="U18">
        <f t="shared" si="5"/>
        <v>2</v>
      </c>
      <c r="V18">
        <f t="shared" si="7"/>
        <v>2</v>
      </c>
      <c r="W18" s="3">
        <f t="shared" si="8"/>
        <v>71.991246498599438</v>
      </c>
      <c r="X18">
        <f t="shared" si="6"/>
        <v>19</v>
      </c>
      <c r="Y18" s="3">
        <f t="shared" si="9"/>
        <v>77.140713227155899</v>
      </c>
    </row>
    <row r="19" spans="1:25" x14ac:dyDescent="0.25">
      <c r="A19" s="4" t="s">
        <v>52</v>
      </c>
      <c r="B19" t="s">
        <v>20</v>
      </c>
      <c r="C19" s="3">
        <f>IF('1_Bilancia commerciale'!D19&lt;1,ABS(1-'1_Bilancia commerciale'!D19)*20,('1_Bilancia commerciale'!D19-1)*20)</f>
        <v>28</v>
      </c>
      <c r="D19" s="3">
        <f>IF('2_posizione internaz.li'!D19&lt;0,'2_posizione internaz.li'!D19/-35*100,0)</f>
        <v>153.42857142857144</v>
      </c>
      <c r="E19" s="3">
        <f>IF('3_Tasso cambio effettivo'!D19&lt;0,'3_Tasso cambio effettivo'!D19/-3*100,'3_Tasso cambio effettivo'!D19/3*100)</f>
        <v>173.33333333333334</v>
      </c>
      <c r="F19" s="3">
        <f>IF('4_Quota export mondiale'!D19&lt;0,'4_Quota export mondiale'!D19/-3*100,0)</f>
        <v>0</v>
      </c>
      <c r="G19" s="3">
        <f>IF('5_Costo_lavoro'!D19&gt;0,'5_Costo_lavoro'!D19/9*100,0)</f>
        <v>51.111111111111107</v>
      </c>
      <c r="H19" s="3">
        <f>IF('6_Debito pubblico'!D19&gt;0,'6_Debito pubblico'!D19/60*100,0)</f>
        <v>124.33333333333331</v>
      </c>
      <c r="I19" s="3">
        <f>IF('7_Debiti famiglie e Isp'!D19&gt;0,'7_Debiti famiglie e Isp'!D19/55*100,0)</f>
        <v>36.909090909090907</v>
      </c>
      <c r="J19" s="3">
        <f>IF('8_Debiti imprese'!D19&gt;0,'8_Debiti imprese'!D19/85*100,0)</f>
        <v>66.235294117647058</v>
      </c>
      <c r="K19" s="3">
        <f>IF('9_Crediti concessi famiglie'!D19&gt;0,'9_Crediti concessi famiglie'!D19/14*100,0)</f>
        <v>5.7142857142857144</v>
      </c>
      <c r="L19" s="3">
        <f>IF('10_Crediti concessi imprese'!D19&gt;0,'10_Crediti concessi imprese'!D19/13*100,0)</f>
        <v>27.692307692307693</v>
      </c>
      <c r="M19" s="3">
        <f>IF('11_Prezzo abitazioni'!D19&gt;0,'11_Prezzo abitazioni'!D19/9*100,0)</f>
        <v>148.88888888888889</v>
      </c>
      <c r="N19" s="3">
        <f>IF('12_Disoccupazione'!D19&gt;0,'12_Disoccupazione'!D19/10*100,0)</f>
        <v>50</v>
      </c>
      <c r="O19" s="3">
        <f>IF('13_Tasso di attivita'!D19&lt;0,'13_Tasso di attivita'!D19/-0.2*100,0)</f>
        <v>0</v>
      </c>
      <c r="P19">
        <f t="shared" si="0"/>
        <v>4</v>
      </c>
      <c r="Q19" s="3">
        <f t="shared" si="1"/>
        <v>66.588170502197642</v>
      </c>
      <c r="R19">
        <f t="shared" si="2"/>
        <v>14</v>
      </c>
      <c r="S19">
        <f t="shared" si="3"/>
        <v>2</v>
      </c>
      <c r="T19" s="3">
        <f t="shared" si="4"/>
        <v>81.174603174603178</v>
      </c>
      <c r="U19">
        <f t="shared" si="5"/>
        <v>16</v>
      </c>
      <c r="V19">
        <f t="shared" si="7"/>
        <v>2</v>
      </c>
      <c r="W19" s="3">
        <f t="shared" si="8"/>
        <v>57.47165008194419</v>
      </c>
      <c r="X19">
        <f t="shared" si="6"/>
        <v>10</v>
      </c>
      <c r="Y19" s="3">
        <f t="shared" si="9"/>
        <v>53.113291767085244</v>
      </c>
    </row>
    <row r="20" spans="1:25" x14ac:dyDescent="0.25">
      <c r="A20" s="4" t="s">
        <v>51</v>
      </c>
      <c r="B20" t="s">
        <v>21</v>
      </c>
      <c r="C20" s="3">
        <f>IF('1_Bilancia commerciale'!D20&lt;1,ABS(1-'1_Bilancia commerciale'!D20)*20,('1_Bilancia commerciale'!D20-1)*20)</f>
        <v>30</v>
      </c>
      <c r="D20" s="3">
        <f>IF('2_posizione internaz.li'!D20&lt;0,'2_posizione internaz.li'!D20/-35*100,0)</f>
        <v>0</v>
      </c>
      <c r="E20" s="3">
        <f>IF('3_Tasso cambio effettivo'!D20&lt;0,'3_Tasso cambio effettivo'!D20/-3*100,'3_Tasso cambio effettivo'!D20/3*100)</f>
        <v>93.333333333333329</v>
      </c>
      <c r="F20" s="3">
        <f>IF('4_Quota export mondiale'!D20&lt;0,'4_Quota export mondiale'!D20/-3*100,0)</f>
        <v>0</v>
      </c>
      <c r="G20" s="3">
        <f>IF('5_Costo_lavoro'!D20&gt;0,'5_Costo_lavoro'!D20/9*100,0)</f>
        <v>54.44444444444445</v>
      </c>
      <c r="H20" s="3">
        <f>IF('6_Debito pubblico'!D20&gt;0,'6_Debito pubblico'!D20/60*100,0)</f>
        <v>88.5</v>
      </c>
      <c r="I20" s="3">
        <f>IF('7_Debiti famiglie e Isp'!D20&gt;0,'7_Debiti famiglie e Isp'!D20/55*100,0)</f>
        <v>88.72727272727272</v>
      </c>
      <c r="J20" s="3">
        <f>IF('8_Debiti imprese'!D20&gt;0,'8_Debiti imprese'!D20/85*100,0)</f>
        <v>95.764705882352956</v>
      </c>
      <c r="K20" s="3">
        <f>IF('9_Crediti concessi famiglie'!D20&gt;0,'9_Crediti concessi famiglie'!D20/14*100,0)</f>
        <v>36.428571428571423</v>
      </c>
      <c r="L20" s="3">
        <f>IF('10_Crediti concessi imprese'!D20&gt;0,'10_Crediti concessi imprese'!D20/13*100,0)</f>
        <v>93.84615384615384</v>
      </c>
      <c r="M20" s="3">
        <f>IF('11_Prezzo abitazioni'!D20&gt;0,'11_Prezzo abitazioni'!D20/9*100,0)</f>
        <v>60.000000000000007</v>
      </c>
      <c r="N20" s="3">
        <f>IF('12_Disoccupazione'!D20&gt;0,'12_Disoccupazione'!D20/10*100,0)</f>
        <v>47</v>
      </c>
      <c r="O20" s="3">
        <f>IF('13_Tasso di attivita'!D20&lt;0,'13_Tasso di attivita'!D20/-0.2*100,0)</f>
        <v>0</v>
      </c>
      <c r="P20">
        <f t="shared" si="0"/>
        <v>0</v>
      </c>
      <c r="Q20" s="3">
        <f t="shared" si="1"/>
        <v>52.926498589394512</v>
      </c>
      <c r="R20">
        <f t="shared" si="2"/>
        <v>4</v>
      </c>
      <c r="S20">
        <f t="shared" si="3"/>
        <v>0</v>
      </c>
      <c r="T20" s="3">
        <f t="shared" si="4"/>
        <v>35.555555555555557</v>
      </c>
      <c r="U20">
        <f t="shared" si="5"/>
        <v>3</v>
      </c>
      <c r="V20">
        <f t="shared" si="7"/>
        <v>0</v>
      </c>
      <c r="W20" s="3">
        <f t="shared" si="8"/>
        <v>63.783337985543866</v>
      </c>
      <c r="X20">
        <f t="shared" si="6"/>
        <v>15</v>
      </c>
      <c r="Y20" s="3">
        <f t="shared" si="9"/>
        <v>74.161877245448608</v>
      </c>
    </row>
    <row r="21" spans="1:25" x14ac:dyDescent="0.25">
      <c r="A21" s="4" t="s">
        <v>51</v>
      </c>
      <c r="B21" t="s">
        <v>22</v>
      </c>
      <c r="C21" s="3">
        <f>IF('1_Bilancia commerciale'!D21&lt;1,ABS(1-'1_Bilancia commerciale'!D21)*20,('1_Bilancia commerciale'!D21-1)*20)</f>
        <v>120</v>
      </c>
      <c r="D21" s="3">
        <f>IF('2_posizione internaz.li'!D21&lt;0,'2_posizione internaz.li'!D21/-35*100,0)</f>
        <v>0</v>
      </c>
      <c r="E21" s="3">
        <f>IF('3_Tasso cambio effettivo'!D21&lt;0,'3_Tasso cambio effettivo'!D21/-3*100,'3_Tasso cambio effettivo'!D21/3*100)</f>
        <v>73.333333333333343</v>
      </c>
      <c r="F21" s="3">
        <f>IF('4_Quota export mondiale'!D21&lt;0,'4_Quota export mondiale'!D21/-3*100,0)</f>
        <v>70.149999999999991</v>
      </c>
      <c r="G21" s="3">
        <f>IF('5_Costo_lavoro'!D21&gt;0,'5_Costo_lavoro'!D21/9*100,0)</f>
        <v>2.2222222222222223</v>
      </c>
      <c r="H21" s="3">
        <f>IF('6_Debito pubblico'!D21&gt;0,'6_Debito pubblico'!D21/60*100,0)</f>
        <v>101.33333333333331</v>
      </c>
      <c r="I21" s="3">
        <f>IF('7_Debiti famiglie e Isp'!D21&gt;0,'7_Debiti famiglie e Isp'!D21/55*100,0)</f>
        <v>212.36363636363635</v>
      </c>
      <c r="J21" s="3">
        <f>IF('8_Debiti imprese'!D21&gt;0,'8_Debiti imprese'!D21/85*100,0)</f>
        <v>176.23529411764707</v>
      </c>
      <c r="K21" s="3">
        <f>IF('9_Crediti concessi famiglie'!D21&gt;0,'9_Crediti concessi famiglie'!D21/14*100,0)</f>
        <v>15</v>
      </c>
      <c r="L21" s="3">
        <f>IF('10_Crediti concessi imprese'!D21&gt;0,'10_Crediti concessi imprese'!D21/13*100,0)</f>
        <v>48.46153846153846</v>
      </c>
      <c r="M21" s="3">
        <f>IF('11_Prezzo abitazioni'!D21&gt;0,'11_Prezzo abitazioni'!D21/9*100,0)</f>
        <v>58.888888888888893</v>
      </c>
      <c r="N21" s="3">
        <f>IF('12_Disoccupazione'!D21&gt;0,'12_Disoccupazione'!D21/10*100,0)</f>
        <v>70</v>
      </c>
      <c r="O21" s="3">
        <f>IF('13_Tasso di attivita'!D21&lt;0,'13_Tasso di attivita'!D21/-0.2*100,0)</f>
        <v>0</v>
      </c>
      <c r="P21">
        <f t="shared" si="0"/>
        <v>4</v>
      </c>
      <c r="Q21" s="3">
        <f t="shared" si="1"/>
        <v>72.922172824661516</v>
      </c>
      <c r="R21">
        <f t="shared" si="2"/>
        <v>18</v>
      </c>
      <c r="S21">
        <f t="shared" si="3"/>
        <v>1</v>
      </c>
      <c r="T21" s="3">
        <f t="shared" si="4"/>
        <v>53.141111111111115</v>
      </c>
      <c r="U21">
        <f t="shared" si="5"/>
        <v>9</v>
      </c>
      <c r="V21">
        <f t="shared" si="7"/>
        <v>3</v>
      </c>
      <c r="W21" s="3">
        <f t="shared" si="8"/>
        <v>85.285336395630509</v>
      </c>
      <c r="X21">
        <f t="shared" si="6"/>
        <v>24</v>
      </c>
      <c r="Y21" s="3">
        <f t="shared" si="9"/>
        <v>71.971640315719341</v>
      </c>
    </row>
    <row r="22" spans="1:25" x14ac:dyDescent="0.25">
      <c r="A22" s="4" t="s">
        <v>51</v>
      </c>
      <c r="B22" t="s">
        <v>23</v>
      </c>
      <c r="C22" s="3">
        <f>IF('1_Bilancia commerciale'!D22&lt;1,ABS(1-'1_Bilancia commerciale'!D22)*20,('1_Bilancia commerciale'!D22-1)*20)</f>
        <v>24.000000000000004</v>
      </c>
      <c r="D22" s="3">
        <f>IF('2_posizione internaz.li'!D22&lt;0,'2_posizione internaz.li'!D22/-35*100,0)</f>
        <v>0</v>
      </c>
      <c r="E22" s="3">
        <f>IF('3_Tasso cambio effettivo'!D22&lt;0,'3_Tasso cambio effettivo'!D22/-3*100,'3_Tasso cambio effettivo'!D22/3*100)</f>
        <v>33.333333333333329</v>
      </c>
      <c r="F22" s="3">
        <f>IF('4_Quota export mondiale'!D22&lt;0,'4_Quota export mondiale'!D22/-3*100,0)</f>
        <v>91.513333333333335</v>
      </c>
      <c r="G22" s="3">
        <f>IF('5_Costo_lavoro'!D22&gt;0,'5_Costo_lavoro'!D22/9*100,0)</f>
        <v>53.333333333333336</v>
      </c>
      <c r="H22" s="3">
        <f>IF('6_Debito pubblico'!D22&gt;0,'6_Debito pubblico'!D22/60*100,0)</f>
        <v>139</v>
      </c>
      <c r="I22" s="3">
        <f>IF('7_Debiti famiglie e Isp'!D22&gt;0,'7_Debiti famiglie e Isp'!D22/55*100,0)</f>
        <v>92.72727272727272</v>
      </c>
      <c r="J22" s="3">
        <f>IF('8_Debiti imprese'!D22&gt;0,'8_Debiti imprese'!D22/85*100,0)</f>
        <v>86</v>
      </c>
      <c r="K22" s="3">
        <f>IF('9_Crediti concessi famiglie'!D22&gt;0,'9_Crediti concessi famiglie'!D22/14*100,0)</f>
        <v>17.857142857142858</v>
      </c>
      <c r="L22" s="3">
        <f>IF('10_Crediti concessi imprese'!D22&gt;0,'10_Crediti concessi imprese'!D22/13*100,0)</f>
        <v>19.230769230769234</v>
      </c>
      <c r="M22" s="3">
        <f>IF('11_Prezzo abitazioni'!D22&gt;0,'11_Prezzo abitazioni'!D22/9*100,0)</f>
        <v>74.444444444444443</v>
      </c>
      <c r="N22" s="3">
        <f>IF('12_Disoccupazione'!D22&gt;0,'12_Disoccupazione'!D22/10*100,0)</f>
        <v>65</v>
      </c>
      <c r="O22" s="3">
        <f>IF('13_Tasso di attivita'!D22&lt;0,'13_Tasso di attivita'!D22/-0.2*100,0)</f>
        <v>0</v>
      </c>
      <c r="P22">
        <f t="shared" si="0"/>
        <v>1</v>
      </c>
      <c r="Q22" s="3">
        <f t="shared" si="1"/>
        <v>53.572279173817641</v>
      </c>
      <c r="R22">
        <f t="shared" si="2"/>
        <v>5</v>
      </c>
      <c r="S22">
        <f t="shared" si="3"/>
        <v>0</v>
      </c>
      <c r="T22" s="3">
        <f t="shared" si="4"/>
        <v>40.436</v>
      </c>
      <c r="U22">
        <f t="shared" si="5"/>
        <v>5</v>
      </c>
      <c r="V22">
        <f t="shared" si="7"/>
        <v>1</v>
      </c>
      <c r="W22" s="3">
        <f t="shared" si="8"/>
        <v>61.782453657453658</v>
      </c>
      <c r="X22">
        <f t="shared" si="6"/>
        <v>13</v>
      </c>
      <c r="Y22" s="3">
        <f t="shared" si="9"/>
        <v>70.969486584941549</v>
      </c>
    </row>
    <row r="23" spans="1:25" x14ac:dyDescent="0.25">
      <c r="A23" s="4" t="s">
        <v>52</v>
      </c>
      <c r="B23" t="s">
        <v>24</v>
      </c>
      <c r="C23" s="3">
        <f>IF('1_Bilancia commerciale'!D23&lt;1,ABS(1-'1_Bilancia commerciale'!D23)*20,('1_Bilancia commerciale'!D23-1)*20)</f>
        <v>54</v>
      </c>
      <c r="D23" s="3">
        <f>IF('2_posizione internaz.li'!D23&lt;0,'2_posizione internaz.li'!D23/-35*100,0)</f>
        <v>171.42857142857142</v>
      </c>
      <c r="E23" s="3">
        <f>IF('3_Tasso cambio effettivo'!D23&lt;0,'3_Tasso cambio effettivo'!D23/-3*100,'3_Tasso cambio effettivo'!D23/3*100)</f>
        <v>170</v>
      </c>
      <c r="F23" s="3">
        <f>IF('4_Quota export mondiale'!D23&lt;0,'4_Quota export mondiale'!D23/-3*100,0)</f>
        <v>0</v>
      </c>
      <c r="G23" s="3">
        <f>IF('5_Costo_lavoro'!D23&gt;0,'5_Costo_lavoro'!D23/9*100,0)</f>
        <v>25.555555555555554</v>
      </c>
      <c r="H23" s="3">
        <f>IF('6_Debito pubblico'!D23&gt;0,'6_Debito pubblico'!D23/60*100,0)</f>
        <v>90.166666666666671</v>
      </c>
      <c r="I23" s="3">
        <f>IF('7_Debiti famiglie e Isp'!D23&gt;0,'7_Debiti famiglie e Isp'!D23/55*100,0)</f>
        <v>66.363636363636374</v>
      </c>
      <c r="J23" s="3">
        <f>IF('8_Debiti imprese'!D23&gt;0,'8_Debiti imprese'!D23/85*100,0)</f>
        <v>52.705882352941167</v>
      </c>
      <c r="K23" s="3">
        <f>IF('9_Crediti concessi famiglie'!D23&gt;0,'9_Crediti concessi famiglie'!D23/14*100,0)</f>
        <v>31.428571428571434</v>
      </c>
      <c r="L23" s="3">
        <f>IF('10_Crediti concessi imprese'!D23&gt;0,'10_Crediti concessi imprese'!D23/13*100,0)</f>
        <v>43.846153846153847</v>
      </c>
      <c r="M23" s="3">
        <f>IF('11_Prezzo abitazioni'!D23&gt;0,'11_Prezzo abitazioni'!D23/9*100,0)</f>
        <v>21.111111111111111</v>
      </c>
      <c r="N23" s="3">
        <f>IF('12_Disoccupazione'!D23&gt;0,'12_Disoccupazione'!D23/10*100,0)</f>
        <v>63</v>
      </c>
      <c r="O23" s="3">
        <f>IF('13_Tasso di attivita'!D23&lt;0,'13_Tasso di attivita'!D23/-0.2*100,0)</f>
        <v>0</v>
      </c>
      <c r="P23">
        <f t="shared" si="0"/>
        <v>2</v>
      </c>
      <c r="Q23" s="3">
        <f t="shared" si="1"/>
        <v>60.738934519477503</v>
      </c>
      <c r="R23">
        <f t="shared" si="2"/>
        <v>9</v>
      </c>
      <c r="S23">
        <f t="shared" si="3"/>
        <v>2</v>
      </c>
      <c r="T23" s="3">
        <f t="shared" si="4"/>
        <v>84.196825396825403</v>
      </c>
      <c r="U23">
        <f t="shared" si="5"/>
        <v>18</v>
      </c>
      <c r="V23">
        <f t="shared" si="7"/>
        <v>0</v>
      </c>
      <c r="W23" s="3">
        <f t="shared" si="8"/>
        <v>46.077752721135077</v>
      </c>
      <c r="X23">
        <f t="shared" si="6"/>
        <v>2</v>
      </c>
      <c r="Y23" s="3">
        <f t="shared" si="9"/>
        <v>46.684289674179567</v>
      </c>
    </row>
    <row r="24" spans="1:25" x14ac:dyDescent="0.25">
      <c r="A24" s="4" t="s">
        <v>51</v>
      </c>
      <c r="B24" t="s">
        <v>25</v>
      </c>
      <c r="C24" s="3">
        <f>IF('1_Bilancia commerciale'!D24&lt;1,ABS(1-'1_Bilancia commerciale'!D24)*20,('1_Bilancia commerciale'!D24-1)*20)</f>
        <v>3.9999999999999991</v>
      </c>
      <c r="D24" s="3">
        <f>IF('2_posizione internaz.li'!D24&lt;0,'2_posizione internaz.li'!D24/-35*100,0)</f>
        <v>317.14285714285711</v>
      </c>
      <c r="E24" s="3">
        <f>IF('3_Tasso cambio effettivo'!D24&lt;0,'3_Tasso cambio effettivo'!D24/-3*100,'3_Tasso cambio effettivo'!D24/3*100)</f>
        <v>60</v>
      </c>
      <c r="F24" s="3">
        <f>IF('4_Quota export mondiale'!D24&lt;0,'4_Quota export mondiale'!D24/-3*100,0)</f>
        <v>15.080000000000002</v>
      </c>
      <c r="G24" s="3">
        <f>IF('5_Costo_lavoro'!D24&gt;0,'5_Costo_lavoro'!D24/9*100,0)</f>
        <v>0</v>
      </c>
      <c r="H24" s="3">
        <f>IF('6_Debito pubblico'!D24&gt;0,'6_Debito pubblico'!D24/60*100,0)</f>
        <v>218.66666666666666</v>
      </c>
      <c r="I24" s="3">
        <f>IF('7_Debiti famiglie e Isp'!D24&gt;0,'7_Debiti famiglie e Isp'!D24/55*100,0)</f>
        <v>130.18181818181819</v>
      </c>
      <c r="J24" s="3">
        <f>IF('8_Debiti imprese'!D24&gt;0,'8_Debiti imprese'!D24/85*100,0)</f>
        <v>115.1764705882353</v>
      </c>
      <c r="K24" s="3">
        <f>IF('9_Crediti concessi famiglie'!D24&gt;0,'9_Crediti concessi famiglie'!D24/14*100,0)</f>
        <v>0</v>
      </c>
      <c r="L24" s="3">
        <f>IF('10_Crediti concessi imprese'!D24&gt;0,'10_Crediti concessi imprese'!D24/13*100,0)</f>
        <v>0</v>
      </c>
      <c r="M24" s="3">
        <f>IF('11_Prezzo abitazioni'!D24&gt;0,'11_Prezzo abitazioni'!D24/9*100,0)</f>
        <v>78.888888888888886</v>
      </c>
      <c r="N24" s="3">
        <f>IF('12_Disoccupazione'!D24&gt;0,'12_Disoccupazione'!D24/10*100,0)</f>
        <v>114.99999999999999</v>
      </c>
      <c r="O24" s="3">
        <f>IF('13_Tasso di attivita'!D24&lt;0,'13_Tasso di attivita'!D24/-0.2*100,0)</f>
        <v>0</v>
      </c>
      <c r="P24">
        <f t="shared" si="0"/>
        <v>5</v>
      </c>
      <c r="Q24" s="3">
        <f t="shared" si="1"/>
        <v>81.087438574497412</v>
      </c>
      <c r="R24">
        <f t="shared" si="2"/>
        <v>21</v>
      </c>
      <c r="S24">
        <f t="shared" si="3"/>
        <v>1</v>
      </c>
      <c r="T24" s="3">
        <f t="shared" si="4"/>
        <v>79.244571428571419</v>
      </c>
      <c r="U24">
        <f t="shared" si="5"/>
        <v>14</v>
      </c>
      <c r="V24">
        <f t="shared" si="7"/>
        <v>4</v>
      </c>
      <c r="W24" s="3">
        <f t="shared" si="8"/>
        <v>82.239230540701129</v>
      </c>
      <c r="X24">
        <f t="shared" si="6"/>
        <v>21</v>
      </c>
      <c r="Y24" s="3">
        <f t="shared" si="9"/>
        <v>62.412573569357889</v>
      </c>
    </row>
    <row r="25" spans="1:25" x14ac:dyDescent="0.25">
      <c r="A25" s="4" t="s">
        <v>52</v>
      </c>
      <c r="B25" t="s">
        <v>26</v>
      </c>
      <c r="C25" s="3">
        <f>IF('1_Bilancia commerciale'!D25&lt;1,ABS(1-'1_Bilancia commerciale'!D25)*20,('1_Bilancia commerciale'!D25-1)*20)</f>
        <v>38</v>
      </c>
      <c r="D25" s="3">
        <f>IF('2_posizione internaz.li'!D25&lt;0,'2_posizione internaz.li'!D25/-35*100,0)</f>
        <v>142.85714285714286</v>
      </c>
      <c r="E25" s="3">
        <f>IF('3_Tasso cambio effettivo'!D25&lt;0,'3_Tasso cambio effettivo'!D25/-3*100,'3_Tasso cambio effettivo'!D25/3*100)</f>
        <v>83.333333333333343</v>
      </c>
      <c r="F25" s="3">
        <f>IF('4_Quota export mondiale'!D25&lt;0,'4_Quota export mondiale'!D25/-3*100,0)</f>
        <v>0</v>
      </c>
      <c r="G25" s="3">
        <f>IF('5_Costo_lavoro'!D25&gt;0,'5_Costo_lavoro'!D25/9*100,0)</f>
        <v>136.66666666666666</v>
      </c>
      <c r="H25" s="3">
        <f>IF('6_Debito pubblico'!D25&gt;0,'6_Debito pubblico'!D25/60*100,0)</f>
        <v>63</v>
      </c>
      <c r="I25" s="3">
        <f>IF('7_Debiti famiglie e Isp'!D25&gt;0,'7_Debiti famiglie e Isp'!D25/55*100,0)</f>
        <v>30.909090909090907</v>
      </c>
      <c r="J25" s="3">
        <f>IF('8_Debiti imprese'!D25&gt;0,'8_Debiti imprese'!D25/85*100,0)</f>
        <v>44.352941176470587</v>
      </c>
      <c r="K25" s="3">
        <f>IF('9_Crediti concessi famiglie'!D25&gt;0,'9_Crediti concessi famiglie'!D25/14*100,0)</f>
        <v>30</v>
      </c>
      <c r="L25" s="3">
        <f>IF('10_Crediti concessi imprese'!D25&gt;0,'10_Crediti concessi imprese'!D25/13*100,0)</f>
        <v>0</v>
      </c>
      <c r="M25" s="3">
        <f>IF('11_Prezzo abitazioni'!D25&gt;0,'11_Prezzo abitazioni'!D25/9*100,0)</f>
        <v>66.666666666666657</v>
      </c>
      <c r="N25" s="3">
        <f>IF('12_Disoccupazione'!D25&gt;0,'12_Disoccupazione'!D25/10*100,0)</f>
        <v>72</v>
      </c>
      <c r="O25" s="3">
        <f>IF('13_Tasso di attivita'!D25&lt;0,'13_Tasso di attivita'!D25/-0.2*100,0)</f>
        <v>0</v>
      </c>
      <c r="P25">
        <f t="shared" si="0"/>
        <v>2</v>
      </c>
      <c r="Q25" s="3">
        <f t="shared" si="1"/>
        <v>54.445064739182385</v>
      </c>
      <c r="R25">
        <f t="shared" si="2"/>
        <v>6</v>
      </c>
      <c r="S25">
        <f t="shared" si="3"/>
        <v>2</v>
      </c>
      <c r="T25" s="3">
        <f t="shared" si="4"/>
        <v>80.171428571428578</v>
      </c>
      <c r="U25">
        <f t="shared" si="5"/>
        <v>15</v>
      </c>
      <c r="V25">
        <f t="shared" si="7"/>
        <v>0</v>
      </c>
      <c r="W25" s="3">
        <f t="shared" si="8"/>
        <v>38.366087344028514</v>
      </c>
      <c r="X25">
        <f t="shared" si="6"/>
        <v>1</v>
      </c>
      <c r="Y25" s="3">
        <f t="shared" si="9"/>
        <v>43.364628212162359</v>
      </c>
    </row>
    <row r="26" spans="1:25" x14ac:dyDescent="0.25">
      <c r="A26" s="4" t="s">
        <v>51</v>
      </c>
      <c r="B26" t="s">
        <v>27</v>
      </c>
      <c r="C26" s="3">
        <f>IF('1_Bilancia commerciale'!D26&lt;1,ABS(1-'1_Bilancia commerciale'!D26)*20,('1_Bilancia commerciale'!D26-1)*20)</f>
        <v>78</v>
      </c>
      <c r="D26" s="3">
        <f>IF('2_posizione internaz.li'!D26&lt;0,'2_posizione internaz.li'!D26/-35*100,0)</f>
        <v>83.142857142857153</v>
      </c>
      <c r="E26" s="3">
        <f>IF('3_Tasso cambio effettivo'!D26&lt;0,'3_Tasso cambio effettivo'!D26/-3*100,'3_Tasso cambio effettivo'!D26/3*100)</f>
        <v>20</v>
      </c>
      <c r="F26" s="3">
        <f>IF('4_Quota export mondiale'!D26&lt;0,'4_Quota export mondiale'!D26/-3*100,0)</f>
        <v>0</v>
      </c>
      <c r="G26" s="3">
        <f>IF('5_Costo_lavoro'!D26&gt;0,'5_Costo_lavoro'!D26/9*100,0)</f>
        <v>18.888888888888889</v>
      </c>
      <c r="H26" s="3">
        <f>IF('6_Debito pubblico'!D26&gt;0,'6_Debito pubblico'!D26/60*100,0)</f>
        <v>132.33333333333334</v>
      </c>
      <c r="I26" s="3">
        <f>IF('7_Debiti famiglie e Isp'!D26&gt;0,'7_Debiti famiglie e Isp'!D26/55*100,0)</f>
        <v>50</v>
      </c>
      <c r="J26" s="3">
        <f>IF('8_Debiti imprese'!D26&gt;0,'8_Debiti imprese'!D26/85*100,0)</f>
        <v>59.764705882352942</v>
      </c>
      <c r="K26" s="3">
        <f>IF('9_Crediti concessi famiglie'!D26&gt;0,'9_Crediti concessi famiglie'!D26/14*100,0)</f>
        <v>27.857142857142858</v>
      </c>
      <c r="L26" s="3">
        <f>IF('10_Crediti concessi imprese'!D26&gt;0,'10_Crediti concessi imprese'!D26/13*100,0)</f>
        <v>0</v>
      </c>
      <c r="M26" s="3">
        <f>IF('11_Prezzo abitazioni'!D26&gt;0,'11_Prezzo abitazioni'!D26/9*100,0)</f>
        <v>36.666666666666664</v>
      </c>
      <c r="N26" s="3">
        <f>IF('12_Disoccupazione'!D26&gt;0,'12_Disoccupazione'!D26/10*100,0)</f>
        <v>80</v>
      </c>
      <c r="O26" s="3">
        <f>IF('13_Tasso di attivita'!D26&lt;0,'13_Tasso di attivita'!D26/-0.2*100,0)</f>
        <v>0</v>
      </c>
      <c r="P26">
        <f t="shared" si="0"/>
        <v>1</v>
      </c>
      <c r="Q26" s="3">
        <f t="shared" si="1"/>
        <v>45.127199597787836</v>
      </c>
      <c r="R26">
        <f t="shared" si="2"/>
        <v>1</v>
      </c>
      <c r="S26">
        <f t="shared" si="3"/>
        <v>0</v>
      </c>
      <c r="T26" s="3">
        <f t="shared" si="4"/>
        <v>40.006349206349213</v>
      </c>
      <c r="U26">
        <f t="shared" si="5"/>
        <v>4</v>
      </c>
      <c r="V26">
        <f t="shared" si="7"/>
        <v>1</v>
      </c>
      <c r="W26" s="3">
        <f t="shared" si="8"/>
        <v>48.327731092436977</v>
      </c>
      <c r="X26">
        <f t="shared" si="6"/>
        <v>4</v>
      </c>
      <c r="Y26" s="3">
        <f t="shared" si="9"/>
        <v>65.902919914818568</v>
      </c>
    </row>
    <row r="27" spans="1:25" x14ac:dyDescent="0.25">
      <c r="A27" s="4" t="s">
        <v>51</v>
      </c>
      <c r="B27" t="s">
        <v>28</v>
      </c>
      <c r="C27" s="3">
        <f>IF('1_Bilancia commerciale'!D27&lt;1,ABS(1-'1_Bilancia commerciale'!D27)*20,('1_Bilancia commerciale'!D27-1)*20)</f>
        <v>32</v>
      </c>
      <c r="D27" s="3">
        <f>IF('2_posizione internaz.li'!D27&lt;0,'2_posizione internaz.li'!D27/-35*100,0)</f>
        <v>189.42857142857142</v>
      </c>
      <c r="E27" s="3">
        <f>IF('3_Tasso cambio effettivo'!D27&lt;0,'3_Tasso cambio effettivo'!D27/-3*100,'3_Tasso cambio effettivo'!D27/3*100)</f>
        <v>53.333333333333336</v>
      </c>
      <c r="F27" s="3">
        <f>IF('4_Quota export mondiale'!D27&lt;0,'4_Quota export mondiale'!D27/-3*100,0)</f>
        <v>64.643333333333331</v>
      </c>
      <c r="G27" s="3">
        <f>IF('5_Costo_lavoro'!D27&gt;0,'5_Costo_lavoro'!D27/9*100,0)</f>
        <v>40</v>
      </c>
      <c r="H27" s="3">
        <f>IF('6_Debito pubblico'!D27&gt;0,'6_Debito pubblico'!D27/60*100,0)</f>
        <v>86.833333333333343</v>
      </c>
      <c r="I27" s="3">
        <f>IF('7_Debiti famiglie e Isp'!D27&gt;0,'7_Debiti famiglie e Isp'!D27/55*100,0)</f>
        <v>69.27272727272728</v>
      </c>
      <c r="J27" s="3">
        <f>IF('8_Debiti imprese'!D27&gt;0,'8_Debiti imprese'!D27/85*100,0)</f>
        <v>58.235294117647065</v>
      </c>
      <c r="K27" s="3">
        <f>IF('9_Crediti concessi famiglie'!D27&gt;0,'9_Crediti concessi famiglie'!D27/14*100,0)</f>
        <v>93.571428571428569</v>
      </c>
      <c r="L27" s="3">
        <f>IF('10_Crediti concessi imprese'!D27&gt;0,'10_Crediti concessi imprese'!D27/13*100,0)</f>
        <v>46.92307692307692</v>
      </c>
      <c r="M27" s="3">
        <f>IF('11_Prezzo abitazioni'!D27&gt;0,'11_Prezzo abitazioni'!D27/9*100,0)</f>
        <v>74.444444444444443</v>
      </c>
      <c r="N27" s="3">
        <f>IF('12_Disoccupazione'!D27&gt;0,'12_Disoccupazione'!D27/10*100,0)</f>
        <v>96</v>
      </c>
      <c r="O27" s="3">
        <f>IF('13_Tasso di attivita'!D27&lt;0,'13_Tasso di attivita'!D27/-0.2*100,0)</f>
        <v>0</v>
      </c>
      <c r="P27">
        <f t="shared" si="0"/>
        <v>1</v>
      </c>
      <c r="Q27" s="3">
        <f t="shared" si="1"/>
        <v>69.591195596761196</v>
      </c>
      <c r="R27">
        <f t="shared" si="2"/>
        <v>16</v>
      </c>
      <c r="S27">
        <f t="shared" si="3"/>
        <v>1</v>
      </c>
      <c r="T27" s="3">
        <f t="shared" si="4"/>
        <v>75.881047619047621</v>
      </c>
      <c r="U27">
        <f t="shared" si="5"/>
        <v>13</v>
      </c>
      <c r="V27">
        <f t="shared" si="7"/>
        <v>0</v>
      </c>
      <c r="W27" s="3">
        <f t="shared" si="8"/>
        <v>65.660038082832202</v>
      </c>
      <c r="X27">
        <f t="shared" si="6"/>
        <v>16</v>
      </c>
      <c r="Y27" s="3">
        <f t="shared" si="9"/>
        <v>58.06219728695595</v>
      </c>
    </row>
    <row r="28" spans="1:25" x14ac:dyDescent="0.25">
      <c r="A28" s="4" t="s">
        <v>51</v>
      </c>
      <c r="B28" t="s">
        <v>29</v>
      </c>
      <c r="C28" s="3">
        <f>IF('1_Bilancia commerciale'!D28&lt;1,ABS(1-'1_Bilancia commerciale'!D28)*20,('1_Bilancia commerciale'!D28-1)*20)</f>
        <v>48</v>
      </c>
      <c r="D28" s="3">
        <f>IF('2_posizione internaz.li'!D28&lt;0,'2_posizione internaz.li'!D28/-35*100,0)</f>
        <v>0</v>
      </c>
      <c r="E28" s="3">
        <f>IF('3_Tasso cambio effettivo'!D28&lt;0,'3_Tasso cambio effettivo'!D28/-3*100,'3_Tasso cambio effettivo'!D28/3*100)</f>
        <v>16.666666666666664</v>
      </c>
      <c r="F28" s="3">
        <f>IF('4_Quota export mondiale'!D28&lt;0,'4_Quota export mondiale'!D28/-3*100,0)</f>
        <v>399.92</v>
      </c>
      <c r="G28" s="3">
        <f>IF('5_Costo_lavoro'!D28&gt;0,'5_Costo_lavoro'!D28/9*100,0)</f>
        <v>7.7777777777777777</v>
      </c>
      <c r="H28" s="3">
        <f>IF('6_Debito pubblico'!D28&gt;0,'6_Debito pubblico'!D28/60*100,0)</f>
        <v>114.33333333333333</v>
      </c>
      <c r="I28" s="3">
        <f>IF('7_Debiti famiglie e Isp'!D28&gt;0,'7_Debiti famiglie e Isp'!D28/55*100,0)</f>
        <v>117.45454545454544</v>
      </c>
      <c r="J28" s="3">
        <f>IF('8_Debiti imprese'!D28&gt;0,'8_Debiti imprese'!D28/85*100,0)</f>
        <v>99.647058823529406</v>
      </c>
      <c r="K28" s="3">
        <f>IF('9_Crediti concessi famiglie'!D28&gt;0,'9_Crediti concessi famiglie'!D28/14*100,0)</f>
        <v>30.714285714285712</v>
      </c>
      <c r="L28" s="3">
        <f>IF('10_Crediti concessi imprese'!D28&gt;0,'10_Crediti concessi imprese'!D28/13*100,0)</f>
        <v>15.384615384615385</v>
      </c>
      <c r="M28" s="3">
        <f>IF('11_Prezzo abitazioni'!D28&gt;0,'11_Prezzo abitazioni'!D28/9*100,0)</f>
        <v>14.444444444444446</v>
      </c>
      <c r="N28" s="3">
        <f>IF('12_Disoccupazione'!D28&gt;0,'12_Disoccupazione'!D28/10*100,0)</f>
        <v>89</v>
      </c>
      <c r="O28" s="3">
        <f>IF('13_Tasso di attivita'!D28&lt;0,'13_Tasso di attivita'!D28/-0.2*100,0)</f>
        <v>0</v>
      </c>
      <c r="P28">
        <f t="shared" si="0"/>
        <v>3</v>
      </c>
      <c r="Q28" s="3">
        <f t="shared" si="1"/>
        <v>73.334055969169086</v>
      </c>
      <c r="R28">
        <f t="shared" si="2"/>
        <v>19</v>
      </c>
      <c r="S28">
        <f t="shared" si="3"/>
        <v>1</v>
      </c>
      <c r="T28" s="3">
        <f t="shared" si="4"/>
        <v>94.472888888888889</v>
      </c>
      <c r="U28">
        <f t="shared" si="5"/>
        <v>20</v>
      </c>
      <c r="V28">
        <f t="shared" si="7"/>
        <v>2</v>
      </c>
      <c r="W28" s="3">
        <f t="shared" si="8"/>
        <v>60.12228539434421</v>
      </c>
      <c r="X28">
        <f t="shared" si="6"/>
        <v>12</v>
      </c>
      <c r="Y28" s="3">
        <f t="shared" si="9"/>
        <v>50.451770305732623</v>
      </c>
    </row>
    <row r="29" spans="1:25" x14ac:dyDescent="0.25">
      <c r="A29" s="4" t="s">
        <v>52</v>
      </c>
      <c r="B29" t="s">
        <v>30</v>
      </c>
      <c r="C29" s="3">
        <f>IF('1_Bilancia commerciale'!D29&lt;1,ABS(1-'1_Bilancia commerciale'!D29)*20,('1_Bilancia commerciale'!D29-1)*20)</f>
        <v>32</v>
      </c>
      <c r="D29" s="3">
        <f>IF('2_posizione internaz.li'!D29&lt;0,'2_posizione internaz.li'!D29/-35*100,0)</f>
        <v>4.5714285714285712</v>
      </c>
      <c r="E29" s="3">
        <f>IF('3_Tasso cambio effettivo'!D29&lt;0,'3_Tasso cambio effettivo'!D29/-3*100,'3_Tasso cambio effettivo'!D29/3*100)</f>
        <v>300</v>
      </c>
      <c r="F29" s="3">
        <f>IF('4_Quota export mondiale'!D29&lt;0,'4_Quota export mondiale'!D29/-3*100,0)</f>
        <v>148.76333333333335</v>
      </c>
      <c r="G29" s="3">
        <f>IF('5_Costo_lavoro'!D29&gt;0,'5_Costo_lavoro'!D29/9*100,0)</f>
        <v>34.444444444444443</v>
      </c>
      <c r="H29" s="3">
        <f>IF('6_Debito pubblico'!D29&gt;0,'6_Debito pubblico'!D29/60*100,0)</f>
        <v>71.333333333333329</v>
      </c>
      <c r="I29" s="3">
        <f>IF('7_Debiti famiglie e Isp'!D29&gt;0,'7_Debiti famiglie e Isp'!D29/55*100,0)</f>
        <v>156.18181818181819</v>
      </c>
      <c r="J29" s="3">
        <f>IF('8_Debiti imprese'!D29&gt;0,'8_Debiti imprese'!D29/85*100,0)</f>
        <v>127.52941176470588</v>
      </c>
      <c r="K29" s="3">
        <f>IF('9_Crediti concessi famiglie'!D29&gt;0,'9_Crediti concessi famiglie'!D29/14*100,0)</f>
        <v>49.285714285714292</v>
      </c>
      <c r="L29" s="3">
        <f>IF('10_Crediti concessi imprese'!D29&gt;0,'10_Crediti concessi imprese'!D29/13*100,0)</f>
        <v>29.230769230769226</v>
      </c>
      <c r="M29" s="3">
        <f>IF('11_Prezzo abitazioni'!D29&gt;0,'11_Prezzo abitazioni'!D29/9*100,0)</f>
        <v>91.1111111111111</v>
      </c>
      <c r="N29" s="3">
        <f>IF('12_Disoccupazione'!D29&gt;0,'12_Disoccupazione'!D29/10*100,0)</f>
        <v>71</v>
      </c>
      <c r="O29" s="3">
        <f>IF('13_Tasso di attivita'!D29&lt;0,'13_Tasso di attivita'!D29/-0.2*100,0)</f>
        <v>0</v>
      </c>
      <c r="P29">
        <f t="shared" si="0"/>
        <v>4</v>
      </c>
      <c r="Q29" s="3">
        <f t="shared" si="1"/>
        <v>85.803951096666026</v>
      </c>
      <c r="R29">
        <f t="shared" si="2"/>
        <v>23</v>
      </c>
      <c r="S29">
        <f t="shared" si="3"/>
        <v>2</v>
      </c>
      <c r="T29" s="3">
        <f t="shared" si="4"/>
        <v>103.95584126984127</v>
      </c>
      <c r="U29">
        <f t="shared" si="5"/>
        <v>22</v>
      </c>
      <c r="V29">
        <f t="shared" si="7"/>
        <v>2</v>
      </c>
      <c r="W29" s="3">
        <f t="shared" si="8"/>
        <v>74.459019738431493</v>
      </c>
      <c r="X29">
        <f t="shared" si="6"/>
        <v>20</v>
      </c>
      <c r="Y29" s="3">
        <f t="shared" si="9"/>
        <v>53.401894246138696</v>
      </c>
    </row>
    <row r="30" spans="1:25" x14ac:dyDescent="0.25">
      <c r="A30" s="4"/>
      <c r="B30" t="s">
        <v>72</v>
      </c>
      <c r="C30" s="3">
        <f t="shared" ref="C30:O30" si="10">AVERAGE(C3:C29)</f>
        <v>42.666666666666664</v>
      </c>
      <c r="D30" s="3">
        <f t="shared" si="10"/>
        <v>129.16402116402116</v>
      </c>
      <c r="E30" s="3">
        <f t="shared" si="10"/>
        <v>110.12345679012348</v>
      </c>
      <c r="F30" s="3">
        <f t="shared" si="10"/>
        <v>85.207901234567899</v>
      </c>
      <c r="G30" s="3">
        <f t="shared" si="10"/>
        <v>43.621399176954732</v>
      </c>
      <c r="H30" s="3">
        <f>AVERAGE(H3:H29)</f>
        <v>117.66049382716052</v>
      </c>
      <c r="I30" s="3">
        <f>AVERAGE(I3:I29)</f>
        <v>96.949494949494962</v>
      </c>
      <c r="J30" s="3">
        <f>AVERAGE(J3:J29)</f>
        <v>107.75599128540304</v>
      </c>
      <c r="K30" s="3">
        <f t="shared" si="10"/>
        <v>25.238095238095237</v>
      </c>
      <c r="L30" s="3">
        <f t="shared" ref="L30" si="11">AVERAGE(L3:L29)</f>
        <v>28.262108262108253</v>
      </c>
      <c r="M30" s="3">
        <f>AVERAGE(M3:M29)</f>
        <v>54.732510288065846</v>
      </c>
      <c r="N30" s="3">
        <f t="shared" si="10"/>
        <v>89.851851851851848</v>
      </c>
      <c r="O30" s="3">
        <f t="shared" si="10"/>
        <v>5.5555555555555554</v>
      </c>
      <c r="Q30" s="3">
        <f t="shared" si="1"/>
        <v>72.060734330005317</v>
      </c>
      <c r="T30" s="3">
        <f t="shared" si="4"/>
        <v>82.156689006466792</v>
      </c>
      <c r="W30" s="3">
        <f>AVERAGE(H30:O30)</f>
        <v>65.750762657216896</v>
      </c>
      <c r="Y30" s="3">
        <f t="shared" si="9"/>
        <v>56.149868808939686</v>
      </c>
    </row>
    <row r="31" spans="1:25" x14ac:dyDescent="0.25">
      <c r="A31" s="4" t="s">
        <v>51</v>
      </c>
      <c r="B31">
        <f>COUNTIF(A3:A29,"EUR")</f>
        <v>20</v>
      </c>
      <c r="C31" s="3">
        <f>SUMIF($A3:$A29,"EUR",C3:C29)/$B31</f>
        <v>42.3</v>
      </c>
      <c r="D31" s="3">
        <f t="shared" ref="D31:O31" si="12">SUMIF($A3:$A29,"EUR",D3:D29)/$B31</f>
        <v>140.12857142857143</v>
      </c>
      <c r="E31" s="3">
        <f t="shared" si="12"/>
        <v>95.666666666666657</v>
      </c>
      <c r="F31" s="3">
        <f t="shared" si="12"/>
        <v>100.34433333333334</v>
      </c>
      <c r="G31" s="3">
        <f t="shared" si="12"/>
        <v>36.888888888888893</v>
      </c>
      <c r="H31" s="3">
        <f>SUMIF($A3:$A29,"EUR",H3:H29)/$B31</f>
        <v>132.48333333333335</v>
      </c>
      <c r="I31" s="3">
        <f>SUMIF($A3:$A29,"EUR",I3:I29)/$B31</f>
        <v>100.88181818181819</v>
      </c>
      <c r="J31" s="3">
        <f>SUMIF($A3:$A29,"EUR",J3:J29)/$B31</f>
        <v>116.75882352941176</v>
      </c>
      <c r="K31" s="3">
        <f t="shared" si="12"/>
        <v>23.142857142857142</v>
      </c>
      <c r="L31" s="3">
        <f t="shared" ref="L31" si="13">SUMIF($A3:$A29,"EUR",L3:L29)/$B31</f>
        <v>28.346153846153847</v>
      </c>
      <c r="M31" s="3">
        <f>SUMIF($A3:$A29,"EUR",M3:M29)/$B31</f>
        <v>47.055555555555557</v>
      </c>
      <c r="N31" s="3">
        <f t="shared" si="12"/>
        <v>99.2</v>
      </c>
      <c r="O31" s="3">
        <f t="shared" si="12"/>
        <v>7.5</v>
      </c>
      <c r="Q31" s="3">
        <f t="shared" si="1"/>
        <v>74.669000146660778</v>
      </c>
      <c r="T31" s="3">
        <f t="shared" si="4"/>
        <v>83.065692063492065</v>
      </c>
      <c r="W31" s="3">
        <f t="shared" ref="W31:W32" si="14">AVERAGE(H31:O31)</f>
        <v>69.421067698641238</v>
      </c>
      <c r="Y31" s="3">
        <f t="shared" si="9"/>
        <v>57.213377655262697</v>
      </c>
    </row>
    <row r="32" spans="1:25" x14ac:dyDescent="0.25">
      <c r="A32" s="4" t="s">
        <v>52</v>
      </c>
      <c r="B32">
        <f>COUNTIF(A3:A29,"N_EUR")</f>
        <v>7</v>
      </c>
      <c r="C32" s="3">
        <f>SUMIF($A3:$A29,"N_EUR",C3:C29)/$B32</f>
        <v>43.714285714285715</v>
      </c>
      <c r="D32" s="3">
        <f t="shared" ref="D32:O32" si="15">SUMIF($A3:$A29,"N_EUR",D3:D29)/$B32</f>
        <v>97.83673469387756</v>
      </c>
      <c r="E32" s="3">
        <f t="shared" si="15"/>
        <v>151.42857142857142</v>
      </c>
      <c r="F32" s="3">
        <f t="shared" si="15"/>
        <v>41.960952380952385</v>
      </c>
      <c r="G32" s="3">
        <f t="shared" si="15"/>
        <v>62.857142857142854</v>
      </c>
      <c r="H32" s="3">
        <f>SUMIF($A3:$A29,"N_EUR",H3:H29)/$B32</f>
        <v>75.30952380952381</v>
      </c>
      <c r="I32" s="3">
        <f>SUMIF($A3:$A29,"N_EUR",I3:I29)/$B32</f>
        <v>85.714285714285708</v>
      </c>
      <c r="J32" s="3">
        <f>SUMIF($A3:$A29,"N_EUR",J3:J29)/$B32</f>
        <v>82.033613445378151</v>
      </c>
      <c r="K32" s="3">
        <f t="shared" si="15"/>
        <v>31.224489795918373</v>
      </c>
      <c r="L32" s="3">
        <f t="shared" ref="L32" si="16">SUMIF($A3:$A29,"N_EUR",L3:L29)/$B32</f>
        <v>28.021978021978018</v>
      </c>
      <c r="M32" s="3">
        <f>SUMIF($A3:$A29,"N_EUR",M3:M29)/$B32</f>
        <v>76.666666666666657</v>
      </c>
      <c r="N32" s="3">
        <f t="shared" si="15"/>
        <v>63.142857142857146</v>
      </c>
      <c r="O32" s="3">
        <f t="shared" si="15"/>
        <v>0</v>
      </c>
      <c r="Q32" s="3">
        <f t="shared" si="1"/>
        <v>64.608546282418288</v>
      </c>
      <c r="T32" s="3">
        <f t="shared" si="4"/>
        <v>79.559537414965988</v>
      </c>
      <c r="W32" s="3">
        <f t="shared" si="14"/>
        <v>55.264176824575991</v>
      </c>
      <c r="Y32" s="3">
        <f t="shared" si="9"/>
        <v>52.638120119712021</v>
      </c>
    </row>
    <row r="33" spans="1:23" x14ac:dyDescent="0.25">
      <c r="A33" s="4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Q33" s="3"/>
      <c r="T33" s="3"/>
      <c r="W33" s="3"/>
    </row>
    <row r="34" spans="1:23" x14ac:dyDescent="0.25">
      <c r="A34" s="4" t="s">
        <v>53</v>
      </c>
      <c r="C34" s="7" t="s">
        <v>55</v>
      </c>
      <c r="D34" s="7" t="s">
        <v>56</v>
      </c>
      <c r="E34" s="7" t="s">
        <v>140</v>
      </c>
      <c r="F34" s="7">
        <v>-3</v>
      </c>
      <c r="G34" s="7" t="s">
        <v>57</v>
      </c>
      <c r="H34" s="7" t="s">
        <v>58</v>
      </c>
      <c r="I34" s="7" t="s">
        <v>148</v>
      </c>
      <c r="J34" s="7" t="s">
        <v>149</v>
      </c>
      <c r="K34" s="7" t="s">
        <v>60</v>
      </c>
      <c r="L34" s="7" t="s">
        <v>152</v>
      </c>
      <c r="M34" s="7" t="s">
        <v>57</v>
      </c>
      <c r="N34" s="7" t="s">
        <v>61</v>
      </c>
      <c r="O34" s="7">
        <v>-0.2</v>
      </c>
    </row>
    <row r="35" spans="1:23" x14ac:dyDescent="0.25">
      <c r="A35" s="4" t="s">
        <v>54</v>
      </c>
      <c r="E35" s="7" t="s">
        <v>141</v>
      </c>
      <c r="G35" s="6" t="s">
        <v>62</v>
      </c>
    </row>
  </sheetData>
  <mergeCells count="3">
    <mergeCell ref="P1:R1"/>
    <mergeCell ref="S1:U1"/>
    <mergeCell ref="V1:X1"/>
  </mergeCells>
  <conditionalFormatting sqref="C3:G30 N3:N30 H3:I32 K3:K32 M3:M32 N31:O32">
    <cfRule type="cellIs" dxfId="67" priority="4" stopIfTrue="1" operator="greaterThanOrEqual">
      <formula>100</formula>
    </cfRule>
  </conditionalFormatting>
  <conditionalFormatting sqref="O30">
    <cfRule type="cellIs" dxfId="66" priority="7" stopIfTrue="1" operator="greaterThanOrEqual">
      <formula>100</formula>
    </cfRule>
  </conditionalFormatting>
  <conditionalFormatting sqref="O3:O29">
    <cfRule type="cellIs" dxfId="65" priority="6" stopIfTrue="1" operator="greaterThanOrEqual">
      <formula>100</formula>
    </cfRule>
  </conditionalFormatting>
  <conditionalFormatting sqref="C31:G32">
    <cfRule type="cellIs" dxfId="64" priority="3" stopIfTrue="1" operator="greaterThanOrEqual">
      <formula>100</formula>
    </cfRule>
  </conditionalFormatting>
  <conditionalFormatting sqref="J3:J32">
    <cfRule type="cellIs" dxfId="63" priority="2" stopIfTrue="1" operator="greaterThanOrEqual">
      <formula>100</formula>
    </cfRule>
  </conditionalFormatting>
  <conditionalFormatting sqref="L3:L32">
    <cfRule type="cellIs" dxfId="62" priority="1" stopIfTrue="1" operator="greaterThanOrEqual">
      <formula>100</formula>
    </cfRule>
  </conditionalFormatting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5"/>
  <sheetViews>
    <sheetView workbookViewId="0">
      <selection activeCell="V3" sqref="V3:Y32"/>
    </sheetView>
  </sheetViews>
  <sheetFormatPr defaultRowHeight="13.2" x14ac:dyDescent="0.25"/>
  <cols>
    <col min="1" max="1" width="7.109375" bestFit="1" customWidth="1"/>
    <col min="2" max="2" width="14.33203125" bestFit="1" customWidth="1"/>
    <col min="3" max="3" width="6.88671875" bestFit="1" customWidth="1"/>
    <col min="4" max="4" width="5.6640625" customWidth="1"/>
    <col min="5" max="5" width="6.5546875" customWidth="1"/>
    <col min="6" max="15" width="5.6640625" customWidth="1"/>
  </cols>
  <sheetData>
    <row r="1" spans="1:25" x14ac:dyDescent="0.25">
      <c r="P1" s="70" t="s">
        <v>69</v>
      </c>
      <c r="Q1" s="71"/>
      <c r="R1" s="71"/>
      <c r="S1" s="70" t="s">
        <v>70</v>
      </c>
      <c r="T1" s="71"/>
      <c r="U1" s="71"/>
      <c r="V1" s="70" t="s">
        <v>71</v>
      </c>
      <c r="W1" s="71"/>
      <c r="X1" s="71"/>
    </row>
    <row r="2" spans="1:25" ht="39.6" x14ac:dyDescent="0.25">
      <c r="C2" s="5">
        <v>1</v>
      </c>
      <c r="D2" s="5">
        <v>2</v>
      </c>
      <c r="E2" s="5">
        <v>3</v>
      </c>
      <c r="F2" s="5">
        <v>4</v>
      </c>
      <c r="G2" s="5">
        <v>5</v>
      </c>
      <c r="H2" s="5">
        <v>6</v>
      </c>
      <c r="I2" s="5">
        <v>7</v>
      </c>
      <c r="J2" s="5">
        <v>8</v>
      </c>
      <c r="K2" s="5">
        <v>9</v>
      </c>
      <c r="L2" s="5">
        <v>10</v>
      </c>
      <c r="M2" s="5">
        <v>11</v>
      </c>
      <c r="N2" s="5">
        <v>12</v>
      </c>
      <c r="O2" s="5">
        <v>13</v>
      </c>
      <c r="P2" s="8" t="s">
        <v>48</v>
      </c>
      <c r="Q2" s="8" t="s">
        <v>49</v>
      </c>
      <c r="R2" s="8" t="s">
        <v>50</v>
      </c>
      <c r="S2" s="8" t="s">
        <v>63</v>
      </c>
      <c r="T2" s="8" t="s">
        <v>64</v>
      </c>
      <c r="U2" s="8" t="s">
        <v>65</v>
      </c>
      <c r="V2" s="8" t="s">
        <v>66</v>
      </c>
      <c r="W2" s="8" t="s">
        <v>67</v>
      </c>
      <c r="X2" s="8" t="s">
        <v>68</v>
      </c>
      <c r="Y2" s="8" t="s">
        <v>108</v>
      </c>
    </row>
    <row r="3" spans="1:25" x14ac:dyDescent="0.25">
      <c r="A3" s="4" t="s">
        <v>51</v>
      </c>
      <c r="B3" t="s">
        <v>3</v>
      </c>
      <c r="C3" s="3">
        <f>IF('1_Bilancia commerciale'!E3&lt;1,ABS(1-'1_Bilancia commerciale'!E3)*20,('1_Bilancia commerciale'!E3-1)*20)</f>
        <v>1.9999999999999996</v>
      </c>
      <c r="D3" s="3">
        <f>IF('2_posizione internaz.li'!E3&lt;0,'2_posizione internaz.li'!E3/-35*100,0)</f>
        <v>0</v>
      </c>
      <c r="E3" s="3">
        <f>IF('3_Tasso cambio effettivo'!E3&lt;0,'3_Tasso cambio effettivo'!E3/-3*100,'3_Tasso cambio effettivo'!E3/3*100)</f>
        <v>36.666666666666671</v>
      </c>
      <c r="F3" s="3">
        <f>IF('4_Quota export mondiale'!E3&lt;0,'4_Quota export mondiale'!E3/-3*100,0)</f>
        <v>81.919999999999987</v>
      </c>
      <c r="G3" s="3">
        <f>IF('5_Costo_lavoro'!E3&gt;0,'5_Costo_lavoro'!E3/9*100,0)</f>
        <v>17.777777777777779</v>
      </c>
      <c r="H3" s="3">
        <f>IF('6_Debito pubblico'!E3&gt;0,'6_Debito pubblico'!E3/60*100,0)</f>
        <v>170.83333333333331</v>
      </c>
      <c r="I3" s="3">
        <f>IF('7_Debiti famiglie e Isp'!E3&gt;0,'7_Debiti famiglie e Isp'!E3/55*100,0)</f>
        <v>107.45454545454545</v>
      </c>
      <c r="J3" s="3">
        <f>IF('8_Debiti imprese'!E3&gt;0,'8_Debiti imprese'!E3/85*100,0)</f>
        <v>149.64705882352942</v>
      </c>
      <c r="K3" s="3">
        <f>IF('9_Crediti concessi famiglie'!E3&gt;0,'9_Crediti concessi famiglie'!E3/14*100,0)</f>
        <v>32.857142857142854</v>
      </c>
      <c r="L3" s="3">
        <f>IF('10_Crediti concessi imprese'!E3&gt;0,'10_Crediti concessi imprese'!E3/13*100,0)</f>
        <v>0</v>
      </c>
      <c r="M3" s="3">
        <f>IF('11_Prezzo abitazioni'!E3&gt;0,'11_Prezzo abitazioni'!E3/9*100,0)</f>
        <v>38.888888888888893</v>
      </c>
      <c r="N3" s="3">
        <f>IF('12_Disoccupazione'!E3&gt;0,'12_Disoccupazione'!E3/10*100,0)</f>
        <v>72</v>
      </c>
      <c r="O3" s="3">
        <f>IF('13_Tasso di attivita'!E3&lt;0,'13_Tasso di attivita'!E3/-0.2*100,0)</f>
        <v>0</v>
      </c>
      <c r="P3">
        <f t="shared" ref="P3:P29" si="0">COUNTIF(C3:O3,"&gt;=100")</f>
        <v>3</v>
      </c>
      <c r="Q3" s="3">
        <f t="shared" ref="Q3:Q32" si="1">AVERAGE(C3:O3)</f>
        <v>54.618877984760346</v>
      </c>
      <c r="R3">
        <f t="shared" ref="R3:R29" si="2">RANK(Q3,Q$3:Q$29,1)</f>
        <v>6</v>
      </c>
      <c r="S3">
        <f t="shared" ref="S3:S29" si="3">COUNTIF(C3:G3,"&gt;=100")</f>
        <v>0</v>
      </c>
      <c r="T3" s="3">
        <f t="shared" ref="T3:T32" si="4">AVERAGE(C3:G3)</f>
        <v>27.672888888888888</v>
      </c>
      <c r="U3">
        <f t="shared" ref="U3:U29" si="5">RANK(T3,T$3:T$29,1)</f>
        <v>1</v>
      </c>
      <c r="V3">
        <f>COUNTIF(H3:O3,"&gt;=100")</f>
        <v>3</v>
      </c>
      <c r="W3" s="3">
        <f>AVERAGE(H3:O3)</f>
        <v>71.460121169679979</v>
      </c>
      <c r="X3">
        <f t="shared" ref="X3:X29" si="6">RANK(W3,W$3:W$29,1)</f>
        <v>18</v>
      </c>
      <c r="Y3" s="3">
        <f>SUM(H3:O3)/13/Q3*100</f>
        <v>80.513296508235626</v>
      </c>
    </row>
    <row r="4" spans="1:25" x14ac:dyDescent="0.25">
      <c r="A4" s="4" t="s">
        <v>52</v>
      </c>
      <c r="B4" t="s">
        <v>5</v>
      </c>
      <c r="C4" s="3">
        <f>IF('1_Bilancia commerciale'!E4&lt;1,ABS(1-'1_Bilancia commerciale'!E4)*20,('1_Bilancia commerciale'!E4-1)*20)</f>
        <v>22</v>
      </c>
      <c r="D4" s="3">
        <f>IF('2_posizione internaz.li'!E4&lt;0,'2_posizione internaz.li'!E4/-35*100,0)</f>
        <v>124.57142857142858</v>
      </c>
      <c r="E4" s="3">
        <f>IF('3_Tasso cambio effettivo'!E4&lt;0,'3_Tasso cambio effettivo'!E4/-3*100,'3_Tasso cambio effettivo'!E4/3*100)</f>
        <v>106.66666666666667</v>
      </c>
      <c r="F4" s="3">
        <f>IF('4_Quota export mondiale'!E4&lt;0,'4_Quota export mondiale'!E4/-3*100,0)</f>
        <v>0</v>
      </c>
      <c r="G4" s="3">
        <f>IF('5_Costo_lavoro'!E4&gt;0,'5_Costo_lavoro'!E4/9*100,0)</f>
        <v>176.66666666666666</v>
      </c>
      <c r="H4" s="3">
        <f>IF('6_Debito pubblico'!E4&gt;0,'6_Debito pubblico'!E4/60*100,0)</f>
        <v>41.833333333333336</v>
      </c>
      <c r="I4" s="3">
        <f>IF('7_Debiti famiglie e Isp'!E4&gt;0,'7_Debiti famiglie e Isp'!E4/55*100,0)</f>
        <v>41.090909090909093</v>
      </c>
      <c r="J4" s="3">
        <f>IF('8_Debiti imprese'!E4&gt;0,'8_Debiti imprese'!E4/85*100,0)</f>
        <v>89.64705882352942</v>
      </c>
      <c r="K4" s="3">
        <f>IF('9_Crediti concessi famiglie'!E4&gt;0,'9_Crediti concessi famiglie'!E4/14*100,0)</f>
        <v>68.571428571428569</v>
      </c>
      <c r="L4" s="3">
        <f>IF('10_Crediti concessi imprese'!E4&gt;0,'10_Crediti concessi imprese'!E4/13*100,0)</f>
        <v>12.307692307692308</v>
      </c>
      <c r="M4" s="3">
        <f>IF('11_Prezzo abitazioni'!E4&gt;0,'11_Prezzo abitazioni'!E4/9*100,0)</f>
        <v>96.666666666666657</v>
      </c>
      <c r="N4" s="3">
        <f>IF('12_Disoccupazione'!E4&gt;0,'12_Disoccupazione'!E4/10*100,0)</f>
        <v>72</v>
      </c>
      <c r="O4" s="3">
        <f>IF('13_Tasso di attivita'!E4&lt;0,'13_Tasso di attivita'!E4/-0.2*100,0)</f>
        <v>0</v>
      </c>
      <c r="P4">
        <f t="shared" si="0"/>
        <v>3</v>
      </c>
      <c r="Q4" s="3">
        <f t="shared" si="1"/>
        <v>65.540142361409323</v>
      </c>
      <c r="R4">
        <f t="shared" si="2"/>
        <v>17</v>
      </c>
      <c r="S4">
        <f t="shared" si="3"/>
        <v>3</v>
      </c>
      <c r="T4" s="3">
        <f t="shared" si="4"/>
        <v>85.980952380952388</v>
      </c>
      <c r="U4">
        <f t="shared" si="5"/>
        <v>22</v>
      </c>
      <c r="V4">
        <f t="shared" ref="V4:V29" si="7">COUNTIF(H4:O4,"&gt;=100")</f>
        <v>0</v>
      </c>
      <c r="W4" s="3">
        <f t="shared" ref="W4:W29" si="8">AVERAGE(H4:O4)</f>
        <v>52.764636099194931</v>
      </c>
      <c r="X4">
        <f t="shared" si="6"/>
        <v>5</v>
      </c>
      <c r="Y4" s="3">
        <f t="shared" ref="Y4:Y32" si="9">SUM(H4:O4)/13/Q4*100</f>
        <v>49.542988650771129</v>
      </c>
    </row>
    <row r="5" spans="1:25" x14ac:dyDescent="0.25">
      <c r="A5" s="4" t="s">
        <v>52</v>
      </c>
      <c r="B5" t="s">
        <v>6</v>
      </c>
      <c r="C5" s="3">
        <f>IF('1_Bilancia commerciale'!E5&lt;1,ABS(1-'1_Bilancia commerciale'!E5)*20,('1_Bilancia commerciale'!E5-1)*20)</f>
        <v>3.9999999999999991</v>
      </c>
      <c r="D5" s="3">
        <f>IF('2_posizione internaz.li'!E5&lt;0,'2_posizione internaz.li'!E5/-35*100,0)</f>
        <v>70.571428571428569</v>
      </c>
      <c r="E5" s="3">
        <f>IF('3_Tasso cambio effettivo'!E5&lt;0,'3_Tasso cambio effettivo'!E5/-3*100,'3_Tasso cambio effettivo'!E5/3*100)</f>
        <v>186.66666666666666</v>
      </c>
      <c r="F5" s="3">
        <f>IF('4_Quota export mondiale'!E5&lt;0,'4_Quota export mondiale'!E5/-3*100,0)</f>
        <v>0</v>
      </c>
      <c r="G5" s="3">
        <f>IF('5_Costo_lavoro'!E5&gt;0,'5_Costo_lavoro'!E5/9*100,0)</f>
        <v>77.777777777777786</v>
      </c>
      <c r="H5" s="3">
        <f>IF('6_Debito pubblico'!E5&gt;0,'6_Debito pubblico'!E5/60*100,0)</f>
        <v>56.333333333333321</v>
      </c>
      <c r="I5" s="3">
        <f>IF('7_Debiti famiglie e Isp'!E5&gt;0,'7_Debiti famiglie e Isp'!E5/55*100,0)</f>
        <v>56.545454545454547</v>
      </c>
      <c r="J5" s="3">
        <f>IF('8_Debiti imprese'!E5&gt;0,'8_Debiti imprese'!E5/85*100,0)</f>
        <v>56.705882352941181</v>
      </c>
      <c r="K5" s="3">
        <f>IF('9_Crediti concessi famiglie'!E5&gt;0,'9_Crediti concessi famiglie'!E5/14*100,0)</f>
        <v>59.285714285714285</v>
      </c>
      <c r="L5" s="3">
        <f>IF('10_Crediti concessi imprese'!E5&gt;0,'10_Crediti concessi imprese'!E5/13*100,0)</f>
        <v>81.538461538461533</v>
      </c>
      <c r="M5" s="3">
        <f>IF('11_Prezzo abitazioni'!E5&gt;0,'11_Prezzo abitazioni'!E5/9*100,0)</f>
        <v>129.99999999999997</v>
      </c>
      <c r="N5" s="3">
        <f>IF('12_Disoccupazione'!E5&gt;0,'12_Disoccupazione'!E5/10*100,0)</f>
        <v>28.999999999999996</v>
      </c>
      <c r="O5" s="3">
        <f>IF('13_Tasso di attivita'!E5&lt;0,'13_Tasso di attivita'!E5/-0.2*100,0)</f>
        <v>0</v>
      </c>
      <c r="P5">
        <f t="shared" si="0"/>
        <v>2</v>
      </c>
      <c r="Q5" s="3">
        <f t="shared" si="1"/>
        <v>62.186516851675222</v>
      </c>
      <c r="R5">
        <f t="shared" si="2"/>
        <v>11</v>
      </c>
      <c r="S5">
        <f t="shared" si="3"/>
        <v>1</v>
      </c>
      <c r="T5" s="3">
        <f t="shared" si="4"/>
        <v>67.803174603174597</v>
      </c>
      <c r="U5">
        <f t="shared" si="5"/>
        <v>14</v>
      </c>
      <c r="V5">
        <f t="shared" si="7"/>
        <v>1</v>
      </c>
      <c r="W5" s="3">
        <f t="shared" si="8"/>
        <v>58.676105756988107</v>
      </c>
      <c r="X5">
        <f t="shared" si="6"/>
        <v>14</v>
      </c>
      <c r="Y5" s="3">
        <f t="shared" si="9"/>
        <v>58.06463298090064</v>
      </c>
    </row>
    <row r="6" spans="1:25" x14ac:dyDescent="0.25">
      <c r="A6" s="4" t="s">
        <v>52</v>
      </c>
      <c r="B6" t="s">
        <v>7</v>
      </c>
      <c r="C6" s="3">
        <f>IF('1_Bilancia commerciale'!E6&lt;1,ABS(1-'1_Bilancia commerciale'!E6)*20,('1_Bilancia commerciale'!E6-1)*20)</f>
        <v>130</v>
      </c>
      <c r="D6" s="3">
        <f>IF('2_posizione internaz.li'!E6&lt;0,'2_posizione internaz.li'!E6/-35*100,0)</f>
        <v>0</v>
      </c>
      <c r="E6" s="3">
        <f>IF('3_Tasso cambio effettivo'!E6&lt;0,'3_Tasso cambio effettivo'!E6/-3*100,'3_Tasso cambio effettivo'!E6/3*100)</f>
        <v>63.333333333333329</v>
      </c>
      <c r="F6" s="3">
        <f>IF('4_Quota export mondiale'!E6&lt;0,'4_Quota export mondiale'!E6/-3*100,0)</f>
        <v>107.55666666666667</v>
      </c>
      <c r="G6" s="3">
        <f>IF('5_Costo_lavoro'!E6&gt;0,'5_Costo_lavoro'!E6/9*100,0)</f>
        <v>10</v>
      </c>
      <c r="H6" s="3">
        <f>IF('6_Debito pubblico'!E6&gt;0,'6_Debito pubblico'!E6/60*100,0)</f>
        <v>67</v>
      </c>
      <c r="I6" s="3">
        <f>IF('7_Debiti famiglie e Isp'!E6&gt;0,'7_Debiti famiglie e Isp'!E6/55*100,0)</f>
        <v>206.90909090909088</v>
      </c>
      <c r="J6" s="3">
        <f>IF('8_Debiti imprese'!E6&gt;0,'8_Debiti imprese'!E6/85*100,0)</f>
        <v>126.23529411764704</v>
      </c>
      <c r="K6" s="3">
        <f>IF('9_Crediti concessi famiglie'!E6&gt;0,'9_Crediti concessi famiglie'!E6/14*100,0)</f>
        <v>3.5714285714285712</v>
      </c>
      <c r="L6" s="3">
        <f>IF('10_Crediti concessi imprese'!E6&gt;0,'10_Crediti concessi imprese'!E6/13*100,0)</f>
        <v>1.5384615384615385</v>
      </c>
      <c r="M6" s="3">
        <f>IF('11_Prezzo abitazioni'!E6&gt;0,'11_Prezzo abitazioni'!E6/9*100,0)</f>
        <v>55.555555555555557</v>
      </c>
      <c r="N6" s="3">
        <f>IF('12_Disoccupazione'!E6&gt;0,'12_Disoccupazione'!E6/10*100,0)</f>
        <v>57.999999999999993</v>
      </c>
      <c r="O6" s="3">
        <f>IF('13_Tasso di attivita'!E6&lt;0,'13_Tasso di attivita'!E6/-0.2*100,0)</f>
        <v>0</v>
      </c>
      <c r="P6">
        <f t="shared" si="0"/>
        <v>4</v>
      </c>
      <c r="Q6" s="3">
        <f t="shared" si="1"/>
        <v>63.82306389939874</v>
      </c>
      <c r="R6">
        <f t="shared" si="2"/>
        <v>14</v>
      </c>
      <c r="S6">
        <f t="shared" si="3"/>
        <v>2</v>
      </c>
      <c r="T6" s="3">
        <f t="shared" si="4"/>
        <v>62.177999999999997</v>
      </c>
      <c r="U6">
        <f t="shared" si="5"/>
        <v>11</v>
      </c>
      <c r="V6">
        <f t="shared" si="7"/>
        <v>2</v>
      </c>
      <c r="W6" s="3">
        <f t="shared" si="8"/>
        <v>64.851228836522949</v>
      </c>
      <c r="X6">
        <f t="shared" si="6"/>
        <v>17</v>
      </c>
      <c r="Y6" s="3">
        <f t="shared" si="9"/>
        <v>62.529822412927629</v>
      </c>
    </row>
    <row r="7" spans="1:25" x14ac:dyDescent="0.25">
      <c r="A7" s="4" t="s">
        <v>51</v>
      </c>
      <c r="B7" t="s">
        <v>8</v>
      </c>
      <c r="C7" s="3">
        <f>IF('1_Bilancia commerciale'!E7&lt;1,ABS(1-'1_Bilancia commerciale'!E7)*20,('1_Bilancia commerciale'!E7-1)*20)</f>
        <v>148</v>
      </c>
      <c r="D7" s="3">
        <f>IF('2_posizione internaz.li'!E7&lt;0,'2_posizione internaz.li'!E7/-35*100,0)</f>
        <v>0</v>
      </c>
      <c r="E7" s="3">
        <f>IF('3_Tasso cambio effettivo'!E7&lt;0,'3_Tasso cambio effettivo'!E7/-3*100,'3_Tasso cambio effettivo'!E7/3*100)</f>
        <v>56.666666666666664</v>
      </c>
      <c r="F7" s="3">
        <f>IF('4_Quota export mondiale'!E7&lt;0,'4_Quota export mondiale'!E7/-3*100,0)</f>
        <v>66.213333333333338</v>
      </c>
      <c r="G7" s="3">
        <f>IF('5_Costo_lavoro'!E7&gt;0,'5_Costo_lavoro'!E7/9*100,0)</f>
        <v>48.888888888888893</v>
      </c>
      <c r="H7" s="3">
        <f>IF('6_Debito pubblico'!E7&gt;0,'6_Debito pubblico'!E7/60*100,0)</f>
        <v>106.66666666666667</v>
      </c>
      <c r="I7" s="3">
        <f>IF('7_Debiti famiglie e Isp'!E7&gt;0,'7_Debiti famiglie e Isp'!E7/55*100,0)</f>
        <v>94.36363636363636</v>
      </c>
      <c r="J7" s="3">
        <f>IF('8_Debiti imprese'!E7&gt;0,'8_Debiti imprese'!E7/85*100,0)</f>
        <v>63.176470588235304</v>
      </c>
      <c r="K7" s="3">
        <f>IF('9_Crediti concessi famiglie'!E7&gt;0,'9_Crediti concessi famiglie'!E7/14*100,0)</f>
        <v>23.571428571428569</v>
      </c>
      <c r="L7" s="3">
        <f>IF('10_Crediti concessi imprese'!E7&gt;0,'10_Crediti concessi imprese'!E7/13*100,0)</f>
        <v>11.538461538461538</v>
      </c>
      <c r="M7" s="3">
        <f>IF('11_Prezzo abitazioni'!E7&gt;0,'11_Prezzo abitazioni'!E7/9*100,0)</f>
        <v>67.777777777777771</v>
      </c>
      <c r="N7" s="3">
        <f>IF('12_Disoccupazione'!E7&gt;0,'12_Disoccupazione'!E7/10*100,0)</f>
        <v>36</v>
      </c>
      <c r="O7" s="3">
        <f>IF('13_Tasso di attivita'!E7&lt;0,'13_Tasso di attivita'!E7/-0.2*100,0)</f>
        <v>0</v>
      </c>
      <c r="P7">
        <f t="shared" si="0"/>
        <v>2</v>
      </c>
      <c r="Q7" s="3">
        <f t="shared" si="1"/>
        <v>55.604871568853468</v>
      </c>
      <c r="R7">
        <f t="shared" si="2"/>
        <v>7</v>
      </c>
      <c r="S7">
        <f t="shared" si="3"/>
        <v>1</v>
      </c>
      <c r="T7" s="3">
        <f t="shared" si="4"/>
        <v>63.95377777777778</v>
      </c>
      <c r="U7">
        <f t="shared" si="5"/>
        <v>12</v>
      </c>
      <c r="V7">
        <f t="shared" si="7"/>
        <v>1</v>
      </c>
      <c r="W7" s="3">
        <f t="shared" si="8"/>
        <v>50.38680518827578</v>
      </c>
      <c r="X7">
        <f t="shared" si="6"/>
        <v>4</v>
      </c>
      <c r="Y7" s="3">
        <f t="shared" si="9"/>
        <v>55.763575845780842</v>
      </c>
    </row>
    <row r="8" spans="1:25" x14ac:dyDescent="0.25">
      <c r="A8" s="4" t="s">
        <v>51</v>
      </c>
      <c r="B8" t="s">
        <v>9</v>
      </c>
      <c r="C8" s="3">
        <f>IF('1_Bilancia commerciale'!E8&lt;1,ABS(1-'1_Bilancia commerciale'!E8)*20,('1_Bilancia commerciale'!E8-1)*20)</f>
        <v>7.9999999999999982</v>
      </c>
      <c r="D8" s="3">
        <f>IF('2_posizione internaz.li'!E8&lt;0,'2_posizione internaz.li'!E8/-35*100,0)</f>
        <v>93.428571428571445</v>
      </c>
      <c r="E8" s="3">
        <f>IF('3_Tasso cambio effettivo'!E8&lt;0,'3_Tasso cambio effettivo'!E8/-3*100,'3_Tasso cambio effettivo'!E8/3*100)</f>
        <v>109.99999999999999</v>
      </c>
      <c r="F8" s="3">
        <f>IF('4_Quota export mondiale'!E8&lt;0,'4_Quota export mondiale'!E8/-3*100,0)</f>
        <v>158.22</v>
      </c>
      <c r="G8" s="3">
        <f>IF('5_Costo_lavoro'!E8&gt;0,'5_Costo_lavoro'!E8/9*100,0)</f>
        <v>137.77777777777777</v>
      </c>
      <c r="H8" s="3">
        <f>IF('6_Debito pubblico'!E8&gt;0,'6_Debito pubblico'!E8/60*100,0)</f>
        <v>15.666666666666668</v>
      </c>
      <c r="I8" s="3">
        <f>IF('7_Debiti famiglie e Isp'!E8&gt;0,'7_Debiti famiglie e Isp'!E8/55*100,0)</f>
        <v>70</v>
      </c>
      <c r="J8" s="3">
        <f>IF('8_Debiti imprese'!E8&gt;0,'8_Debiti imprese'!E8/85*100,0)</f>
        <v>77.058823529411768</v>
      </c>
      <c r="K8" s="3">
        <f>IF('9_Crediti concessi famiglie'!E8&gt;0,'9_Crediti concessi famiglie'!E8/14*100,0)</f>
        <v>52.857142857142861</v>
      </c>
      <c r="L8" s="3">
        <f>IF('10_Crediti concessi imprese'!E8&gt;0,'10_Crediti concessi imprese'!E8/13*100,0)</f>
        <v>23.076923076923077</v>
      </c>
      <c r="M8" s="3">
        <f>IF('11_Prezzo abitazioni'!E8&gt;0,'11_Prezzo abitazioni'!E8/9*100,0)</f>
        <v>61.111111111111114</v>
      </c>
      <c r="N8" s="3">
        <f>IF('12_Disoccupazione'!E8&gt;0,'12_Disoccupazione'!E8/10*100,0)</f>
        <v>57.999999999999993</v>
      </c>
      <c r="O8" s="3">
        <f>IF('13_Tasso di attivita'!E8&lt;0,'13_Tasso di attivita'!E8/-0.2*100,0)</f>
        <v>0</v>
      </c>
      <c r="P8">
        <f t="shared" si="0"/>
        <v>3</v>
      </c>
      <c r="Q8" s="3">
        <f t="shared" si="1"/>
        <v>66.553616649815751</v>
      </c>
      <c r="R8">
        <f t="shared" si="2"/>
        <v>18</v>
      </c>
      <c r="S8">
        <f t="shared" si="3"/>
        <v>3</v>
      </c>
      <c r="T8" s="3">
        <f t="shared" si="4"/>
        <v>101.48526984126985</v>
      </c>
      <c r="U8">
        <f t="shared" si="5"/>
        <v>23</v>
      </c>
      <c r="V8">
        <f t="shared" si="7"/>
        <v>0</v>
      </c>
      <c r="W8" s="3">
        <f t="shared" si="8"/>
        <v>44.72133340515694</v>
      </c>
      <c r="X8">
        <f t="shared" si="6"/>
        <v>2</v>
      </c>
      <c r="Y8" s="3">
        <f t="shared" si="9"/>
        <v>41.351352401816982</v>
      </c>
    </row>
    <row r="9" spans="1:25" x14ac:dyDescent="0.25">
      <c r="A9" s="4" t="s">
        <v>51</v>
      </c>
      <c r="B9" t="s">
        <v>10</v>
      </c>
      <c r="C9" s="3">
        <f>IF('1_Bilancia commerciale'!E9&lt;1,ABS(1-'1_Bilancia commerciale'!E9)*20,('1_Bilancia commerciale'!E9-1)*20)</f>
        <v>20</v>
      </c>
      <c r="D9" s="3">
        <f>IF('2_posizione internaz.li'!E9&lt;0,'2_posizione internaz.li'!E9/-35*100,0)</f>
        <v>484.5714285714285</v>
      </c>
      <c r="E9" s="3">
        <f>IF('3_Tasso cambio effettivo'!E9&lt;0,'3_Tasso cambio effettivo'!E9/-3*100,'3_Tasso cambio effettivo'!E9/3*100)</f>
        <v>196.66666666666669</v>
      </c>
      <c r="F9" s="3">
        <f>IF('4_Quota export mondiale'!E9&lt;0,'4_Quota export mondiale'!E9/-3*100,0)</f>
        <v>0</v>
      </c>
      <c r="G9" s="3">
        <f>IF('5_Costo_lavoro'!E9&gt;0,'5_Costo_lavoro'!E9/9*100,0)</f>
        <v>0</v>
      </c>
      <c r="H9" s="3">
        <f>IF('6_Debito pubblico'!E9&gt;0,'6_Debito pubblico'!E9/60*100,0)</f>
        <v>108.66666666666667</v>
      </c>
      <c r="I9" s="3">
        <f>IF('7_Debiti famiglie e Isp'!E9&gt;0,'7_Debiti famiglie e Isp'!E9/55*100,0)</f>
        <v>98.545454545454547</v>
      </c>
      <c r="J9" s="3">
        <f>IF('8_Debiti imprese'!E9&gt;0,'8_Debiti imprese'!E9/85*100,0)</f>
        <v>251.52941176470591</v>
      </c>
      <c r="K9" s="3">
        <f>IF('9_Crediti concessi famiglie'!E9&gt;0,'9_Crediti concessi famiglie'!E9/14*100,0)</f>
        <v>0</v>
      </c>
      <c r="L9" s="3">
        <f>IF('10_Crediti concessi imprese'!E9&gt;0,'10_Crediti concessi imprese'!E9/13*100,0)</f>
        <v>0</v>
      </c>
      <c r="M9" s="3">
        <f>IF('11_Prezzo abitazioni'!E9&gt;0,'11_Prezzo abitazioni'!E9/9*100,0)</f>
        <v>121.11111111111113</v>
      </c>
      <c r="N9" s="3">
        <f>IF('12_Disoccupazione'!E9&gt;0,'12_Disoccupazione'!E9/10*100,0)</f>
        <v>67</v>
      </c>
      <c r="O9" s="3">
        <f>IF('13_Tasso di attivita'!E9&lt;0,'13_Tasso di attivita'!E9/-0.2*100,0)</f>
        <v>0</v>
      </c>
      <c r="P9">
        <f t="shared" si="0"/>
        <v>5</v>
      </c>
      <c r="Q9" s="3">
        <f t="shared" si="1"/>
        <v>103.69928764046411</v>
      </c>
      <c r="R9">
        <f t="shared" si="2"/>
        <v>25</v>
      </c>
      <c r="S9">
        <f t="shared" si="3"/>
        <v>2</v>
      </c>
      <c r="T9" s="3">
        <f t="shared" si="4"/>
        <v>140.24761904761903</v>
      </c>
      <c r="U9">
        <f t="shared" si="5"/>
        <v>26</v>
      </c>
      <c r="V9">
        <f t="shared" si="7"/>
        <v>3</v>
      </c>
      <c r="W9" s="3">
        <f t="shared" si="8"/>
        <v>80.856580510992274</v>
      </c>
      <c r="X9">
        <f t="shared" si="6"/>
        <v>23</v>
      </c>
      <c r="Y9" s="3">
        <f t="shared" si="9"/>
        <v>47.98287127254703</v>
      </c>
    </row>
    <row r="10" spans="1:25" x14ac:dyDescent="0.25">
      <c r="A10" s="4" t="s">
        <v>51</v>
      </c>
      <c r="B10" t="s">
        <v>11</v>
      </c>
      <c r="C10" s="3">
        <f>IF('1_Bilancia commerciale'!E10&lt;1,ABS(1-'1_Bilancia commerciale'!E10)*20,('1_Bilancia commerciale'!E10-1)*20)</f>
        <v>50</v>
      </c>
      <c r="D10" s="3">
        <f>IF('2_posizione internaz.li'!E10&lt;0,'2_posizione internaz.li'!E10/-35*100,0)</f>
        <v>408.57142857142856</v>
      </c>
      <c r="E10" s="3">
        <f>IF('3_Tasso cambio effettivo'!E10&lt;0,'3_Tasso cambio effettivo'!E10/-3*100,'3_Tasso cambio effettivo'!E10/3*100)</f>
        <v>93.333333333333329</v>
      </c>
      <c r="F10" s="3">
        <f>IF('4_Quota export mondiale'!E10&lt;0,'4_Quota export mondiale'!E10/-3*100,0)</f>
        <v>222.28333333333333</v>
      </c>
      <c r="G10" s="3">
        <f>IF('5_Costo_lavoro'!E10&gt;0,'5_Costo_lavoro'!E10/9*100,0)</f>
        <v>0</v>
      </c>
      <c r="H10" s="3">
        <f>IF('6_Debito pubblico'!E10&gt;0,'6_Debito pubblico'!E10/60*100,0)</f>
        <v>303.49999999999994</v>
      </c>
      <c r="I10" s="3">
        <f>IF('7_Debiti famiglie e Isp'!E10&gt;0,'7_Debiti famiglie e Isp'!E10/55*100,0)</f>
        <v>105.81818181818183</v>
      </c>
      <c r="J10" s="3">
        <f>IF('8_Debiti imprese'!E10&gt;0,'8_Debiti imprese'!E10/85*100,0)</f>
        <v>73.294117647058826</v>
      </c>
      <c r="K10" s="3">
        <f>IF('9_Crediti concessi famiglie'!E10&gt;0,'9_Crediti concessi famiglie'!E10/14*100,0)</f>
        <v>0</v>
      </c>
      <c r="L10" s="3">
        <f>IF('10_Crediti concessi imprese'!E10&gt;0,'10_Crediti concessi imprese'!E10/13*100,0)</f>
        <v>0</v>
      </c>
      <c r="M10" s="3">
        <f>IF('11_Prezzo abitazioni'!E10&gt;0,'11_Prezzo abitazioni'!E10/9*100,0)</f>
        <v>0</v>
      </c>
      <c r="N10" s="3">
        <f>IF('12_Disoccupazione'!E10&gt;0,'12_Disoccupazione'!E10/10*100,0)</f>
        <v>218.00000000000003</v>
      </c>
      <c r="O10" s="3">
        <f>IF('13_Tasso di attivita'!E10&lt;0,'13_Tasso di attivita'!E10/-0.2*100,0)</f>
        <v>0</v>
      </c>
      <c r="P10">
        <f t="shared" si="0"/>
        <v>5</v>
      </c>
      <c r="Q10" s="3">
        <f t="shared" si="1"/>
        <v>113.4461842079489</v>
      </c>
      <c r="R10">
        <f t="shared" si="2"/>
        <v>26</v>
      </c>
      <c r="S10">
        <f t="shared" si="3"/>
        <v>2</v>
      </c>
      <c r="T10" s="3">
        <f t="shared" si="4"/>
        <v>154.83761904761906</v>
      </c>
      <c r="U10">
        <f t="shared" si="5"/>
        <v>27</v>
      </c>
      <c r="V10">
        <f t="shared" si="7"/>
        <v>3</v>
      </c>
      <c r="W10" s="3">
        <f t="shared" si="8"/>
        <v>87.576537433155082</v>
      </c>
      <c r="X10">
        <f t="shared" si="6"/>
        <v>24</v>
      </c>
      <c r="Y10" s="3">
        <f t="shared" si="9"/>
        <v>47.505567667424764</v>
      </c>
    </row>
    <row r="11" spans="1:25" x14ac:dyDescent="0.25">
      <c r="A11" s="4" t="s">
        <v>51</v>
      </c>
      <c r="B11" t="s">
        <v>12</v>
      </c>
      <c r="C11" s="3">
        <f>IF('1_Bilancia commerciale'!E11&lt;1,ABS(1-'1_Bilancia commerciale'!E11)*20,('1_Bilancia commerciale'!E11-1)*20)</f>
        <v>34</v>
      </c>
      <c r="D11" s="3">
        <f>IF('2_posizione internaz.li'!E11&lt;0,'2_posizione internaz.li'!E11/-35*100,0)</f>
        <v>241.14285714285714</v>
      </c>
      <c r="E11" s="3">
        <f>IF('3_Tasso cambio effettivo'!E11&lt;0,'3_Tasso cambio effettivo'!E11/-3*100,'3_Tasso cambio effettivo'!E11/3*100)</f>
        <v>80</v>
      </c>
      <c r="F11" s="3">
        <f>IF('4_Quota export mondiale'!E11&lt;0,'4_Quota export mondiale'!E11/-3*100,0)</f>
        <v>0</v>
      </c>
      <c r="G11" s="3">
        <f>IF('5_Costo_lavoro'!E11&gt;0,'5_Costo_lavoro'!E11/9*100,0)</f>
        <v>0</v>
      </c>
      <c r="H11" s="3">
        <f>IF('6_Debito pubblico'!E11&gt;0,'6_Debito pubblico'!E11/60*100,0)</f>
        <v>168.66666666666669</v>
      </c>
      <c r="I11" s="3">
        <f>IF('7_Debiti famiglie e Isp'!E11&gt;0,'7_Debiti famiglie e Isp'!E11/55*100,0)</f>
        <v>110.72727272727272</v>
      </c>
      <c r="J11" s="3">
        <f>IF('8_Debiti imprese'!E11&gt;0,'8_Debiti imprese'!E11/85*100,0)</f>
        <v>97.17647058823529</v>
      </c>
      <c r="K11" s="3">
        <f>IF('9_Crediti concessi famiglie'!E11&gt;0,'9_Crediti concessi famiglie'!E11/14*100,0)</f>
        <v>0</v>
      </c>
      <c r="L11" s="3">
        <f>IF('10_Crediti concessi imprese'!E11&gt;0,'10_Crediti concessi imprese'!E11/13*100,0)</f>
        <v>20.76923076923077</v>
      </c>
      <c r="M11" s="3">
        <f>IF('11_Prezzo abitazioni'!E11&gt;0,'11_Prezzo abitazioni'!E11/9*100,0)</f>
        <v>68.888888888888886</v>
      </c>
      <c r="N11" s="3">
        <f>IF('12_Disoccupazione'!E11&gt;0,'12_Disoccupazione'!E11/10*100,0)</f>
        <v>172</v>
      </c>
      <c r="O11" s="3">
        <f>IF('13_Tasso di attivita'!E11&lt;0,'13_Tasso di attivita'!E11/-0.2*100,0)</f>
        <v>149.99999999999997</v>
      </c>
      <c r="P11">
        <f t="shared" si="0"/>
        <v>5</v>
      </c>
      <c r="Q11" s="3">
        <f t="shared" si="1"/>
        <v>87.951645137165485</v>
      </c>
      <c r="R11">
        <f t="shared" si="2"/>
        <v>24</v>
      </c>
      <c r="S11">
        <f t="shared" si="3"/>
        <v>1</v>
      </c>
      <c r="T11" s="3">
        <f t="shared" si="4"/>
        <v>71.028571428571425</v>
      </c>
      <c r="U11">
        <f t="shared" si="5"/>
        <v>15</v>
      </c>
      <c r="V11">
        <f t="shared" si="7"/>
        <v>4</v>
      </c>
      <c r="W11" s="3">
        <f t="shared" si="8"/>
        <v>98.528566205036796</v>
      </c>
      <c r="X11">
        <f t="shared" si="6"/>
        <v>25</v>
      </c>
      <c r="Y11" s="3">
        <f t="shared" si="9"/>
        <v>68.938976324915473</v>
      </c>
    </row>
    <row r="12" spans="1:25" x14ac:dyDescent="0.25">
      <c r="A12" s="4" t="s">
        <v>51</v>
      </c>
      <c r="B12" t="s">
        <v>13</v>
      </c>
      <c r="C12" s="3">
        <f>IF('1_Bilancia commerciale'!E12&lt;1,ABS(1-'1_Bilancia commerciale'!E12)*20,('1_Bilancia commerciale'!E12-1)*20)</f>
        <v>30</v>
      </c>
      <c r="D12" s="3">
        <f>IF('2_posizione internaz.li'!E12&lt;0,'2_posizione internaz.li'!E12/-35*100,0)</f>
        <v>73.142857142857139</v>
      </c>
      <c r="E12" s="3">
        <f>IF('3_Tasso cambio effettivo'!E12&lt;0,'3_Tasso cambio effettivo'!E12/-3*100,'3_Tasso cambio effettivo'!E12/3*100)</f>
        <v>93.333333333333329</v>
      </c>
      <c r="F12" s="3">
        <f>IF('4_Quota export mondiale'!E12&lt;0,'4_Quota export mondiale'!E12/-3*100,0)</f>
        <v>120.08666666666666</v>
      </c>
      <c r="G12" s="3">
        <f>IF('5_Costo_lavoro'!E12&gt;0,'5_Costo_lavoro'!E12/9*100,0)</f>
        <v>22.222222222222221</v>
      </c>
      <c r="H12" s="3">
        <f>IF('6_Debito pubblico'!E12&gt;0,'6_Debito pubblico'!E12/60*100,0)</f>
        <v>164.5</v>
      </c>
      <c r="I12" s="3">
        <f>IF('7_Debiti famiglie e Isp'!E12&gt;0,'7_Debiti famiglie e Isp'!E12/55*100,0)</f>
        <v>108</v>
      </c>
      <c r="J12" s="3">
        <f>IF('8_Debiti imprese'!E12&gt;0,'8_Debiti imprese'!E12/85*100,0)</f>
        <v>101.64705882352942</v>
      </c>
      <c r="K12" s="3">
        <f>IF('9_Crediti concessi famiglie'!E12&gt;0,'9_Crediti concessi famiglie'!E12/14*100,0)</f>
        <v>37.142857142857146</v>
      </c>
      <c r="L12" s="3">
        <f>IF('10_Crediti concessi imprese'!E12&gt;0,'10_Crediti concessi imprese'!E12/13*100,0)</f>
        <v>40.769230769230766</v>
      </c>
      <c r="M12" s="3">
        <f>IF('11_Prezzo abitazioni'!E12&gt;0,'11_Prezzo abitazioni'!E12/9*100,0)</f>
        <v>35.555555555555557</v>
      </c>
      <c r="N12" s="3">
        <f>IF('12_Disoccupazione'!E12&gt;0,'12_Disoccupazione'!E12/10*100,0)</f>
        <v>94</v>
      </c>
      <c r="O12" s="3">
        <f>IF('13_Tasso di attivita'!E12&lt;0,'13_Tasso di attivita'!E12/-0.2*100,0)</f>
        <v>0</v>
      </c>
      <c r="P12">
        <f t="shared" si="0"/>
        <v>4</v>
      </c>
      <c r="Q12" s="3">
        <f t="shared" si="1"/>
        <v>70.799983204327091</v>
      </c>
      <c r="R12">
        <f t="shared" si="2"/>
        <v>20</v>
      </c>
      <c r="S12">
        <f t="shared" si="3"/>
        <v>1</v>
      </c>
      <c r="T12" s="3">
        <f t="shared" si="4"/>
        <v>67.757015873015874</v>
      </c>
      <c r="U12">
        <f t="shared" si="5"/>
        <v>13</v>
      </c>
      <c r="V12">
        <f t="shared" si="7"/>
        <v>3</v>
      </c>
      <c r="W12" s="3">
        <f t="shared" si="8"/>
        <v>72.701837786396609</v>
      </c>
      <c r="X12">
        <f t="shared" si="6"/>
        <v>19</v>
      </c>
      <c r="Y12" s="3">
        <f t="shared" si="9"/>
        <v>63.191529798557944</v>
      </c>
    </row>
    <row r="13" spans="1:25" x14ac:dyDescent="0.25">
      <c r="A13" s="4" t="s">
        <v>51</v>
      </c>
      <c r="B13" t="s">
        <v>14</v>
      </c>
      <c r="C13" s="3">
        <f>IF('1_Bilancia commerciale'!E13&lt;1,ABS(1-'1_Bilancia commerciale'!E13)*20,('1_Bilancia commerciale'!E13-1)*20)</f>
        <v>38</v>
      </c>
      <c r="D13" s="3">
        <f>IF('2_posizione internaz.li'!E13&lt;0,'2_posizione internaz.li'!E13/-35*100,0)</f>
        <v>191.71428571428569</v>
      </c>
      <c r="E13" s="3">
        <f>IF('3_Tasso cambio effettivo'!E13&lt;0,'3_Tasso cambio effettivo'!E13/-3*100,'3_Tasso cambio effettivo'!E13/3*100)</f>
        <v>10</v>
      </c>
      <c r="F13" s="3">
        <f>IF('4_Quota export mondiale'!E13&lt;0,'4_Quota export mondiale'!E13/-3*100,0)</f>
        <v>0</v>
      </c>
      <c r="G13" s="3">
        <f>IF('5_Costo_lavoro'!E13&gt;0,'5_Costo_lavoro'!E13/9*100,0)</f>
        <v>0</v>
      </c>
      <c r="H13" s="3">
        <f>IF('6_Debito pubblico'!E13&gt;0,'6_Debito pubblico'!E13/60*100,0)</f>
        <v>127</v>
      </c>
      <c r="I13" s="3">
        <f>IF('7_Debiti famiglie e Isp'!E13&gt;0,'7_Debiti famiglie e Isp'!E13/55*100,0)</f>
        <v>63.090909090909101</v>
      </c>
      <c r="J13" s="3">
        <f>IF('8_Debiti imprese'!E13&gt;0,'8_Debiti imprese'!E13/85*100,0)</f>
        <v>73.529411764705884</v>
      </c>
      <c r="K13" s="3">
        <f>IF('9_Crediti concessi famiglie'!E13&gt;0,'9_Crediti concessi famiglie'!E13/14*100,0)</f>
        <v>30</v>
      </c>
      <c r="L13" s="3">
        <f>IF('10_Crediti concessi imprese'!E13&gt;0,'10_Crediti concessi imprese'!E13/13*100,0)</f>
        <v>0</v>
      </c>
      <c r="M13" s="3">
        <f>IF('11_Prezzo abitazioni'!E13&gt;0,'11_Prezzo abitazioni'!E13/9*100,0)</f>
        <v>42.222222222222221</v>
      </c>
      <c r="N13" s="3">
        <f>IF('12_Disoccupazione'!E13&gt;0,'12_Disoccupazione'!E13/10*100,0)</f>
        <v>110.99999999999999</v>
      </c>
      <c r="O13" s="3">
        <f>IF('13_Tasso di attivita'!E13&lt;0,'13_Tasso di attivita'!E13/-0.2*100,0)</f>
        <v>0</v>
      </c>
      <c r="P13">
        <f t="shared" si="0"/>
        <v>3</v>
      </c>
      <c r="Q13" s="3">
        <f t="shared" si="1"/>
        <v>52.812063753240217</v>
      </c>
      <c r="R13">
        <f t="shared" si="2"/>
        <v>5</v>
      </c>
      <c r="S13">
        <f t="shared" si="3"/>
        <v>1</v>
      </c>
      <c r="T13" s="3">
        <f t="shared" si="4"/>
        <v>47.942857142857136</v>
      </c>
      <c r="U13">
        <f t="shared" si="5"/>
        <v>7</v>
      </c>
      <c r="V13">
        <f t="shared" si="7"/>
        <v>2</v>
      </c>
      <c r="W13" s="3">
        <f t="shared" si="8"/>
        <v>55.855317884729651</v>
      </c>
      <c r="X13">
        <f t="shared" si="6"/>
        <v>12</v>
      </c>
      <c r="Y13" s="3">
        <f t="shared" si="9"/>
        <v>65.084567560704158</v>
      </c>
    </row>
    <row r="14" spans="1:25" x14ac:dyDescent="0.25">
      <c r="A14" s="9" t="s">
        <v>51</v>
      </c>
      <c r="B14" s="10" t="s">
        <v>15</v>
      </c>
      <c r="C14" s="11">
        <f>IF('1_Bilancia commerciale'!E14&lt;1,ABS(1-'1_Bilancia commerciale'!E14)*20,('1_Bilancia commerciale'!E14-1)*20)</f>
        <v>20</v>
      </c>
      <c r="D14" s="11">
        <f>IF('2_posizione internaz.li'!E14&lt;0,'2_posizione internaz.li'!E14/-35*100,0)</f>
        <v>25.428571428571427</v>
      </c>
      <c r="E14" s="11">
        <f>IF('3_Tasso cambio effettivo'!E14&lt;0,'3_Tasso cambio effettivo'!E14/-3*100,'3_Tasso cambio effettivo'!E14/3*100)</f>
        <v>96.666666666666671</v>
      </c>
      <c r="F14" s="11">
        <f>IF('4_Quota export mondiale'!E14&lt;0,'4_Quota export mondiale'!E14/-3*100,0)</f>
        <v>92.466666666666669</v>
      </c>
      <c r="G14" s="11">
        <f>IF('5_Costo_lavoro'!E14&gt;0,'5_Costo_lavoro'!E14/9*100,0)</f>
        <v>6.666666666666667</v>
      </c>
      <c r="H14" s="11">
        <f>IF('6_Debito pubblico'!E14&gt;0,'6_Debito pubblico'!E14/60*100,0)</f>
        <v>222.83333333333331</v>
      </c>
      <c r="I14" s="11">
        <f>IF('7_Debiti famiglie e Isp'!E14&gt;0,'7_Debiti famiglie e Isp'!E14/55*100,0)</f>
        <v>74.181818181818187</v>
      </c>
      <c r="J14" s="11">
        <f>IF('8_Debiti imprese'!E14&gt;0,'8_Debiti imprese'!E14/85*100,0)</f>
        <v>79.17647058823529</v>
      </c>
      <c r="K14" s="11">
        <f>IF('9_Crediti concessi famiglie'!E14&gt;0,'9_Crediti concessi famiglie'!E14/14*100,0)</f>
        <v>17.857142857142858</v>
      </c>
      <c r="L14" s="11">
        <f>IF('10_Crediti concessi imprese'!E14&gt;0,'10_Crediti concessi imprese'!E14/13*100,0)</f>
        <v>6.1538461538461542</v>
      </c>
      <c r="M14" s="11">
        <f>IF('11_Prezzo abitazioni'!E14&gt;0,'11_Prezzo abitazioni'!E14/9*100,0)</f>
        <v>0</v>
      </c>
      <c r="N14" s="11">
        <f>IF('12_Disoccupazione'!E14&gt;0,'12_Disoccupazione'!E14/10*100,0)</f>
        <v>113.00000000000001</v>
      </c>
      <c r="O14" s="11">
        <f>IF('13_Tasso di attivita'!E14&lt;0,'13_Tasso di attivita'!E14/-0.2*100,0)</f>
        <v>0</v>
      </c>
      <c r="P14" s="10">
        <f t="shared" si="0"/>
        <v>2</v>
      </c>
      <c r="Q14" s="11">
        <f t="shared" si="1"/>
        <v>58.033167887919028</v>
      </c>
      <c r="R14" s="12">
        <f t="shared" si="2"/>
        <v>10</v>
      </c>
      <c r="S14" s="12">
        <f t="shared" si="3"/>
        <v>0</v>
      </c>
      <c r="T14" s="13">
        <f t="shared" si="4"/>
        <v>48.245714285714286</v>
      </c>
      <c r="U14" s="12">
        <f t="shared" si="5"/>
        <v>8</v>
      </c>
      <c r="V14" s="10">
        <f t="shared" si="7"/>
        <v>2</v>
      </c>
      <c r="W14" s="11">
        <f t="shared" si="8"/>
        <v>64.150326389296978</v>
      </c>
      <c r="X14" s="10">
        <f t="shared" si="6"/>
        <v>16</v>
      </c>
      <c r="Y14" s="11">
        <f t="shared" si="9"/>
        <v>68.025105932728437</v>
      </c>
    </row>
    <row r="15" spans="1:25" x14ac:dyDescent="0.25">
      <c r="A15" s="4" t="s">
        <v>51</v>
      </c>
      <c r="B15" t="s">
        <v>16</v>
      </c>
      <c r="C15" s="3">
        <f>IF('1_Bilancia commerciale'!E15&lt;1,ABS(1-'1_Bilancia commerciale'!E15)*20,('1_Bilancia commerciale'!E15-1)*20)</f>
        <v>82</v>
      </c>
      <c r="D15" s="3">
        <f>IF('2_posizione internaz.li'!E15&lt;0,'2_posizione internaz.li'!E15/-35*100,0)</f>
        <v>390.28571428571428</v>
      </c>
      <c r="E15" s="3">
        <f>IF('3_Tasso cambio effettivo'!E15&lt;0,'3_Tasso cambio effettivo'!E15/-3*100,'3_Tasso cambio effettivo'!E15/3*100)</f>
        <v>206.66666666666669</v>
      </c>
      <c r="F15" s="3">
        <f>IF('4_Quota export mondiale'!E15&lt;0,'4_Quota export mondiale'!E15/-3*100,0)</f>
        <v>0</v>
      </c>
      <c r="G15" s="3">
        <f>IF('5_Costo_lavoro'!E15&gt;0,'5_Costo_lavoro'!E15/9*100,0)</f>
        <v>0</v>
      </c>
      <c r="H15" s="3">
        <f>IF('6_Debito pubblico'!E15&gt;0,'6_Debito pubblico'!E15/60*100,0)</f>
        <v>160.83333333333334</v>
      </c>
      <c r="I15" s="3">
        <f>IF('7_Debiti famiglie e Isp'!E15&gt;0,'7_Debiti famiglie e Isp'!E15/55*100,0)</f>
        <v>192.90909090909091</v>
      </c>
      <c r="J15" s="3">
        <f>IF('8_Debiti imprese'!E15&gt;0,'8_Debiti imprese'!E15/85*100,0)</f>
        <v>237.17647058823528</v>
      </c>
      <c r="K15" s="3">
        <f>IF('9_Crediti concessi famiglie'!E15&gt;0,'9_Crediti concessi famiglie'!E15/14*100,0)</f>
        <v>5</v>
      </c>
      <c r="L15" s="3">
        <f>IF('10_Crediti concessi imprese'!E15&gt;0,'10_Crediti concessi imprese'!E15/13*100,0)</f>
        <v>73.84615384615384</v>
      </c>
      <c r="M15" s="3">
        <f>IF('11_Prezzo abitazioni'!E15&gt;0,'11_Prezzo abitazioni'!E15/9*100,0)</f>
        <v>24.444444444444446</v>
      </c>
      <c r="N15" s="3">
        <f>IF('12_Disoccupazione'!E15&gt;0,'12_Disoccupazione'!E15/10*100,0)</f>
        <v>110.99999999999999</v>
      </c>
      <c r="O15" s="3">
        <f>IF('13_Tasso di attivita'!E15&lt;0,'13_Tasso di attivita'!E15/-0.2*100,0)</f>
        <v>200</v>
      </c>
      <c r="P15">
        <f t="shared" si="0"/>
        <v>7</v>
      </c>
      <c r="Q15" s="3">
        <f t="shared" si="1"/>
        <v>129.5509133902799</v>
      </c>
      <c r="R15">
        <f t="shared" si="2"/>
        <v>27</v>
      </c>
      <c r="S15">
        <f t="shared" si="3"/>
        <v>2</v>
      </c>
      <c r="T15" s="3">
        <f t="shared" si="4"/>
        <v>135.7904761904762</v>
      </c>
      <c r="U15">
        <f t="shared" si="5"/>
        <v>25</v>
      </c>
      <c r="V15">
        <f t="shared" si="7"/>
        <v>5</v>
      </c>
      <c r="W15" s="3">
        <f t="shared" si="8"/>
        <v>125.65118664015722</v>
      </c>
      <c r="X15">
        <f t="shared" si="6"/>
        <v>27</v>
      </c>
      <c r="Y15" s="3">
        <f t="shared" si="9"/>
        <v>59.686037820691439</v>
      </c>
    </row>
    <row r="16" spans="1:25" x14ac:dyDescent="0.25">
      <c r="A16" s="4" t="s">
        <v>51</v>
      </c>
      <c r="B16" t="s">
        <v>17</v>
      </c>
      <c r="C16" s="3">
        <f>IF('1_Bilancia commerciale'!E16&lt;1,ABS(1-'1_Bilancia commerciale'!E16)*20,('1_Bilancia commerciale'!E16-1)*20)</f>
        <v>0</v>
      </c>
      <c r="D16" s="3">
        <f>IF('2_posizione internaz.li'!E16&lt;0,'2_posizione internaz.li'!E16/-35*100,0)</f>
        <v>151.42857142857142</v>
      </c>
      <c r="E16" s="3">
        <f>IF('3_Tasso cambio effettivo'!E16&lt;0,'3_Tasso cambio effettivo'!E16/-3*100,'3_Tasso cambio effettivo'!E16/3*100)</f>
        <v>66.666666666666657</v>
      </c>
      <c r="F16" s="3">
        <f>IF('4_Quota export mondiale'!E16&lt;0,'4_Quota export mondiale'!E16/-3*100,0)</f>
        <v>11.649999999999999</v>
      </c>
      <c r="G16" s="3">
        <f>IF('5_Costo_lavoro'!E16&gt;0,'5_Costo_lavoro'!E16/9*100,0)</f>
        <v>155.55555555555557</v>
      </c>
      <c r="H16" s="3">
        <f>IF('6_Debito pubblico'!E16&gt;0,'6_Debito pubblico'!E16/60*100,0)</f>
        <v>67.166666666666657</v>
      </c>
      <c r="I16" s="3">
        <f>IF('7_Debiti famiglie e Isp'!E16&gt;0,'7_Debiti famiglie e Isp'!E16/55*100,0)</f>
        <v>42.909090909090914</v>
      </c>
      <c r="J16" s="3">
        <f>IF('8_Debiti imprese'!E16&gt;0,'8_Debiti imprese'!E16/85*100,0)</f>
        <v>64.823529411764696</v>
      </c>
      <c r="K16" s="3">
        <f>IF('9_Crediti concessi famiglie'!E16&gt;0,'9_Crediti concessi famiglie'!E16/14*100,0)</f>
        <v>14.285714285714285</v>
      </c>
      <c r="L16" s="3">
        <f>IF('10_Crediti concessi imprese'!E16&gt;0,'10_Crediti concessi imprese'!E16/13*100,0)</f>
        <v>60</v>
      </c>
      <c r="M16" s="3">
        <f>IF('11_Prezzo abitazioni'!E16&gt;0,'11_Prezzo abitazioni'!E16/9*100,0)</f>
        <v>97.777777777777786</v>
      </c>
      <c r="N16" s="3">
        <f>IF('12_Disoccupazione'!E16&gt;0,'12_Disoccupazione'!E16/10*100,0)</f>
        <v>86.999999999999986</v>
      </c>
      <c r="O16" s="3">
        <f>IF('13_Tasso di attivita'!E16&lt;0,'13_Tasso di attivita'!E16/-0.2*100,0)</f>
        <v>0</v>
      </c>
      <c r="P16">
        <f t="shared" si="0"/>
        <v>2</v>
      </c>
      <c r="Q16" s="3">
        <f t="shared" si="1"/>
        <v>63.020274823216013</v>
      </c>
      <c r="R16">
        <f t="shared" si="2"/>
        <v>12</v>
      </c>
      <c r="S16">
        <f t="shared" si="3"/>
        <v>2</v>
      </c>
      <c r="T16" s="3">
        <f t="shared" si="4"/>
        <v>77.060158730158733</v>
      </c>
      <c r="U16">
        <f t="shared" si="5"/>
        <v>18</v>
      </c>
      <c r="V16">
        <f t="shared" si="7"/>
        <v>0</v>
      </c>
      <c r="W16" s="3">
        <f t="shared" si="8"/>
        <v>54.245347381376789</v>
      </c>
      <c r="X16">
        <f t="shared" si="6"/>
        <v>7</v>
      </c>
      <c r="Y16" s="3">
        <f t="shared" si="9"/>
        <v>52.969861411007237</v>
      </c>
    </row>
    <row r="17" spans="1:25" x14ac:dyDescent="0.25">
      <c r="A17" s="4" t="s">
        <v>51</v>
      </c>
      <c r="B17" t="s">
        <v>18</v>
      </c>
      <c r="C17" s="3">
        <f>IF('1_Bilancia commerciale'!E17&lt;1,ABS(1-'1_Bilancia commerciale'!E17)*20,('1_Bilancia commerciale'!E17-1)*20)</f>
        <v>36</v>
      </c>
      <c r="D17" s="3">
        <f>IF('2_posizione internaz.li'!E17&lt;0,'2_posizione internaz.li'!E17/-35*100,0)</f>
        <v>107.42857142857143</v>
      </c>
      <c r="E17" s="3">
        <f>IF('3_Tasso cambio effettivo'!E17&lt;0,'3_Tasso cambio effettivo'!E17/-3*100,'3_Tasso cambio effettivo'!E17/3*100)</f>
        <v>100</v>
      </c>
      <c r="F17" s="3">
        <f>IF('4_Quota export mondiale'!E17&lt;0,'4_Quota export mondiale'!E17/-3*100,0)</f>
        <v>0</v>
      </c>
      <c r="G17" s="3">
        <f>IF('5_Costo_lavoro'!E17&gt;0,'5_Costo_lavoro'!E17/9*100,0)</f>
        <v>162.22222222222223</v>
      </c>
      <c r="H17" s="3">
        <f>IF('6_Debito pubblico'!E17&gt;0,'6_Debito pubblico'!E17/60*100,0)</f>
        <v>65.166666666666671</v>
      </c>
      <c r="I17" s="3">
        <f>IF('7_Debiti famiglie e Isp'!E17&gt;0,'7_Debiti famiglie e Isp'!E17/55*100,0)</f>
        <v>40.72727272727272</v>
      </c>
      <c r="J17" s="3">
        <f>IF('8_Debiti imprese'!E17&gt;0,'8_Debiti imprese'!E17/85*100,0)</f>
        <v>41.294117647058826</v>
      </c>
      <c r="K17" s="3">
        <f>IF('9_Crediti concessi famiglie'!E17&gt;0,'9_Crediti concessi famiglie'!E17/14*100,0)</f>
        <v>52.857142857142861</v>
      </c>
      <c r="L17" s="3">
        <f>IF('10_Crediti concessi imprese'!E17&gt;0,'10_Crediti concessi imprese'!E17/13*100,0)</f>
        <v>75.384615384615401</v>
      </c>
      <c r="M17" s="3">
        <f>IF('11_Prezzo abitazioni'!E17&gt;0,'11_Prezzo abitazioni'!E17/9*100,0)</f>
        <v>98.888888888888886</v>
      </c>
      <c r="N17" s="3">
        <f>IF('12_Disoccupazione'!E17&gt;0,'12_Disoccupazione'!E17/10*100,0)</f>
        <v>71</v>
      </c>
      <c r="O17" s="3">
        <f>IF('13_Tasso di attivita'!E17&lt;0,'13_Tasso di attivita'!E17/-0.2*100,0)</f>
        <v>0</v>
      </c>
      <c r="P17">
        <f t="shared" si="0"/>
        <v>3</v>
      </c>
      <c r="Q17" s="3">
        <f t="shared" si="1"/>
        <v>65.459192140187625</v>
      </c>
      <c r="R17">
        <f t="shared" si="2"/>
        <v>16</v>
      </c>
      <c r="S17">
        <f t="shared" si="3"/>
        <v>3</v>
      </c>
      <c r="T17" s="3">
        <f t="shared" si="4"/>
        <v>81.13015873015874</v>
      </c>
      <c r="U17">
        <f t="shared" si="5"/>
        <v>20</v>
      </c>
      <c r="V17">
        <f t="shared" si="7"/>
        <v>0</v>
      </c>
      <c r="W17" s="3">
        <f t="shared" si="8"/>
        <v>55.664838021455665</v>
      </c>
      <c r="X17">
        <f t="shared" si="6"/>
        <v>10</v>
      </c>
      <c r="Y17" s="3">
        <f t="shared" si="9"/>
        <v>52.330748083354251</v>
      </c>
    </row>
    <row r="18" spans="1:25" x14ac:dyDescent="0.25">
      <c r="A18" s="4" t="s">
        <v>51</v>
      </c>
      <c r="B18" t="s">
        <v>19</v>
      </c>
      <c r="C18" s="3">
        <f>IF('1_Bilancia commerciale'!E18&lt;1,ABS(1-'1_Bilancia commerciale'!E18)*20,('1_Bilancia commerciale'!E18-1)*20)</f>
        <v>110</v>
      </c>
      <c r="D18" s="3">
        <f>IF('2_posizione internaz.li'!E18&lt;0,'2_posizione internaz.li'!E18/-35*100,0)</f>
        <v>0</v>
      </c>
      <c r="E18" s="3">
        <f>IF('3_Tasso cambio effettivo'!E18&lt;0,'3_Tasso cambio effettivo'!E18/-3*100,'3_Tasso cambio effettivo'!E18/3*100)</f>
        <v>30</v>
      </c>
      <c r="F18" s="3">
        <f>IF('4_Quota export mondiale'!E18&lt;0,'4_Quota export mondiale'!E18/-3*100,0)</f>
        <v>0</v>
      </c>
      <c r="G18" s="3">
        <f>IF('5_Costo_lavoro'!E18&gt;0,'5_Costo_lavoro'!E18/9*100,0)</f>
        <v>65.555555555555557</v>
      </c>
      <c r="H18" s="3">
        <f>IF('6_Debito pubblico'!E18&gt;0,'6_Debito pubblico'!E18/60*100,0)</f>
        <v>36.333333333333336</v>
      </c>
      <c r="I18" s="3">
        <f>IF('7_Debiti famiglie e Isp'!E18&gt;0,'7_Debiti famiglie e Isp'!E18/55*100,0)</f>
        <v>113.63636363636364</v>
      </c>
      <c r="J18" s="3">
        <f>IF('8_Debiti imprese'!E18&gt;0,'8_Debiti imprese'!E18/85*100,0)</f>
        <v>267.88235294117646</v>
      </c>
      <c r="K18" s="3">
        <f>IF('9_Crediti concessi famiglie'!E18&gt;0,'9_Crediti concessi famiglie'!E18/14*100,0)</f>
        <v>50.714285714285708</v>
      </c>
      <c r="L18" s="3">
        <f>IF('10_Crediti concessi imprese'!E18&gt;0,'10_Crediti concessi imprese'!E18/13*100,0)</f>
        <v>0</v>
      </c>
      <c r="M18" s="3">
        <f>IF('11_Prezzo abitazioni'!E18&gt;0,'11_Prezzo abitazioni'!E18/9*100,0)</f>
        <v>62.222222222222221</v>
      </c>
      <c r="N18" s="3">
        <f>IF('12_Disoccupazione'!E18&gt;0,'12_Disoccupazione'!E18/10*100,0)</f>
        <v>55.000000000000007</v>
      </c>
      <c r="O18" s="3">
        <f>IF('13_Tasso di attivita'!E18&lt;0,'13_Tasso di attivita'!E18/-0.2*100,0)</f>
        <v>299.99999999999994</v>
      </c>
      <c r="P18">
        <f t="shared" si="0"/>
        <v>4</v>
      </c>
      <c r="Q18" s="3">
        <f t="shared" si="1"/>
        <v>83.949547184841293</v>
      </c>
      <c r="R18">
        <f t="shared" si="2"/>
        <v>23</v>
      </c>
      <c r="S18">
        <f t="shared" si="3"/>
        <v>1</v>
      </c>
      <c r="T18" s="3">
        <f t="shared" si="4"/>
        <v>41.111111111111107</v>
      </c>
      <c r="U18">
        <f t="shared" si="5"/>
        <v>6</v>
      </c>
      <c r="V18">
        <f t="shared" si="7"/>
        <v>3</v>
      </c>
      <c r="W18" s="3">
        <f t="shared" si="8"/>
        <v>110.72356973092266</v>
      </c>
      <c r="X18">
        <f t="shared" si="6"/>
        <v>26</v>
      </c>
      <c r="Y18" s="3">
        <f t="shared" si="9"/>
        <v>81.164918284608731</v>
      </c>
    </row>
    <row r="19" spans="1:25" x14ac:dyDescent="0.25">
      <c r="A19" s="4" t="s">
        <v>52</v>
      </c>
      <c r="B19" t="s">
        <v>20</v>
      </c>
      <c r="C19" s="3">
        <f>IF('1_Bilancia commerciale'!E19&lt;1,ABS(1-'1_Bilancia commerciale'!E19)*20,('1_Bilancia commerciale'!E19-1)*20)</f>
        <v>34</v>
      </c>
      <c r="D19" s="3">
        <f>IF('2_posizione internaz.li'!E19&lt;0,'2_posizione internaz.li'!E19/-35*100,0)</f>
        <v>144.85714285714286</v>
      </c>
      <c r="E19" s="3">
        <f>IF('3_Tasso cambio effettivo'!E19&lt;0,'3_Tasso cambio effettivo'!E19/-3*100,'3_Tasso cambio effettivo'!E19/3*100)</f>
        <v>6.666666666666667</v>
      </c>
      <c r="F19" s="3">
        <f>IF('4_Quota export mondiale'!E19&lt;0,'4_Quota export mondiale'!E19/-3*100,0)</f>
        <v>0</v>
      </c>
      <c r="G19" s="3">
        <f>IF('5_Costo_lavoro'!E19&gt;0,'5_Costo_lavoro'!E19/9*100,0)</f>
        <v>96.666666666666657</v>
      </c>
      <c r="H19" s="3">
        <f>IF('6_Debito pubblico'!E19&gt;0,'6_Debito pubblico'!E19/60*100,0)</f>
        <v>120</v>
      </c>
      <c r="I19" s="3">
        <f>IF('7_Debiti famiglie e Isp'!E19&gt;0,'7_Debiti famiglie e Isp'!E19/55*100,0)</f>
        <v>34.181818181818187</v>
      </c>
      <c r="J19" s="3">
        <f>IF('8_Debiti imprese'!E19&gt;0,'8_Debiti imprese'!E19/85*100,0)</f>
        <v>60.235294117647065</v>
      </c>
      <c r="K19" s="3">
        <f>IF('9_Crediti concessi famiglie'!E19&gt;0,'9_Crediti concessi famiglie'!E19/14*100,0)</f>
        <v>16.428571428571427</v>
      </c>
      <c r="L19" s="3">
        <f>IF('10_Crediti concessi imprese'!E19&gt;0,'10_Crediti concessi imprese'!E19/13*100,0)</f>
        <v>35.38461538461538</v>
      </c>
      <c r="M19" s="3">
        <f>IF('11_Prezzo abitazioni'!E19&gt;0,'11_Prezzo abitazioni'!E19/9*100,0)</f>
        <v>135.55555555555554</v>
      </c>
      <c r="N19" s="3">
        <f>IF('12_Disoccupazione'!E19&gt;0,'12_Disoccupazione'!E19/10*100,0)</f>
        <v>40</v>
      </c>
      <c r="O19" s="3">
        <f>IF('13_Tasso di attivita'!E19&lt;0,'13_Tasso di attivita'!E19/-0.2*100,0)</f>
        <v>0</v>
      </c>
      <c r="P19">
        <f t="shared" si="0"/>
        <v>3</v>
      </c>
      <c r="Q19" s="3">
        <f t="shared" si="1"/>
        <v>55.690486989129518</v>
      </c>
      <c r="R19">
        <f t="shared" si="2"/>
        <v>8</v>
      </c>
      <c r="S19">
        <f t="shared" si="3"/>
        <v>1</v>
      </c>
      <c r="T19" s="3">
        <f t="shared" si="4"/>
        <v>56.438095238095229</v>
      </c>
      <c r="U19">
        <f t="shared" si="5"/>
        <v>10</v>
      </c>
      <c r="V19">
        <f t="shared" si="7"/>
        <v>2</v>
      </c>
      <c r="W19" s="3">
        <f t="shared" si="8"/>
        <v>55.223231833525951</v>
      </c>
      <c r="X19">
        <f t="shared" si="6"/>
        <v>8</v>
      </c>
      <c r="Y19" s="3">
        <f t="shared" si="9"/>
        <v>61.022140619462029</v>
      </c>
    </row>
    <row r="20" spans="1:25" x14ac:dyDescent="0.25">
      <c r="A20" s="4" t="s">
        <v>51</v>
      </c>
      <c r="B20" t="s">
        <v>21</v>
      </c>
      <c r="C20" s="3">
        <f>IF('1_Bilancia commerciale'!E20&lt;1,ABS(1-'1_Bilancia commerciale'!E20)*20,('1_Bilancia commerciale'!E20-1)*20)</f>
        <v>120</v>
      </c>
      <c r="D20" s="3">
        <f>IF('2_posizione internaz.li'!E20&lt;0,'2_posizione internaz.li'!E20/-35*100,0)</f>
        <v>0</v>
      </c>
      <c r="E20" s="3">
        <f>IF('3_Tasso cambio effettivo'!E20&lt;0,'3_Tasso cambio effettivo'!E20/-3*100,'3_Tasso cambio effettivo'!E20/3*100)</f>
        <v>73.333333333333343</v>
      </c>
      <c r="F20" s="3">
        <f>IF('4_Quota export mondiale'!E20&lt;0,'4_Quota export mondiale'!E20/-3*100,0)</f>
        <v>0</v>
      </c>
      <c r="G20" s="3">
        <f>IF('5_Costo_lavoro'!E20&gt;0,'5_Costo_lavoro'!E20/9*100,0)</f>
        <v>11.111111111111111</v>
      </c>
      <c r="H20" s="3">
        <f>IF('6_Debito pubblico'!E20&gt;0,'6_Debito pubblico'!E20/60*100,0)</f>
        <v>76</v>
      </c>
      <c r="I20" s="3">
        <f>IF('7_Debiti famiglie e Isp'!E20&gt;0,'7_Debiti famiglie e Isp'!E20/55*100,0)</f>
        <v>92.181818181818187</v>
      </c>
      <c r="J20" s="3">
        <f>IF('8_Debiti imprese'!E20&gt;0,'8_Debiti imprese'!E20/85*100,0)</f>
        <v>88.588235294117652</v>
      </c>
      <c r="K20" s="3">
        <f>IF('9_Crediti concessi famiglie'!E20&gt;0,'9_Crediti concessi famiglie'!E20/14*100,0)</f>
        <v>68.571428571428569</v>
      </c>
      <c r="L20" s="3">
        <f>IF('10_Crediti concessi imprese'!E20&gt;0,'10_Crediti concessi imprese'!E20/13*100,0)</f>
        <v>22.307692307692307</v>
      </c>
      <c r="M20" s="3">
        <f>IF('11_Prezzo abitazioni'!E20&gt;0,'11_Prezzo abitazioni'!E20/9*100,0)</f>
        <v>58.888888888888893</v>
      </c>
      <c r="N20" s="3">
        <f>IF('12_Disoccupazione'!E20&gt;0,'12_Disoccupazione'!E20/10*100,0)</f>
        <v>40</v>
      </c>
      <c r="O20" s="3">
        <f>IF('13_Tasso di attivita'!E20&lt;0,'13_Tasso di attivita'!E20/-0.2*100,0)</f>
        <v>0</v>
      </c>
      <c r="P20">
        <f t="shared" si="0"/>
        <v>1</v>
      </c>
      <c r="Q20" s="3">
        <f t="shared" si="1"/>
        <v>50.075577514491542</v>
      </c>
      <c r="R20">
        <f t="shared" si="2"/>
        <v>2</v>
      </c>
      <c r="S20">
        <f t="shared" si="3"/>
        <v>1</v>
      </c>
      <c r="T20" s="3">
        <f t="shared" si="4"/>
        <v>40.888888888888893</v>
      </c>
      <c r="U20">
        <f t="shared" si="5"/>
        <v>5</v>
      </c>
      <c r="V20">
        <f t="shared" si="7"/>
        <v>0</v>
      </c>
      <c r="W20" s="3">
        <f t="shared" si="8"/>
        <v>55.8172579054932</v>
      </c>
      <c r="X20">
        <f t="shared" si="6"/>
        <v>11</v>
      </c>
      <c r="Y20" s="3">
        <f t="shared" si="9"/>
        <v>68.594479570516015</v>
      </c>
    </row>
    <row r="21" spans="1:25" x14ac:dyDescent="0.25">
      <c r="A21" s="4" t="s">
        <v>51</v>
      </c>
      <c r="B21" t="s">
        <v>22</v>
      </c>
      <c r="C21" s="3">
        <f>IF('1_Bilancia commerciale'!E21&lt;1,ABS(1-'1_Bilancia commerciale'!E21)*20,('1_Bilancia commerciale'!E21-1)*20)</f>
        <v>116</v>
      </c>
      <c r="D21" s="3">
        <f>IF('2_posizione internaz.li'!E21&lt;0,'2_posizione internaz.li'!E21/-35*100,0)</f>
        <v>0</v>
      </c>
      <c r="E21" s="3">
        <f>IF('3_Tasso cambio effettivo'!E21&lt;0,'3_Tasso cambio effettivo'!E21/-3*100,'3_Tasso cambio effettivo'!E21/3*100)</f>
        <v>53.333333333333336</v>
      </c>
      <c r="F21" s="3">
        <f>IF('4_Quota export mondiale'!E21&lt;0,'4_Quota export mondiale'!E21/-3*100,0)</f>
        <v>0</v>
      </c>
      <c r="G21" s="3">
        <f>IF('5_Costo_lavoro'!E21&gt;0,'5_Costo_lavoro'!E21/9*100,0)</f>
        <v>8.8888888888888893</v>
      </c>
      <c r="H21" s="3">
        <f>IF('6_Debito pubblico'!E21&gt;0,'6_Debito pubblico'!E21/60*100,0)</f>
        <v>93.166666666666657</v>
      </c>
      <c r="I21" s="3">
        <f>IF('7_Debiti famiglie e Isp'!E21&gt;0,'7_Debiti famiglie e Isp'!E21/55*100,0)</f>
        <v>208.54545454545453</v>
      </c>
      <c r="J21" s="3">
        <f>IF('8_Debiti imprese'!E21&gt;0,'8_Debiti imprese'!E21/85*100,0)</f>
        <v>168.94117647058823</v>
      </c>
      <c r="K21" s="3">
        <f>IF('9_Crediti concessi famiglie'!E21&gt;0,'9_Crediti concessi famiglie'!E21/14*100,0)</f>
        <v>17.142857142857142</v>
      </c>
      <c r="L21" s="3">
        <f>IF('10_Crediti concessi imprese'!E21&gt;0,'10_Crediti concessi imprese'!E21/13*100,0)</f>
        <v>6.9230769230769234</v>
      </c>
      <c r="M21" s="3">
        <f>IF('11_Prezzo abitazioni'!E21&gt;0,'11_Prezzo abitazioni'!E21/9*100,0)</f>
        <v>89.999999999999986</v>
      </c>
      <c r="N21" s="3">
        <f>IF('12_Disoccupazione'!E21&gt;0,'12_Disoccupazione'!E21/10*100,0)</f>
        <v>59.000000000000007</v>
      </c>
      <c r="O21" s="3">
        <f>IF('13_Tasso di attivita'!E21&lt;0,'13_Tasso di attivita'!E21/-0.2*100,0)</f>
        <v>0</v>
      </c>
      <c r="P21">
        <f t="shared" si="0"/>
        <v>3</v>
      </c>
      <c r="Q21" s="3">
        <f t="shared" si="1"/>
        <v>63.226265690066597</v>
      </c>
      <c r="R21">
        <f t="shared" si="2"/>
        <v>13</v>
      </c>
      <c r="S21">
        <f t="shared" si="3"/>
        <v>1</v>
      </c>
      <c r="T21" s="3">
        <f t="shared" si="4"/>
        <v>35.644444444444446</v>
      </c>
      <c r="U21">
        <f t="shared" si="5"/>
        <v>3</v>
      </c>
      <c r="V21">
        <f t="shared" si="7"/>
        <v>2</v>
      </c>
      <c r="W21" s="3">
        <f t="shared" si="8"/>
        <v>80.46490396858043</v>
      </c>
      <c r="X21">
        <f t="shared" si="6"/>
        <v>22</v>
      </c>
      <c r="Y21" s="3">
        <f t="shared" si="9"/>
        <v>78.316920096776201</v>
      </c>
    </row>
    <row r="22" spans="1:25" x14ac:dyDescent="0.25">
      <c r="A22" s="4" t="s">
        <v>51</v>
      </c>
      <c r="B22" t="s">
        <v>23</v>
      </c>
      <c r="C22" s="3">
        <f>IF('1_Bilancia commerciale'!E22&lt;1,ABS(1-'1_Bilancia commerciale'!E22)*20,('1_Bilancia commerciale'!E22-1)*20)</f>
        <v>16</v>
      </c>
      <c r="D22" s="3">
        <f>IF('2_posizione internaz.li'!E22&lt;0,'2_posizione internaz.li'!E22/-35*100,0)</f>
        <v>0</v>
      </c>
      <c r="E22" s="3">
        <f>IF('3_Tasso cambio effettivo'!E22&lt;0,'3_Tasso cambio effettivo'!E22/-3*100,'3_Tasso cambio effettivo'!E22/3*100)</f>
        <v>13.333333333333334</v>
      </c>
      <c r="F22" s="3">
        <f>IF('4_Quota export mondiale'!E22&lt;0,'4_Quota export mondiale'!E22/-3*100,0)</f>
        <v>98.91</v>
      </c>
      <c r="G22" s="3">
        <f>IF('5_Costo_lavoro'!E22&gt;0,'5_Costo_lavoro'!E22/9*100,0)</f>
        <v>46.666666666666664</v>
      </c>
      <c r="H22" s="3">
        <f>IF('6_Debito pubblico'!E22&gt;0,'6_Debito pubblico'!E22/60*100,0)</f>
        <v>131.83333333333331</v>
      </c>
      <c r="I22" s="3">
        <f>IF('7_Debiti famiglie e Isp'!E22&gt;0,'7_Debiti famiglie e Isp'!E22/55*100,0)</f>
        <v>91.27272727272728</v>
      </c>
      <c r="J22" s="3">
        <f>IF('8_Debiti imprese'!E22&gt;0,'8_Debiti imprese'!E22/85*100,0)</f>
        <v>85.176470588235304</v>
      </c>
      <c r="K22" s="3">
        <f>IF('9_Crediti concessi famiglie'!E22&gt;0,'9_Crediti concessi famiglie'!E22/14*100,0)</f>
        <v>17.142857142857142</v>
      </c>
      <c r="L22" s="3">
        <f>IF('10_Crediti concessi imprese'!E22&gt;0,'10_Crediti concessi imprese'!E22/13*100,0)</f>
        <v>19.230769230769234</v>
      </c>
      <c r="M22" s="3">
        <f>IF('11_Prezzo abitazioni'!E22&gt;0,'11_Prezzo abitazioni'!E22/9*100,0)</f>
        <v>56.666666666666664</v>
      </c>
      <c r="N22" s="3">
        <f>IF('12_Disoccupazione'!E22&gt;0,'12_Disoccupazione'!E22/10*100,0)</f>
        <v>59.000000000000007</v>
      </c>
      <c r="O22" s="3">
        <f>IF('13_Tasso di attivita'!E22&lt;0,'13_Tasso di attivita'!E22/-0.2*100,0)</f>
        <v>0</v>
      </c>
      <c r="P22">
        <f t="shared" si="0"/>
        <v>1</v>
      </c>
      <c r="Q22" s="3">
        <f t="shared" si="1"/>
        <v>48.86406340266069</v>
      </c>
      <c r="R22">
        <f t="shared" si="2"/>
        <v>1</v>
      </c>
      <c r="S22">
        <f t="shared" si="3"/>
        <v>0</v>
      </c>
      <c r="T22" s="3">
        <f t="shared" si="4"/>
        <v>34.981999999999999</v>
      </c>
      <c r="U22">
        <f t="shared" si="5"/>
        <v>2</v>
      </c>
      <c r="V22">
        <f t="shared" si="7"/>
        <v>1</v>
      </c>
      <c r="W22" s="3">
        <f t="shared" si="8"/>
        <v>57.540353029323619</v>
      </c>
      <c r="X22">
        <f t="shared" si="6"/>
        <v>13</v>
      </c>
      <c r="Y22" s="3">
        <f t="shared" si="9"/>
        <v>72.465213803969547</v>
      </c>
    </row>
    <row r="23" spans="1:25" x14ac:dyDescent="0.25">
      <c r="A23" s="4" t="s">
        <v>52</v>
      </c>
      <c r="B23" t="s">
        <v>24</v>
      </c>
      <c r="C23" s="3">
        <f>IF('1_Bilancia commerciale'!E23&lt;1,ABS(1-'1_Bilancia commerciale'!E23)*20,('1_Bilancia commerciale'!E23-1)*20)</f>
        <v>44</v>
      </c>
      <c r="D23" s="3">
        <f>IF('2_posizione internaz.li'!E23&lt;0,'2_posizione internaz.li'!E23/-35*100,0)</f>
        <v>173.42857142857144</v>
      </c>
      <c r="E23" s="3">
        <f>IF('3_Tasso cambio effettivo'!E23&lt;0,'3_Tasso cambio effettivo'!E23/-3*100,'3_Tasso cambio effettivo'!E23/3*100)</f>
        <v>109.99999999999999</v>
      </c>
      <c r="F23" s="3">
        <f>IF('4_Quota export mondiale'!E23&lt;0,'4_Quota export mondiale'!E23/-3*100,0)</f>
        <v>0</v>
      </c>
      <c r="G23" s="3">
        <f>IF('5_Costo_lavoro'!E23&gt;0,'5_Costo_lavoro'!E23/9*100,0)</f>
        <v>42.222222222222221</v>
      </c>
      <c r="H23" s="3">
        <f>IF('6_Debito pubblico'!E23&gt;0,'6_Debito pubblico'!E23/60*100,0)</f>
        <v>84</v>
      </c>
      <c r="I23" s="3">
        <f>IF('7_Debiti famiglie e Isp'!E23&gt;0,'7_Debiti famiglie e Isp'!E23/55*100,0)</f>
        <v>63.272727272727266</v>
      </c>
      <c r="J23" s="3">
        <f>IF('8_Debiti imprese'!E23&gt;0,'8_Debiti imprese'!E23/85*100,0)</f>
        <v>48.823529411764703</v>
      </c>
      <c r="K23" s="3">
        <f>IF('9_Crediti concessi famiglie'!E23&gt;0,'9_Crediti concessi famiglie'!E23/14*100,0)</f>
        <v>35.714285714285715</v>
      </c>
      <c r="L23" s="3">
        <f>IF('10_Crediti concessi imprese'!E23&gt;0,'10_Crediti concessi imprese'!E23/13*100,0)</f>
        <v>44.615384615384613</v>
      </c>
      <c r="M23" s="3">
        <f>IF('11_Prezzo abitazioni'!E23&gt;0,'11_Prezzo abitazioni'!E23/9*100,0)</f>
        <v>43.333333333333336</v>
      </c>
      <c r="N23" s="3">
        <f>IF('12_Disoccupazione'!E23&gt;0,'12_Disoccupazione'!E23/10*100,0)</f>
        <v>50</v>
      </c>
      <c r="O23" s="3">
        <f>IF('13_Tasso di attivita'!E23&lt;0,'13_Tasso di attivita'!E23/-0.2*100,0)</f>
        <v>0</v>
      </c>
      <c r="P23">
        <f t="shared" si="0"/>
        <v>2</v>
      </c>
      <c r="Q23" s="3">
        <f t="shared" si="1"/>
        <v>56.877696461406877</v>
      </c>
      <c r="R23">
        <f t="shared" si="2"/>
        <v>9</v>
      </c>
      <c r="S23">
        <f t="shared" si="3"/>
        <v>2</v>
      </c>
      <c r="T23" s="3">
        <f t="shared" si="4"/>
        <v>73.930158730158738</v>
      </c>
      <c r="U23">
        <f t="shared" si="5"/>
        <v>17</v>
      </c>
      <c r="V23">
        <f t="shared" si="7"/>
        <v>0</v>
      </c>
      <c r="W23" s="3">
        <f t="shared" si="8"/>
        <v>46.219907543436953</v>
      </c>
      <c r="X23">
        <f t="shared" si="6"/>
        <v>3</v>
      </c>
      <c r="Y23" s="3">
        <f t="shared" si="9"/>
        <v>50.007334678242152</v>
      </c>
    </row>
    <row r="24" spans="1:25" x14ac:dyDescent="0.25">
      <c r="A24" s="4" t="s">
        <v>51</v>
      </c>
      <c r="B24" t="s">
        <v>25</v>
      </c>
      <c r="C24" s="3">
        <f>IF('1_Bilancia commerciale'!E24&lt;1,ABS(1-'1_Bilancia commerciale'!E24)*20,('1_Bilancia commerciale'!E24-1)*20)</f>
        <v>2.0000000000000018</v>
      </c>
      <c r="D24" s="3">
        <f>IF('2_posizione internaz.li'!E24&lt;0,'2_posizione internaz.li'!E24/-35*100,0)</f>
        <v>316.28571428571428</v>
      </c>
      <c r="E24" s="3">
        <f>IF('3_Tasso cambio effettivo'!E24&lt;0,'3_Tasso cambio effettivo'!E24/-3*100,'3_Tasso cambio effettivo'!E24/3*100)</f>
        <v>20</v>
      </c>
      <c r="F24" s="3">
        <f>IF('4_Quota export mondiale'!E24&lt;0,'4_Quota export mondiale'!E24/-3*100,0)</f>
        <v>0</v>
      </c>
      <c r="G24" s="3">
        <f>IF('5_Costo_lavoro'!E24&gt;0,'5_Costo_lavoro'!E24/9*100,0)</f>
        <v>26.666666666666668</v>
      </c>
      <c r="H24" s="3">
        <f>IF('6_Debito pubblico'!E24&gt;0,'6_Debito pubblico'!E24/60*100,0)</f>
        <v>210</v>
      </c>
      <c r="I24" s="3">
        <f>IF('7_Debiti famiglie e Isp'!E24&gt;0,'7_Debiti famiglie e Isp'!E24/55*100,0)</f>
        <v>124.36363636363636</v>
      </c>
      <c r="J24" s="3">
        <f>IF('8_Debiti imprese'!E24&gt;0,'8_Debiti imprese'!E24/85*100,0)</f>
        <v>108.8235294117647</v>
      </c>
      <c r="K24" s="3">
        <f>IF('9_Crediti concessi famiglie'!E24&gt;0,'9_Crediti concessi famiglie'!E24/14*100,0)</f>
        <v>5</v>
      </c>
      <c r="L24" s="3">
        <f>IF('10_Crediti concessi imprese'!E24&gt;0,'10_Crediti concessi imprese'!E24/13*100,0)</f>
        <v>0</v>
      </c>
      <c r="M24" s="3">
        <f>IF('11_Prezzo abitazioni'!E24&gt;0,'11_Prezzo abitazioni'!E24/9*100,0)</f>
        <v>102.22222222222221</v>
      </c>
      <c r="N24" s="3">
        <f>IF('12_Disoccupazione'!E24&gt;0,'12_Disoccupazione'!E24/10*100,0)</f>
        <v>92</v>
      </c>
      <c r="O24" s="3">
        <f>IF('13_Tasso di attivita'!E24&lt;0,'13_Tasso di attivita'!E24/-0.2*100,0)</f>
        <v>0</v>
      </c>
      <c r="P24">
        <f t="shared" si="0"/>
        <v>5</v>
      </c>
      <c r="Q24" s="3">
        <f t="shared" si="1"/>
        <v>77.489366842308016</v>
      </c>
      <c r="R24">
        <f t="shared" si="2"/>
        <v>21</v>
      </c>
      <c r="S24">
        <f t="shared" si="3"/>
        <v>1</v>
      </c>
      <c r="T24" s="3">
        <f t="shared" si="4"/>
        <v>72.990476190476187</v>
      </c>
      <c r="U24">
        <f t="shared" si="5"/>
        <v>16</v>
      </c>
      <c r="V24">
        <f t="shared" si="7"/>
        <v>4</v>
      </c>
      <c r="W24" s="3">
        <f t="shared" si="8"/>
        <v>80.301173499702912</v>
      </c>
      <c r="X24">
        <f t="shared" si="6"/>
        <v>21</v>
      </c>
      <c r="Y24" s="3">
        <f t="shared" si="9"/>
        <v>63.771467986840612</v>
      </c>
    </row>
    <row r="25" spans="1:25" x14ac:dyDescent="0.25">
      <c r="A25" s="4" t="s">
        <v>52</v>
      </c>
      <c r="B25" t="s">
        <v>26</v>
      </c>
      <c r="C25" s="3">
        <f>IF('1_Bilancia commerciale'!E25&lt;1,ABS(1-'1_Bilancia commerciale'!E25)*20,('1_Bilancia commerciale'!E25-1)*20)</f>
        <v>56</v>
      </c>
      <c r="D25" s="3">
        <f>IF('2_posizione internaz.li'!E25&lt;0,'2_posizione internaz.li'!E25/-35*100,0)</f>
        <v>136.57142857142856</v>
      </c>
      <c r="E25" s="3">
        <f>IF('3_Tasso cambio effettivo'!E25&lt;0,'3_Tasso cambio effettivo'!E25/-3*100,'3_Tasso cambio effettivo'!E25/3*100)</f>
        <v>183.33333333333331</v>
      </c>
      <c r="F25" s="3">
        <f>IF('4_Quota export mondiale'!E25&lt;0,'4_Quota export mondiale'!E25/-3*100,0)</f>
        <v>0</v>
      </c>
      <c r="G25" s="3">
        <f>IF('5_Costo_lavoro'!E25&gt;0,'5_Costo_lavoro'!E25/9*100,0)</f>
        <v>200</v>
      </c>
      <c r="H25" s="3">
        <f>IF('6_Debito pubblico'!E25&gt;0,'6_Debito pubblico'!E25/60*100,0)</f>
        <v>58.833333333333329</v>
      </c>
      <c r="I25" s="3">
        <f>IF('7_Debiti famiglie e Isp'!E25&gt;0,'7_Debiti famiglie e Isp'!E25/55*100,0)</f>
        <v>29.63636363636364</v>
      </c>
      <c r="J25" s="3">
        <f>IF('8_Debiti imprese'!E25&gt;0,'8_Debiti imprese'!E25/85*100,0)</f>
        <v>41.294117647058826</v>
      </c>
      <c r="K25" s="3">
        <f>IF('9_Crediti concessi famiglie'!E25&gt;0,'9_Crediti concessi famiglie'!E25/14*100,0)</f>
        <v>55.714285714285715</v>
      </c>
      <c r="L25" s="3">
        <f>IF('10_Crediti concessi imprese'!E25&gt;0,'10_Crediti concessi imprese'!E25/13*100,0)</f>
        <v>0</v>
      </c>
      <c r="M25" s="3">
        <f>IF('11_Prezzo abitazioni'!E25&gt;0,'11_Prezzo abitazioni'!E25/9*100,0)</f>
        <v>66.666666666666657</v>
      </c>
      <c r="N25" s="3">
        <f>IF('12_Disoccupazione'!E25&gt;0,'12_Disoccupazione'!E25/10*100,0)</f>
        <v>61</v>
      </c>
      <c r="O25" s="3">
        <f>IF('13_Tasso di attivita'!E25&lt;0,'13_Tasso di attivita'!E25/-0.2*100,0)</f>
        <v>0</v>
      </c>
      <c r="P25">
        <f t="shared" si="0"/>
        <v>3</v>
      </c>
      <c r="Q25" s="3">
        <f t="shared" si="1"/>
        <v>68.388425300189994</v>
      </c>
      <c r="R25">
        <f t="shared" si="2"/>
        <v>19</v>
      </c>
      <c r="S25">
        <f t="shared" si="3"/>
        <v>3</v>
      </c>
      <c r="T25" s="3">
        <f t="shared" si="4"/>
        <v>115.18095238095239</v>
      </c>
      <c r="U25">
        <f t="shared" si="5"/>
        <v>24</v>
      </c>
      <c r="V25">
        <f t="shared" si="7"/>
        <v>0</v>
      </c>
      <c r="W25" s="3">
        <f t="shared" si="8"/>
        <v>39.143095874713524</v>
      </c>
      <c r="X25">
        <f t="shared" si="6"/>
        <v>1</v>
      </c>
      <c r="Y25" s="3">
        <f t="shared" si="9"/>
        <v>35.222420890800635</v>
      </c>
    </row>
    <row r="26" spans="1:25" x14ac:dyDescent="0.25">
      <c r="A26" s="4" t="s">
        <v>51</v>
      </c>
      <c r="B26" t="s">
        <v>27</v>
      </c>
      <c r="C26" s="3">
        <f>IF('1_Bilancia commerciale'!E26&lt;1,ABS(1-'1_Bilancia commerciale'!E26)*20,('1_Bilancia commerciale'!E26-1)*20)</f>
        <v>88</v>
      </c>
      <c r="D26" s="3">
        <f>IF('2_posizione internaz.li'!E26&lt;0,'2_posizione internaz.li'!E26/-35*100,0)</f>
        <v>69.714285714285708</v>
      </c>
      <c r="E26" s="3">
        <f>IF('3_Tasso cambio effettivo'!E26&lt;0,'3_Tasso cambio effettivo'!E26/-3*100,'3_Tasso cambio effettivo'!E26/3*100)</f>
        <v>60</v>
      </c>
      <c r="F26" s="3">
        <f>IF('4_Quota export mondiale'!E26&lt;0,'4_Quota export mondiale'!E26/-3*100,0)</f>
        <v>0</v>
      </c>
      <c r="G26" s="3">
        <f>IF('5_Costo_lavoro'!E26&gt;0,'5_Costo_lavoro'!E26/9*100,0)</f>
        <v>35.555555555555557</v>
      </c>
      <c r="H26" s="3">
        <f>IF('6_Debito pubblico'!E26&gt;0,'6_Debito pubblico'!E26/60*100,0)</f>
        <v>124.83333333333336</v>
      </c>
      <c r="I26" s="3">
        <f>IF('7_Debiti famiglie e Isp'!E26&gt;0,'7_Debiti famiglie e Isp'!E26/55*100,0)</f>
        <v>49.63636363636364</v>
      </c>
      <c r="J26" s="3">
        <f>IF('8_Debiti imprese'!E26&gt;0,'8_Debiti imprese'!E26/85*100,0)</f>
        <v>55.529411764705884</v>
      </c>
      <c r="K26" s="3">
        <f>IF('9_Crediti concessi famiglie'!E26&gt;0,'9_Crediti concessi famiglie'!E26/14*100,0)</f>
        <v>45</v>
      </c>
      <c r="L26" s="3">
        <f>IF('10_Crediti concessi imprese'!E26&gt;0,'10_Crediti concessi imprese'!E26/13*100,0)</f>
        <v>0</v>
      </c>
      <c r="M26" s="3">
        <f>IF('11_Prezzo abitazioni'!E26&gt;0,'11_Prezzo abitazioni'!E26/9*100,0)</f>
        <v>92.222222222222229</v>
      </c>
      <c r="N26" s="3">
        <f>IF('12_Disoccupazione'!E26&gt;0,'12_Disoccupazione'!E26/10*100,0)</f>
        <v>65.999999999999986</v>
      </c>
      <c r="O26" s="3">
        <f>IF('13_Tasso di attivita'!E26&lt;0,'13_Tasso di attivita'!E26/-0.2*100,0)</f>
        <v>0</v>
      </c>
      <c r="P26">
        <f t="shared" si="0"/>
        <v>1</v>
      </c>
      <c r="Q26" s="3">
        <f t="shared" si="1"/>
        <v>52.807013248189726</v>
      </c>
      <c r="R26">
        <f t="shared" si="2"/>
        <v>4</v>
      </c>
      <c r="S26">
        <f t="shared" si="3"/>
        <v>0</v>
      </c>
      <c r="T26" s="3">
        <f t="shared" si="4"/>
        <v>50.653968253968252</v>
      </c>
      <c r="U26">
        <f t="shared" si="5"/>
        <v>9</v>
      </c>
      <c r="V26">
        <f t="shared" si="7"/>
        <v>1</v>
      </c>
      <c r="W26" s="3">
        <f t="shared" si="8"/>
        <v>54.152666369578135</v>
      </c>
      <c r="X26">
        <f t="shared" si="6"/>
        <v>6</v>
      </c>
      <c r="Y26" s="3">
        <f t="shared" si="9"/>
        <v>63.106613527392852</v>
      </c>
    </row>
    <row r="27" spans="1:25" x14ac:dyDescent="0.25">
      <c r="A27" s="4" t="s">
        <v>51</v>
      </c>
      <c r="B27" t="s">
        <v>28</v>
      </c>
      <c r="C27" s="3">
        <f>IF('1_Bilancia commerciale'!E27&lt;1,ABS(1-'1_Bilancia commerciale'!E27)*20,('1_Bilancia commerciale'!E27-1)*20)</f>
        <v>56</v>
      </c>
      <c r="D27" s="3">
        <f>IF('2_posizione internaz.li'!E27&lt;0,'2_posizione internaz.li'!E27/-35*100,0)</f>
        <v>194.00000000000003</v>
      </c>
      <c r="E27" s="3">
        <f>IF('3_Tasso cambio effettivo'!E27&lt;0,'3_Tasso cambio effettivo'!E27/-3*100,'3_Tasso cambio effettivo'!E27/3*100)</f>
        <v>60</v>
      </c>
      <c r="F27" s="3">
        <f>IF('4_Quota export mondiale'!E27&lt;0,'4_Quota export mondiale'!E27/-3*100,0)</f>
        <v>0</v>
      </c>
      <c r="G27" s="3">
        <f>IF('5_Costo_lavoro'!E27&gt;0,'5_Costo_lavoro'!E27/9*100,0)</f>
        <v>87.777777777777771</v>
      </c>
      <c r="H27" s="3">
        <f>IF('6_Debito pubblico'!E27&gt;0,'6_Debito pubblico'!E27/60*100,0)</f>
        <v>85.666666666666671</v>
      </c>
      <c r="I27" s="3">
        <f>IF('7_Debiti famiglie e Isp'!E27&gt;0,'7_Debiti famiglie e Isp'!E27/55*100,0)</f>
        <v>74.000000000000014</v>
      </c>
      <c r="J27" s="3">
        <f>IF('8_Debiti imprese'!E27&gt;0,'8_Debiti imprese'!E27/85*100,0)</f>
        <v>57.411764705882348</v>
      </c>
      <c r="K27" s="3">
        <f>IF('9_Crediti concessi famiglie'!E27&gt;0,'9_Crediti concessi famiglie'!E27/14*100,0)</f>
        <v>80.714285714285722</v>
      </c>
      <c r="L27" s="3">
        <f>IF('10_Crediti concessi imprese'!E27&gt;0,'10_Crediti concessi imprese'!E27/13*100,0)</f>
        <v>0</v>
      </c>
      <c r="M27" s="3">
        <f>IF('11_Prezzo abitazioni'!E27&gt;0,'11_Prezzo abitazioni'!E27/9*100,0)</f>
        <v>65.555555555555557</v>
      </c>
      <c r="N27" s="3">
        <f>IF('12_Disoccupazione'!E27&gt;0,'12_Disoccupazione'!E27/10*100,0)</f>
        <v>81</v>
      </c>
      <c r="O27" s="3">
        <f>IF('13_Tasso di attivita'!E27&lt;0,'13_Tasso di attivita'!E27/-0.2*100,0)</f>
        <v>0</v>
      </c>
      <c r="P27">
        <f t="shared" si="0"/>
        <v>1</v>
      </c>
      <c r="Q27" s="3">
        <f t="shared" si="1"/>
        <v>64.778926955397552</v>
      </c>
      <c r="R27">
        <f t="shared" si="2"/>
        <v>15</v>
      </c>
      <c r="S27">
        <f t="shared" si="3"/>
        <v>1</v>
      </c>
      <c r="T27" s="3">
        <f t="shared" si="4"/>
        <v>79.555555555555557</v>
      </c>
      <c r="U27">
        <f t="shared" si="5"/>
        <v>19</v>
      </c>
      <c r="V27">
        <f t="shared" si="7"/>
        <v>0</v>
      </c>
      <c r="W27" s="3">
        <f t="shared" si="8"/>
        <v>55.543534080298784</v>
      </c>
      <c r="X27">
        <f t="shared" si="6"/>
        <v>9</v>
      </c>
      <c r="Y27" s="3">
        <f t="shared" si="9"/>
        <v>52.765054877555237</v>
      </c>
    </row>
    <row r="28" spans="1:25" x14ac:dyDescent="0.25">
      <c r="A28" s="4" t="s">
        <v>51</v>
      </c>
      <c r="B28" t="s">
        <v>29</v>
      </c>
      <c r="C28" s="3">
        <f>IF('1_Bilancia commerciale'!E28&lt;1,ABS(1-'1_Bilancia commerciale'!E28)*20,('1_Bilancia commerciale'!E28-1)*20)</f>
        <v>44</v>
      </c>
      <c r="D28" s="3">
        <f>IF('2_posizione internaz.li'!E28&lt;0,'2_posizione internaz.li'!E28/-35*100,0)</f>
        <v>0</v>
      </c>
      <c r="E28" s="3">
        <f>IF('3_Tasso cambio effettivo'!E28&lt;0,'3_Tasso cambio effettivo'!E28/-3*100,'3_Tasso cambio effettivo'!E28/3*100)</f>
        <v>76.666666666666657</v>
      </c>
      <c r="F28" s="3">
        <f>IF('4_Quota export mondiale'!E28&lt;0,'4_Quota export mondiale'!E28/-3*100,0)</f>
        <v>68.826666666666668</v>
      </c>
      <c r="G28" s="3">
        <f>IF('5_Costo_lavoro'!E28&gt;0,'5_Costo_lavoro'!E28/9*100,0)</f>
        <v>0</v>
      </c>
      <c r="H28" s="3">
        <f>IF('6_Debito pubblico'!E28&gt;0,'6_Debito pubblico'!E28/60*100,0)</f>
        <v>110.99999999999999</v>
      </c>
      <c r="I28" s="3">
        <f>IF('7_Debiti famiglie e Isp'!E28&gt;0,'7_Debiti famiglie e Isp'!E28/55*100,0)</f>
        <v>117.81818181818183</v>
      </c>
      <c r="J28" s="3">
        <f>IF('8_Debiti imprese'!E28&gt;0,'8_Debiti imprese'!E28/85*100,0)</f>
        <v>98.705882352941188</v>
      </c>
      <c r="K28" s="3">
        <f>IF('9_Crediti concessi famiglie'!E28&gt;0,'9_Crediti concessi famiglie'!E28/14*100,0)</f>
        <v>28.571428571428569</v>
      </c>
      <c r="L28" s="3">
        <f>IF('10_Crediti concessi imprese'!E28&gt;0,'10_Crediti concessi imprese'!E28/13*100,0)</f>
        <v>36.153846153846153</v>
      </c>
      <c r="M28" s="3">
        <f>IF('11_Prezzo abitazioni'!E28&gt;0,'11_Prezzo abitazioni'!E28/9*100,0)</f>
        <v>12.222222222222223</v>
      </c>
      <c r="N28" s="3">
        <f>IF('12_Disoccupazione'!E28&gt;0,'12_Disoccupazione'!E28/10*100,0)</f>
        <v>86.999999999999986</v>
      </c>
      <c r="O28" s="3">
        <f>IF('13_Tasso di attivita'!E28&lt;0,'13_Tasso di attivita'!E28/-0.2*100,0)</f>
        <v>0</v>
      </c>
      <c r="P28">
        <f t="shared" si="0"/>
        <v>2</v>
      </c>
      <c r="Q28" s="3">
        <f t="shared" si="1"/>
        <v>52.381914957842554</v>
      </c>
      <c r="R28">
        <f t="shared" si="2"/>
        <v>3</v>
      </c>
      <c r="S28">
        <f t="shared" si="3"/>
        <v>0</v>
      </c>
      <c r="T28" s="3">
        <f t="shared" si="4"/>
        <v>37.898666666666671</v>
      </c>
      <c r="U28">
        <f t="shared" si="5"/>
        <v>4</v>
      </c>
      <c r="V28">
        <f t="shared" si="7"/>
        <v>2</v>
      </c>
      <c r="W28" s="3">
        <f t="shared" si="8"/>
        <v>61.433945139827486</v>
      </c>
      <c r="X28">
        <f t="shared" si="6"/>
        <v>15</v>
      </c>
      <c r="Y28" s="3">
        <f t="shared" si="9"/>
        <v>72.172819057605125</v>
      </c>
    </row>
    <row r="29" spans="1:25" x14ac:dyDescent="0.25">
      <c r="A29" s="4" t="s">
        <v>52</v>
      </c>
      <c r="B29" t="s">
        <v>30</v>
      </c>
      <c r="C29" s="3">
        <f>IF('1_Bilancia commerciale'!E29&lt;1,ABS(1-'1_Bilancia commerciale'!E29)*20,('1_Bilancia commerciale'!E29-1)*20)</f>
        <v>24.000000000000004</v>
      </c>
      <c r="D29" s="3">
        <f>IF('2_posizione internaz.li'!E29&lt;0,'2_posizione internaz.li'!E29/-35*100,0)</f>
        <v>2.2857142857142856</v>
      </c>
      <c r="E29" s="3">
        <f>IF('3_Tasso cambio effettivo'!E29&lt;0,'3_Tasso cambio effettivo'!E29/-3*100,'3_Tasso cambio effettivo'!E29/3*100)</f>
        <v>180</v>
      </c>
      <c r="F29" s="3">
        <f>IF('4_Quota export mondiale'!E29&lt;0,'4_Quota export mondiale'!E29/-3*100,0)</f>
        <v>153.85666666666668</v>
      </c>
      <c r="G29" s="3">
        <f>IF('5_Costo_lavoro'!E29&gt;0,'5_Costo_lavoro'!E29/9*100,0)</f>
        <v>48.888888888888893</v>
      </c>
      <c r="H29" s="3">
        <f>IF('6_Debito pubblico'!E29&gt;0,'6_Debito pubblico'!E29/60*100,0)</f>
        <v>69.333333333333343</v>
      </c>
      <c r="I29" s="3">
        <f>IF('7_Debiti famiglie e Isp'!E29&gt;0,'7_Debiti famiglie e Isp'!E29/55*100,0)</f>
        <v>160</v>
      </c>
      <c r="J29" s="3">
        <f>IF('8_Debiti imprese'!E29&gt;0,'8_Debiti imprese'!E29/85*100,0)</f>
        <v>133.88235294117646</v>
      </c>
      <c r="K29" s="3">
        <f>IF('9_Crediti concessi famiglie'!E29&gt;0,'9_Crediti concessi famiglie'!E29/14*100,0)</f>
        <v>47.142857142857139</v>
      </c>
      <c r="L29" s="3">
        <f>IF('10_Crediti concessi imprese'!E29&gt;0,'10_Crediti concessi imprese'!E29/13*100,0)</f>
        <v>53.846153846153847</v>
      </c>
      <c r="M29" s="3">
        <f>IF('11_Prezzo abitazioni'!E29&gt;0,'11_Prezzo abitazioni'!E29/9*100,0)</f>
        <v>73.333333333333329</v>
      </c>
      <c r="N29" s="3">
        <f>IF('12_Disoccupazione'!E29&gt;0,'12_Disoccupazione'!E29/10*100,0)</f>
        <v>68</v>
      </c>
      <c r="O29" s="3">
        <f>IF('13_Tasso di attivita'!E29&lt;0,'13_Tasso di attivita'!E29/-0.2*100,0)</f>
        <v>0</v>
      </c>
      <c r="P29">
        <f t="shared" si="0"/>
        <v>4</v>
      </c>
      <c r="Q29" s="3">
        <f t="shared" si="1"/>
        <v>78.043792341394152</v>
      </c>
      <c r="R29">
        <f t="shared" si="2"/>
        <v>22</v>
      </c>
      <c r="S29">
        <f t="shared" si="3"/>
        <v>2</v>
      </c>
      <c r="T29" s="3">
        <f t="shared" si="4"/>
        <v>81.806253968253969</v>
      </c>
      <c r="U29">
        <f t="shared" si="5"/>
        <v>21</v>
      </c>
      <c r="V29">
        <f t="shared" si="7"/>
        <v>2</v>
      </c>
      <c r="W29" s="3">
        <f t="shared" si="8"/>
        <v>75.692253824606766</v>
      </c>
      <c r="X29">
        <f t="shared" si="6"/>
        <v>20</v>
      </c>
      <c r="Y29" s="3">
        <f t="shared" si="9"/>
        <v>59.684245357647136</v>
      </c>
    </row>
    <row r="30" spans="1:25" x14ac:dyDescent="0.25">
      <c r="A30" s="4"/>
      <c r="B30" t="s">
        <v>72</v>
      </c>
      <c r="C30" s="3">
        <f t="shared" ref="C30:O30" si="10">AVERAGE(C3:C29)</f>
        <v>49.407407407407405</v>
      </c>
      <c r="D30" s="3">
        <f t="shared" si="10"/>
        <v>125.90476190476191</v>
      </c>
      <c r="E30" s="3">
        <f t="shared" si="10"/>
        <v>87.777777777777771</v>
      </c>
      <c r="F30" s="3">
        <f t="shared" si="10"/>
        <v>43.777407407407402</v>
      </c>
      <c r="G30" s="3">
        <f t="shared" si="10"/>
        <v>55.020576131687257</v>
      </c>
      <c r="H30" s="3">
        <f>AVERAGE(H3:H29)</f>
        <v>112.87654320987656</v>
      </c>
      <c r="I30" s="3">
        <f>AVERAGE(I3:I29)</f>
        <v>95.25252525252526</v>
      </c>
      <c r="J30" s="3">
        <f>AVERAGE(J3:J29)</f>
        <v>103.6078431372549</v>
      </c>
      <c r="K30" s="3">
        <f t="shared" si="10"/>
        <v>32.063492063492056</v>
      </c>
      <c r="L30" s="3">
        <f t="shared" ref="L30" si="11">AVERAGE(L3:L29)</f>
        <v>23.162393162393162</v>
      </c>
      <c r="M30" s="3">
        <f>AVERAGE(M3:M29)</f>
        <v>66.584362139917687</v>
      </c>
      <c r="N30" s="3">
        <f t="shared" si="10"/>
        <v>78.777777777777771</v>
      </c>
      <c r="O30" s="3">
        <f t="shared" si="10"/>
        <v>24.074074074074073</v>
      </c>
      <c r="Q30" s="3">
        <f t="shared" si="1"/>
        <v>69.098995495873339</v>
      </c>
      <c r="T30" s="3">
        <f t="shared" si="4"/>
        <v>72.377586125808349</v>
      </c>
      <c r="W30" s="3">
        <f>AVERAGE(H30:O30)</f>
        <v>67.049876352163935</v>
      </c>
      <c r="Y30" s="3">
        <f t="shared" si="9"/>
        <v>59.71354876356574</v>
      </c>
    </row>
    <row r="31" spans="1:25" x14ac:dyDescent="0.25">
      <c r="A31" s="4" t="s">
        <v>51</v>
      </c>
      <c r="B31">
        <f>COUNTIF(A3:A29,"EUR")</f>
        <v>20</v>
      </c>
      <c r="C31" s="3">
        <f>SUMIF($A3:$A29,"EUR",C3:C29)/$B31</f>
        <v>51</v>
      </c>
      <c r="D31" s="3">
        <f t="shared" ref="D31:O31" si="12">SUMIF($A3:$A29,"EUR",D3:D29)/$B31</f>
        <v>137.35714285714286</v>
      </c>
      <c r="E31" s="3">
        <f t="shared" si="12"/>
        <v>76.666666666666657</v>
      </c>
      <c r="F31" s="3">
        <f t="shared" si="12"/>
        <v>46.028833333333338</v>
      </c>
      <c r="G31" s="3">
        <f t="shared" si="12"/>
        <v>41.666666666666664</v>
      </c>
      <c r="H31" s="3">
        <f>SUMIF($A3:$A29,"EUR",H3:H29)/$B31</f>
        <v>127.51666666666665</v>
      </c>
      <c r="I31" s="3">
        <f>SUMIF($A3:$A29,"EUR",I3:I29)/$B31</f>
        <v>99.009090909090929</v>
      </c>
      <c r="J31" s="3">
        <f>SUMIF($A3:$A29,"EUR",J3:J29)/$B31</f>
        <v>112.02941176470586</v>
      </c>
      <c r="K31" s="3">
        <f t="shared" si="12"/>
        <v>28.964285714285715</v>
      </c>
      <c r="L31" s="3">
        <f t="shared" ref="L31" si="13">SUMIF($A3:$A29,"EUR",L3:L29)/$B31</f>
        <v>19.807692307692307</v>
      </c>
      <c r="M31" s="3">
        <f>SUMIF($A3:$A29,"EUR",M3:M29)/$B31</f>
        <v>59.833333333333336</v>
      </c>
      <c r="N31" s="3">
        <f t="shared" si="12"/>
        <v>87.45</v>
      </c>
      <c r="O31" s="3">
        <f t="shared" si="12"/>
        <v>32.5</v>
      </c>
      <c r="Q31" s="3">
        <f t="shared" si="1"/>
        <v>70.756137709198796</v>
      </c>
      <c r="T31" s="3">
        <f t="shared" si="4"/>
        <v>70.543861904761911</v>
      </c>
      <c r="W31" s="3">
        <f t="shared" ref="W31:W32" si="14">AVERAGE(H31:O31)</f>
        <v>70.888810086971844</v>
      </c>
      <c r="Y31" s="3">
        <f t="shared" si="9"/>
        <v>61.653850171605399</v>
      </c>
    </row>
    <row r="32" spans="1:25" x14ac:dyDescent="0.25">
      <c r="A32" s="4" t="s">
        <v>52</v>
      </c>
      <c r="B32">
        <f>COUNTIF(A3:A29,"N_EUR")</f>
        <v>7</v>
      </c>
      <c r="C32" s="3">
        <f>SUMIF($A3:$A29,"N_EUR",C3:C29)/$B32</f>
        <v>44.857142857142854</v>
      </c>
      <c r="D32" s="3">
        <f t="shared" ref="D32:O32" si="15">SUMIF($A3:$A29,"N_EUR",D3:D29)/$B32</f>
        <v>93.183673469387756</v>
      </c>
      <c r="E32" s="3">
        <f t="shared" si="15"/>
        <v>119.52380952380952</v>
      </c>
      <c r="F32" s="3">
        <f t="shared" si="15"/>
        <v>37.34476190476191</v>
      </c>
      <c r="G32" s="3">
        <f t="shared" si="15"/>
        <v>93.174603174603163</v>
      </c>
      <c r="H32" s="3">
        <f>SUMIF($A3:$A29,"N_EUR",H3:H29)/$B32</f>
        <v>71.047619047619037</v>
      </c>
      <c r="I32" s="3">
        <f>SUMIF($A3:$A29,"N_EUR",I3:I29)/$B32</f>
        <v>84.519480519480496</v>
      </c>
      <c r="J32" s="3">
        <f>SUMIF($A3:$A29,"N_EUR",J3:J29)/$B32</f>
        <v>79.546218487394967</v>
      </c>
      <c r="K32" s="3">
        <f t="shared" si="15"/>
        <v>40.91836734693878</v>
      </c>
      <c r="L32" s="3">
        <f t="shared" ref="L32" si="16">SUMIF($A3:$A29,"N_EUR",L3:L29)/$B32</f>
        <v>32.747252747252745</v>
      </c>
      <c r="M32" s="3">
        <f>SUMIF($A3:$A29,"N_EUR",M3:M29)/$B32</f>
        <v>85.873015873015873</v>
      </c>
      <c r="N32" s="3">
        <f t="shared" si="15"/>
        <v>54</v>
      </c>
      <c r="O32" s="3">
        <f t="shared" si="15"/>
        <v>0</v>
      </c>
      <c r="Q32" s="3">
        <f t="shared" si="1"/>
        <v>64.36430345780056</v>
      </c>
      <c r="T32" s="3">
        <f t="shared" si="4"/>
        <v>77.61679818594105</v>
      </c>
      <c r="W32" s="3">
        <f t="shared" si="14"/>
        <v>56.081494252712744</v>
      </c>
      <c r="Y32" s="3">
        <f t="shared" si="9"/>
        <v>53.619299700069298</v>
      </c>
    </row>
    <row r="33" spans="1:23" x14ac:dyDescent="0.25">
      <c r="A33" s="4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Q33" s="3"/>
      <c r="T33" s="3"/>
      <c r="W33" s="3"/>
    </row>
    <row r="34" spans="1:23" x14ac:dyDescent="0.25">
      <c r="A34" s="4" t="s">
        <v>53</v>
      </c>
      <c r="C34" s="7" t="s">
        <v>55</v>
      </c>
      <c r="D34" s="7" t="s">
        <v>56</v>
      </c>
      <c r="E34" s="7" t="s">
        <v>140</v>
      </c>
      <c r="F34" s="7">
        <v>-3</v>
      </c>
      <c r="G34" s="7" t="s">
        <v>57</v>
      </c>
      <c r="H34" s="7" t="s">
        <v>58</v>
      </c>
      <c r="I34" s="7" t="s">
        <v>148</v>
      </c>
      <c r="J34" s="7" t="s">
        <v>149</v>
      </c>
      <c r="K34" s="7" t="s">
        <v>60</v>
      </c>
      <c r="L34" s="7" t="s">
        <v>60</v>
      </c>
      <c r="M34" s="7" t="s">
        <v>57</v>
      </c>
      <c r="N34" s="7" t="s">
        <v>61</v>
      </c>
      <c r="O34" s="7">
        <v>-0.2</v>
      </c>
    </row>
    <row r="35" spans="1:23" x14ac:dyDescent="0.25">
      <c r="A35" s="4" t="s">
        <v>54</v>
      </c>
      <c r="E35" s="7" t="s">
        <v>141</v>
      </c>
      <c r="G35" s="6" t="s">
        <v>62</v>
      </c>
    </row>
  </sheetData>
  <mergeCells count="3">
    <mergeCell ref="P1:R1"/>
    <mergeCell ref="S1:U1"/>
    <mergeCell ref="V1:X1"/>
  </mergeCells>
  <conditionalFormatting sqref="O30 C3:G30 N3:N30 H3:I32 K3:K32 M3:M32 N31:O32">
    <cfRule type="cellIs" dxfId="61" priority="7" stopIfTrue="1" operator="greaterThanOrEqual">
      <formula>100</formula>
    </cfRule>
  </conditionalFormatting>
  <conditionalFormatting sqref="O3:O29">
    <cfRule type="cellIs" dxfId="60" priority="6" stopIfTrue="1" operator="greaterThanOrEqual">
      <formula>100</formula>
    </cfRule>
  </conditionalFormatting>
  <conditionalFormatting sqref="C31:G32">
    <cfRule type="cellIs" dxfId="59" priority="3" stopIfTrue="1" operator="greaterThanOrEqual">
      <formula>100</formula>
    </cfRule>
  </conditionalFormatting>
  <conditionalFormatting sqref="J3:J32">
    <cfRule type="cellIs" dxfId="58" priority="2" stopIfTrue="1" operator="greaterThanOrEqual">
      <formula>100</formula>
    </cfRule>
  </conditionalFormatting>
  <conditionalFormatting sqref="L3:L32">
    <cfRule type="cellIs" dxfId="57" priority="1" stopIfTrue="1" operator="greaterThanOrEqual">
      <formula>100</formula>
    </cfRule>
  </conditionalFormatting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5"/>
  <sheetViews>
    <sheetView workbookViewId="0">
      <selection activeCell="V3" sqref="V3:Y32"/>
    </sheetView>
  </sheetViews>
  <sheetFormatPr defaultRowHeight="13.2" x14ac:dyDescent="0.25"/>
  <cols>
    <col min="1" max="1" width="7.109375" bestFit="1" customWidth="1"/>
    <col min="2" max="2" width="14.33203125" bestFit="1" customWidth="1"/>
    <col min="3" max="3" width="6.88671875" bestFit="1" customWidth="1"/>
    <col min="4" max="4" width="5.6640625" customWidth="1"/>
    <col min="5" max="5" width="6.5546875" customWidth="1"/>
    <col min="6" max="15" width="5.6640625" customWidth="1"/>
  </cols>
  <sheetData>
    <row r="1" spans="1:25" x14ac:dyDescent="0.25">
      <c r="P1" s="70" t="s">
        <v>69</v>
      </c>
      <c r="Q1" s="71"/>
      <c r="R1" s="71"/>
      <c r="S1" s="70" t="s">
        <v>70</v>
      </c>
      <c r="T1" s="71"/>
      <c r="U1" s="71"/>
      <c r="V1" s="70" t="s">
        <v>71</v>
      </c>
      <c r="W1" s="71"/>
      <c r="X1" s="71"/>
    </row>
    <row r="2" spans="1:25" ht="39.6" x14ac:dyDescent="0.25">
      <c r="C2" s="5">
        <v>1</v>
      </c>
      <c r="D2" s="5">
        <v>2</v>
      </c>
      <c r="E2" s="5">
        <v>3</v>
      </c>
      <c r="F2" s="5">
        <v>4</v>
      </c>
      <c r="G2" s="5">
        <v>5</v>
      </c>
      <c r="H2" s="5">
        <v>6</v>
      </c>
      <c r="I2" s="5">
        <v>7</v>
      </c>
      <c r="J2" s="5">
        <v>8</v>
      </c>
      <c r="K2" s="5">
        <v>9</v>
      </c>
      <c r="L2" s="5">
        <v>10</v>
      </c>
      <c r="M2" s="5">
        <v>11</v>
      </c>
      <c r="N2" s="5">
        <v>12</v>
      </c>
      <c r="O2" s="5">
        <v>13</v>
      </c>
      <c r="P2" s="8" t="s">
        <v>48</v>
      </c>
      <c r="Q2" s="8" t="s">
        <v>49</v>
      </c>
      <c r="R2" s="8" t="s">
        <v>50</v>
      </c>
      <c r="S2" s="8" t="s">
        <v>63</v>
      </c>
      <c r="T2" s="8" t="s">
        <v>64</v>
      </c>
      <c r="U2" s="8" t="s">
        <v>65</v>
      </c>
      <c r="V2" s="8" t="s">
        <v>66</v>
      </c>
      <c r="W2" s="8" t="s">
        <v>67</v>
      </c>
      <c r="X2" s="8" t="s">
        <v>68</v>
      </c>
      <c r="Y2" s="8" t="s">
        <v>108</v>
      </c>
    </row>
    <row r="3" spans="1:25" x14ac:dyDescent="0.25">
      <c r="A3" s="4" t="s">
        <v>51</v>
      </c>
      <c r="B3" t="s">
        <v>3</v>
      </c>
      <c r="C3" s="3">
        <f>IF('1_Bilancia commerciale'!F3&lt;1,ABS(1-'1_Bilancia commerciale'!F3)*20,('1_Bilancia commerciale'!F3-1)*20)</f>
        <v>18</v>
      </c>
      <c r="D3" s="3">
        <f>IF('2_posizione internaz.li'!F3&lt;0,'2_posizione internaz.li'!F3/-35*100,0)</f>
        <v>0</v>
      </c>
      <c r="E3" s="3">
        <f>IF('3_Tasso cambio effettivo'!F3&lt;0,'3_Tasso cambio effettivo'!F3/-3*100,'3_Tasso cambio effettivo'!F3/3*100)</f>
        <v>236.66666666666666</v>
      </c>
      <c r="F3" s="3">
        <f>IF('4_Quota export mondiale'!F3&lt;0,'4_Quota export mondiale'!F3/-3*100,0)</f>
        <v>0</v>
      </c>
      <c r="G3" s="3">
        <f>IF('5_Costo_lavoro'!F3&gt;0,'5_Costo_lavoro'!F3/9*100,0)</f>
        <v>40</v>
      </c>
      <c r="H3" s="3">
        <f>IF('6_Debito pubblico'!F3&gt;0,'6_Debito pubblico'!F3/60*100,0)</f>
        <v>166.66666666666669</v>
      </c>
      <c r="I3" s="3">
        <f>IF('7_Debiti famiglie e Isp'!F3&gt;0,'7_Debiti famiglie e Isp'!F3/55*100,0)</f>
        <v>107.63636363636364</v>
      </c>
      <c r="J3" s="3">
        <f>IF('8_Debiti imprese'!F3&gt;0,'8_Debiti imprese'!F3/85*100,0)</f>
        <v>142.70588235294116</v>
      </c>
      <c r="K3" s="3">
        <f>IF('9_Crediti concessi famiglie'!F3&gt;0,'9_Crediti concessi famiglie'!F3/14*100,0)</f>
        <v>34.285714285714285</v>
      </c>
      <c r="L3" s="3">
        <f>IF('10_Crediti concessi imprese'!F3&gt;0,'10_Crediti concessi imprese'!F3/13*100,0)</f>
        <v>0</v>
      </c>
      <c r="M3" s="3">
        <f>IF('11_Prezzo abitazioni'!F3&gt;0,'11_Prezzo abitazioni'!F3/9*100,0)</f>
        <v>33.333333333333329</v>
      </c>
      <c r="N3" s="3">
        <f>IF('12_Disoccupazione'!F3&gt;0,'12_Disoccupazione'!F3/10*100,0)</f>
        <v>60</v>
      </c>
      <c r="O3" s="3">
        <f>IF('13_Tasso di attivita'!F3&lt;0,'13_Tasso di attivita'!F3/-0.2*100,0)</f>
        <v>0</v>
      </c>
      <c r="P3">
        <f t="shared" ref="P3:P29" si="0">COUNTIF(C3:O3,"&gt;=100")</f>
        <v>4</v>
      </c>
      <c r="Q3" s="3">
        <f t="shared" ref="Q3:Q32" si="1">AVERAGE(C3:O3)</f>
        <v>64.56112514936045</v>
      </c>
      <c r="R3">
        <f t="shared" ref="R3:R29" si="2">RANK(Q3,Q$3:Q$29,1)</f>
        <v>9</v>
      </c>
      <c r="S3">
        <f t="shared" ref="S3:S29" si="3">COUNTIF(C3:G3,"&gt;=100")</f>
        <v>1</v>
      </c>
      <c r="T3" s="3">
        <f t="shared" ref="T3:T32" si="4">AVERAGE(C3:G3)</f>
        <v>58.933333333333323</v>
      </c>
      <c r="U3">
        <f t="shared" ref="U3:U29" si="5">RANK(T3,T$3:T$29,1)</f>
        <v>7</v>
      </c>
      <c r="V3">
        <f>COUNTIF(H3:O3,"&gt;=100")</f>
        <v>3</v>
      </c>
      <c r="W3" s="3">
        <f>AVERAGE(H3:O3)</f>
        <v>68.078495034377383</v>
      </c>
      <c r="X3">
        <f t="shared" ref="X3:X29" si="6">RANK(W3,W$3:W$29,1)</f>
        <v>18</v>
      </c>
      <c r="Y3" s="3">
        <f>SUM(H3:O3)/13/Q3*100</f>
        <v>64.891152974444068</v>
      </c>
    </row>
    <row r="4" spans="1:25" x14ac:dyDescent="0.25">
      <c r="A4" s="4" t="s">
        <v>52</v>
      </c>
      <c r="B4" t="s">
        <v>5</v>
      </c>
      <c r="C4" s="3">
        <f>IF('1_Bilancia commerciale'!F4&lt;1,ABS(1-'1_Bilancia commerciale'!F4)*20,('1_Bilancia commerciale'!F4-1)*20)</f>
        <v>25.999999999999996</v>
      </c>
      <c r="D4" s="3">
        <f>IF('2_posizione internaz.li'!F4&lt;0,'2_posizione internaz.li'!F4/-35*100,0)</f>
        <v>107.42857142857143</v>
      </c>
      <c r="E4" s="3">
        <f>IF('3_Tasso cambio effettivo'!F4&lt;0,'3_Tasso cambio effettivo'!F4/-3*100,'3_Tasso cambio effettivo'!F4/3*100)</f>
        <v>140</v>
      </c>
      <c r="F4" s="3">
        <f>IF('4_Quota export mondiale'!F4&lt;0,'4_Quota export mondiale'!F4/-3*100,0)</f>
        <v>0</v>
      </c>
      <c r="G4" s="3">
        <f>IF('5_Costo_lavoro'!F4&gt;0,'5_Costo_lavoro'!F4/9*100,0)</f>
        <v>231.11111111111114</v>
      </c>
      <c r="H4" s="3">
        <f>IF('6_Debito pubblico'!F4&gt;0,'6_Debito pubblico'!F4/60*100,0)</f>
        <v>36.833333333333336</v>
      </c>
      <c r="I4" s="3">
        <f>IF('7_Debiti famiglie e Isp'!F4&gt;0,'7_Debiti famiglie e Isp'!F4/55*100,0)</f>
        <v>41.818181818181813</v>
      </c>
      <c r="J4" s="3">
        <f>IF('8_Debiti imprese'!F4&gt;0,'8_Debiti imprese'!F4/85*100,0)</f>
        <v>84.941176470588246</v>
      </c>
      <c r="K4" s="3">
        <f>IF('9_Crediti concessi famiglie'!F4&gt;0,'9_Crediti concessi famiglie'!F4/14*100,0)</f>
        <v>70</v>
      </c>
      <c r="L4" s="3">
        <f>IF('10_Crediti concessi imprese'!F4&gt;0,'10_Crediti concessi imprese'!F4/13*100,0)</f>
        <v>33.846153846153847</v>
      </c>
      <c r="M4" s="3">
        <f>IF('11_Prezzo abitazioni'!F4&gt;0,'11_Prezzo abitazioni'!F4/9*100,0)</f>
        <v>73.333333333333329</v>
      </c>
      <c r="N4" s="3">
        <f>IF('12_Disoccupazione'!F4&gt;0,'12_Disoccupazione'!F4/10*100,0)</f>
        <v>62</v>
      </c>
      <c r="O4" s="3">
        <f>IF('13_Tasso di attivita'!F4&lt;0,'13_Tasso di attivita'!F4/-0.2*100,0)</f>
        <v>0</v>
      </c>
      <c r="P4">
        <f t="shared" si="0"/>
        <v>3</v>
      </c>
      <c r="Q4" s="3">
        <f t="shared" si="1"/>
        <v>69.79322010317486</v>
      </c>
      <c r="R4">
        <f t="shared" si="2"/>
        <v>16</v>
      </c>
      <c r="S4">
        <f t="shared" si="3"/>
        <v>3</v>
      </c>
      <c r="T4" s="3">
        <f t="shared" si="4"/>
        <v>100.90793650793651</v>
      </c>
      <c r="U4">
        <f t="shared" si="5"/>
        <v>21</v>
      </c>
      <c r="V4">
        <f t="shared" ref="V4:V29" si="7">COUNTIF(H4:O4,"&gt;=100")</f>
        <v>0</v>
      </c>
      <c r="W4" s="3">
        <f t="shared" ref="W4:W29" si="8">AVERAGE(H4:O4)</f>
        <v>50.346522350198825</v>
      </c>
      <c r="X4">
        <f t="shared" si="6"/>
        <v>5</v>
      </c>
      <c r="Y4" s="3">
        <f t="shared" ref="Y4:Y32" si="9">SUM(H4:O4)/13/Q4*100</f>
        <v>44.391812337400189</v>
      </c>
    </row>
    <row r="5" spans="1:25" x14ac:dyDescent="0.25">
      <c r="A5" s="4" t="s">
        <v>52</v>
      </c>
      <c r="B5" t="s">
        <v>6</v>
      </c>
      <c r="C5" s="3">
        <f>IF('1_Bilancia commerciale'!F5&lt;1,ABS(1-'1_Bilancia commerciale'!F5)*20,('1_Bilancia commerciale'!F5-1)*20)</f>
        <v>3.9999999999999991</v>
      </c>
      <c r="D5" s="3">
        <f>IF('2_posizione internaz.li'!F5&lt;0,'2_posizione internaz.li'!F5/-35*100,0)</f>
        <v>69.142857142857139</v>
      </c>
      <c r="E5" s="3">
        <f>IF('3_Tasso cambio effettivo'!F5&lt;0,'3_Tasso cambio effettivo'!F5/-3*100,'3_Tasso cambio effettivo'!F5/3*100)</f>
        <v>370</v>
      </c>
      <c r="F5" s="3">
        <f>IF('4_Quota export mondiale'!F5&lt;0,'4_Quota export mondiale'!F5/-3*100,0)</f>
        <v>0</v>
      </c>
      <c r="G5" s="3">
        <f>IF('5_Costo_lavoro'!F5&gt;0,'5_Costo_lavoro'!F5/9*100,0)</f>
        <v>157.77777777777777</v>
      </c>
      <c r="H5" s="3">
        <f>IF('6_Debito pubblico'!F5&gt;0,'6_Debito pubblico'!F5/60*100,0)</f>
        <v>52.833333333333329</v>
      </c>
      <c r="I5" s="3">
        <f>IF('7_Debiti famiglie e Isp'!F5&gt;0,'7_Debiti famiglie e Isp'!F5/55*100,0)</f>
        <v>57.090909090909093</v>
      </c>
      <c r="J5" s="3">
        <f>IF('8_Debiti imprese'!F5&gt;0,'8_Debiti imprese'!F5/85*100,0)</f>
        <v>59.529411764705884</v>
      </c>
      <c r="K5" s="3">
        <f>IF('9_Crediti concessi famiglie'!F5&gt;0,'9_Crediti concessi famiglie'!F5/14*100,0)</f>
        <v>49.285714285714292</v>
      </c>
      <c r="L5" s="3">
        <f>IF('10_Crediti concessi imprese'!F5&gt;0,'10_Crediti concessi imprese'!F5/13*100,0)</f>
        <v>97.692307692307693</v>
      </c>
      <c r="M5" s="3">
        <f>IF('11_Prezzo abitazioni'!F5&gt;0,'11_Prezzo abitazioni'!F5/9*100,0)</f>
        <v>95.555555555555543</v>
      </c>
      <c r="N5" s="3">
        <f>IF('12_Disoccupazione'!F5&gt;0,'12_Disoccupazione'!F5/10*100,0)</f>
        <v>22.000000000000004</v>
      </c>
      <c r="O5" s="3">
        <f>IF('13_Tasso di attivita'!F5&lt;0,'13_Tasso di attivita'!F5/-0.2*100,0)</f>
        <v>0</v>
      </c>
      <c r="P5">
        <f t="shared" si="0"/>
        <v>2</v>
      </c>
      <c r="Q5" s="3">
        <f t="shared" si="1"/>
        <v>79.608297434089309</v>
      </c>
      <c r="R5">
        <f t="shared" si="2"/>
        <v>21</v>
      </c>
      <c r="S5">
        <f t="shared" si="3"/>
        <v>2</v>
      </c>
      <c r="T5" s="3">
        <f t="shared" si="4"/>
        <v>120.18412698412699</v>
      </c>
      <c r="U5">
        <f t="shared" si="5"/>
        <v>25</v>
      </c>
      <c r="V5">
        <f t="shared" si="7"/>
        <v>0</v>
      </c>
      <c r="W5" s="3">
        <f t="shared" si="8"/>
        <v>54.248403965315724</v>
      </c>
      <c r="X5">
        <f t="shared" si="6"/>
        <v>9</v>
      </c>
      <c r="Y5" s="3">
        <f t="shared" si="9"/>
        <v>41.934866446634686</v>
      </c>
    </row>
    <row r="6" spans="1:25" x14ac:dyDescent="0.25">
      <c r="A6" s="4" t="s">
        <v>52</v>
      </c>
      <c r="B6" t="s">
        <v>7</v>
      </c>
      <c r="C6" s="3">
        <f>IF('1_Bilancia commerciale'!F6&lt;1,ABS(1-'1_Bilancia commerciale'!F6)*20,('1_Bilancia commerciale'!F6-1)*20)</f>
        <v>118</v>
      </c>
      <c r="D6" s="3">
        <f>IF('2_posizione internaz.li'!F6&lt;0,'2_posizione internaz.li'!F6/-35*100,0)</f>
        <v>0</v>
      </c>
      <c r="E6" s="3">
        <f>IF('3_Tasso cambio effettivo'!F6&lt;0,'3_Tasso cambio effettivo'!F6/-3*100,'3_Tasso cambio effettivo'!F6/3*100)</f>
        <v>90</v>
      </c>
      <c r="F6" s="3">
        <f>IF('4_Quota export mondiale'!F6&lt;0,'4_Quota export mondiale'!F6/-3*100,0)</f>
        <v>0</v>
      </c>
      <c r="G6" s="3">
        <f>IF('5_Costo_lavoro'!F6&gt;0,'5_Costo_lavoro'!F6/9*100,0)</f>
        <v>10</v>
      </c>
      <c r="H6" s="3">
        <f>IF('6_Debito pubblico'!F6&gt;0,'6_Debito pubblico'!F6/60*100,0)</f>
        <v>64.166666666666671</v>
      </c>
      <c r="I6" s="3">
        <f>IF('7_Debiti famiglie e Isp'!F6&gt;0,'7_Debiti famiglie e Isp'!F6/55*100,0)</f>
        <v>204.18181818181819</v>
      </c>
      <c r="J6" s="3">
        <f>IF('8_Debiti imprese'!F6&gt;0,'8_Debiti imprese'!F6/85*100,0)</f>
        <v>126.70588235294117</v>
      </c>
      <c r="K6" s="3">
        <f>IF('9_Crediti concessi famiglie'!F6&gt;0,'9_Crediti concessi famiglie'!F6/14*100,0)</f>
        <v>10.714285714285714</v>
      </c>
      <c r="L6" s="3">
        <f>IF('10_Crediti concessi imprese'!F6&gt;0,'10_Crediti concessi imprese'!F6/13*100,0)</f>
        <v>16.153846153846153</v>
      </c>
      <c r="M6" s="3">
        <f>IF('11_Prezzo abitazioni'!F6&gt;0,'11_Prezzo abitazioni'!F6/9*100,0)</f>
        <v>50</v>
      </c>
      <c r="N6" s="3">
        <f>IF('12_Disoccupazione'!F6&gt;0,'12_Disoccupazione'!F6/10*100,0)</f>
        <v>51</v>
      </c>
      <c r="O6" s="3">
        <f>IF('13_Tasso di attivita'!F6&lt;0,'13_Tasso di attivita'!F6/-0.2*100,0)</f>
        <v>0</v>
      </c>
      <c r="P6">
        <f t="shared" si="0"/>
        <v>3</v>
      </c>
      <c r="Q6" s="3">
        <f t="shared" si="1"/>
        <v>56.994038389965993</v>
      </c>
      <c r="R6">
        <f t="shared" si="2"/>
        <v>6</v>
      </c>
      <c r="S6">
        <f t="shared" si="3"/>
        <v>1</v>
      </c>
      <c r="T6" s="3">
        <f t="shared" si="4"/>
        <v>43.6</v>
      </c>
      <c r="U6">
        <f t="shared" si="5"/>
        <v>3</v>
      </c>
      <c r="V6">
        <f t="shared" si="7"/>
        <v>2</v>
      </c>
      <c r="W6" s="3">
        <f t="shared" si="8"/>
        <v>65.365312383694743</v>
      </c>
      <c r="X6">
        <f t="shared" si="6"/>
        <v>17</v>
      </c>
      <c r="Y6" s="3">
        <f t="shared" si="9"/>
        <v>70.577219577788242</v>
      </c>
    </row>
    <row r="7" spans="1:25" x14ac:dyDescent="0.25">
      <c r="A7" s="4" t="s">
        <v>51</v>
      </c>
      <c r="B7" t="s">
        <v>8</v>
      </c>
      <c r="C7" s="3">
        <f>IF('1_Bilancia commerciale'!F7&lt;1,ABS(1-'1_Bilancia commerciale'!F7)*20,('1_Bilancia commerciale'!F7-1)*20)</f>
        <v>150</v>
      </c>
      <c r="D7" s="3">
        <f>IF('2_posizione internaz.li'!F7&lt;0,'2_posizione internaz.li'!F7/-35*100,0)</f>
        <v>0</v>
      </c>
      <c r="E7" s="3">
        <f>IF('3_Tasso cambio effettivo'!F7&lt;0,'3_Tasso cambio effettivo'!F7/-3*100,'3_Tasso cambio effettivo'!F7/3*100)</f>
        <v>180</v>
      </c>
      <c r="F7" s="3">
        <f>IF('4_Quota export mondiale'!F7&lt;0,'4_Quota export mondiale'!F7/-3*100,0)</f>
        <v>0</v>
      </c>
      <c r="G7" s="3">
        <f>IF('5_Costo_lavoro'!F7&gt;0,'5_Costo_lavoro'!F7/9*100,0)</f>
        <v>62.222222222222221</v>
      </c>
      <c r="H7" s="3">
        <f>IF('6_Debito pubblico'!F7&gt;0,'6_Debito pubblico'!F7/60*100,0)</f>
        <v>101.33333333333331</v>
      </c>
      <c r="I7" s="3">
        <f>IF('7_Debiti famiglie e Isp'!F7&gt;0,'7_Debiti famiglie e Isp'!F7/55*100,0)</f>
        <v>93.818181818181827</v>
      </c>
      <c r="J7" s="3">
        <f>IF('8_Debiti imprese'!F7&gt;0,'8_Debiti imprese'!F7/85*100,0)</f>
        <v>64.705882352941174</v>
      </c>
      <c r="K7" s="3">
        <f>IF('9_Crediti concessi famiglie'!F7&gt;0,'9_Crediti concessi famiglie'!F7/14*100,0)</f>
        <v>27.142857142857142</v>
      </c>
      <c r="L7" s="3">
        <f>IF('10_Crediti concessi imprese'!F7&gt;0,'10_Crediti concessi imprese'!F7/13*100,0)</f>
        <v>46.92307692307692</v>
      </c>
      <c r="M7" s="3">
        <f>IF('11_Prezzo abitazioni'!F7&gt;0,'11_Prezzo abitazioni'!F7/9*100,0)</f>
        <v>73.333333333333329</v>
      </c>
      <c r="N7" s="3">
        <f>IF('12_Disoccupazione'!F7&gt;0,'12_Disoccupazione'!F7/10*100,0)</f>
        <v>32</v>
      </c>
      <c r="O7" s="3">
        <f>IF('13_Tasso di attivita'!F7&lt;0,'13_Tasso di attivita'!F7/-0.2*100,0)</f>
        <v>0</v>
      </c>
      <c r="P7">
        <f t="shared" si="0"/>
        <v>3</v>
      </c>
      <c r="Q7" s="3">
        <f t="shared" si="1"/>
        <v>63.959914394303539</v>
      </c>
      <c r="R7">
        <f t="shared" si="2"/>
        <v>8</v>
      </c>
      <c r="S7">
        <f t="shared" si="3"/>
        <v>2</v>
      </c>
      <c r="T7" s="3">
        <f t="shared" si="4"/>
        <v>78.444444444444443</v>
      </c>
      <c r="U7">
        <f t="shared" si="5"/>
        <v>14</v>
      </c>
      <c r="V7">
        <f t="shared" si="7"/>
        <v>1</v>
      </c>
      <c r="W7" s="3">
        <f t="shared" si="8"/>
        <v>54.907083112965459</v>
      </c>
      <c r="X7">
        <f t="shared" si="6"/>
        <v>10</v>
      </c>
      <c r="Y7" s="3">
        <f t="shared" si="9"/>
        <v>52.828360612022188</v>
      </c>
    </row>
    <row r="8" spans="1:25" x14ac:dyDescent="0.25">
      <c r="A8" s="4" t="s">
        <v>51</v>
      </c>
      <c r="B8" t="s">
        <v>9</v>
      </c>
      <c r="C8" s="3">
        <f>IF('1_Bilancia commerciale'!F8&lt;1,ABS(1-'1_Bilancia commerciale'!F8)*20,('1_Bilancia commerciale'!F8-1)*20)</f>
        <v>2.0000000000000018</v>
      </c>
      <c r="D8" s="3">
        <f>IF('2_posizione internaz.li'!F8&lt;0,'2_posizione internaz.li'!F8/-35*100,0)</f>
        <v>84</v>
      </c>
      <c r="E8" s="3">
        <f>IF('3_Tasso cambio effettivo'!F8&lt;0,'3_Tasso cambio effettivo'!F8/-3*100,'3_Tasso cambio effettivo'!F8/3*100)</f>
        <v>256.66666666666669</v>
      </c>
      <c r="F8" s="3">
        <f>IF('4_Quota export mondiale'!F8&lt;0,'4_Quota export mondiale'!F8/-3*100,0)</f>
        <v>0</v>
      </c>
      <c r="G8" s="3">
        <f>IF('5_Costo_lavoro'!F8&gt;0,'5_Costo_lavoro'!F8/9*100,0)</f>
        <v>171.11111111111111</v>
      </c>
      <c r="H8" s="3">
        <f>IF('6_Debito pubblico'!F8&gt;0,'6_Debito pubblico'!F8/60*100,0)</f>
        <v>14.166666666666666</v>
      </c>
      <c r="I8" s="3">
        <f>IF('7_Debiti famiglie e Isp'!F8&gt;0,'7_Debiti famiglie e Isp'!F8/55*100,0)</f>
        <v>68.545454545454561</v>
      </c>
      <c r="J8" s="3">
        <f>IF('8_Debiti imprese'!F8&gt;0,'8_Debiti imprese'!F8/85*100,0)</f>
        <v>72.35294117647058</v>
      </c>
      <c r="K8" s="3">
        <f>IF('9_Crediti concessi famiglie'!F8&gt;0,'9_Crediti concessi famiglie'!F8/14*100,0)</f>
        <v>47.857142857142861</v>
      </c>
      <c r="L8" s="3">
        <f>IF('10_Crediti concessi imprese'!F8&gt;0,'10_Crediti concessi imprese'!F8/13*100,0)</f>
        <v>15.384615384615385</v>
      </c>
      <c r="M8" s="3">
        <f>IF('11_Prezzo abitazioni'!F8&gt;0,'11_Prezzo abitazioni'!F8/9*100,0)</f>
        <v>65.555555555555557</v>
      </c>
      <c r="N8" s="3">
        <f>IF('12_Disoccupazione'!F8&gt;0,'12_Disoccupazione'!F8/10*100,0)</f>
        <v>54</v>
      </c>
      <c r="O8" s="3">
        <f>IF('13_Tasso di attivita'!F8&lt;0,'13_Tasso di attivita'!F8/-0.2*100,0)</f>
        <v>0</v>
      </c>
      <c r="P8">
        <f t="shared" si="0"/>
        <v>2</v>
      </c>
      <c r="Q8" s="3">
        <f t="shared" si="1"/>
        <v>65.510781074129497</v>
      </c>
      <c r="R8">
        <f t="shared" si="2"/>
        <v>12</v>
      </c>
      <c r="S8">
        <f t="shared" si="3"/>
        <v>2</v>
      </c>
      <c r="T8" s="3">
        <f t="shared" si="4"/>
        <v>102.75555555555556</v>
      </c>
      <c r="U8">
        <f t="shared" si="5"/>
        <v>22</v>
      </c>
      <c r="V8">
        <f t="shared" si="7"/>
        <v>0</v>
      </c>
      <c r="W8" s="3">
        <f t="shared" si="8"/>
        <v>42.232797023238199</v>
      </c>
      <c r="X8">
        <f t="shared" si="6"/>
        <v>2</v>
      </c>
      <c r="Y8" s="3">
        <f t="shared" si="9"/>
        <v>39.671964105195663</v>
      </c>
    </row>
    <row r="9" spans="1:25" x14ac:dyDescent="0.25">
      <c r="A9" s="4" t="s">
        <v>51</v>
      </c>
      <c r="B9" t="s">
        <v>10</v>
      </c>
      <c r="C9" s="3">
        <f>IF('1_Bilancia commerciale'!F9&lt;1,ABS(1-'1_Bilancia commerciale'!F9)*20,('1_Bilancia commerciale'!F9-1)*20)</f>
        <v>7.9999999999999982</v>
      </c>
      <c r="D9" s="3">
        <f>IF('2_posizione internaz.li'!F9&lt;0,'2_posizione internaz.li'!F9/-35*100,0)</f>
        <v>520.85714285714289</v>
      </c>
      <c r="E9" s="3">
        <f>IF('3_Tasso cambio effettivo'!F9&lt;0,'3_Tasso cambio effettivo'!F9/-3*100,'3_Tasso cambio effettivo'!F9/3*100)</f>
        <v>86.666666666666671</v>
      </c>
      <c r="F9" s="3">
        <f>IF('4_Quota export mondiale'!F9&lt;0,'4_Quota export mondiale'!F9/-3*100,0)</f>
        <v>0</v>
      </c>
      <c r="G9" s="3">
        <f>IF('5_Costo_lavoro'!F9&gt;0,'5_Costo_lavoro'!F9/9*100,0)</f>
        <v>0</v>
      </c>
      <c r="H9" s="3">
        <f>IF('6_Debito pubblico'!F9&gt;0,'6_Debito pubblico'!F9/60*100,0)</f>
        <v>102.49999999999999</v>
      </c>
      <c r="I9" s="3">
        <f>IF('7_Debiti famiglie e Isp'!F9&gt;0,'7_Debiti famiglie e Isp'!F9/55*100,0)</f>
        <v>87.63636363636364</v>
      </c>
      <c r="J9" s="3">
        <f>IF('8_Debiti imprese'!F9&gt;0,'8_Debiti imprese'!F9/85*100,0)</f>
        <v>232.70588235294119</v>
      </c>
      <c r="K9" s="3">
        <f>IF('9_Crediti concessi famiglie'!F9&gt;0,'9_Crediti concessi famiglie'!F9/14*100,0)</f>
        <v>0</v>
      </c>
      <c r="L9" s="3">
        <f>IF('10_Crediti concessi imprese'!F9&gt;0,'10_Crediti concessi imprese'!F9/13*100,0)</f>
        <v>0</v>
      </c>
      <c r="M9" s="3">
        <f>IF('11_Prezzo abitazioni'!F9&gt;0,'11_Prezzo abitazioni'!F9/9*100,0)</f>
        <v>113.33333333333333</v>
      </c>
      <c r="N9" s="3">
        <f>IF('12_Disoccupazione'!F9&gt;0,'12_Disoccupazione'!F9/10*100,0)</f>
        <v>57.999999999999993</v>
      </c>
      <c r="O9" s="3">
        <f>IF('13_Tasso di attivita'!F9&lt;0,'13_Tasso di attivita'!F9/-0.2*100,0)</f>
        <v>0</v>
      </c>
      <c r="P9">
        <f t="shared" si="0"/>
        <v>4</v>
      </c>
      <c r="Q9" s="3">
        <f t="shared" si="1"/>
        <v>93.053799142034435</v>
      </c>
      <c r="R9">
        <f t="shared" si="2"/>
        <v>24</v>
      </c>
      <c r="S9">
        <f t="shared" si="3"/>
        <v>1</v>
      </c>
      <c r="T9" s="3">
        <f t="shared" si="4"/>
        <v>123.1047619047619</v>
      </c>
      <c r="U9">
        <f t="shared" si="5"/>
        <v>27</v>
      </c>
      <c r="V9">
        <f t="shared" si="7"/>
        <v>3</v>
      </c>
      <c r="W9" s="3">
        <f t="shared" si="8"/>
        <v>74.271947415329777</v>
      </c>
      <c r="X9">
        <f t="shared" si="6"/>
        <v>20</v>
      </c>
      <c r="Y9" s="3">
        <f t="shared" si="9"/>
        <v>49.11762251026974</v>
      </c>
    </row>
    <row r="10" spans="1:25" x14ac:dyDescent="0.25">
      <c r="A10" s="4" t="s">
        <v>51</v>
      </c>
      <c r="B10" t="s">
        <v>11</v>
      </c>
      <c r="C10" s="3">
        <f>IF('1_Bilancia commerciale'!F10&lt;1,ABS(1-'1_Bilancia commerciale'!F10)*20,('1_Bilancia commerciale'!F10-1)*20)</f>
        <v>64</v>
      </c>
      <c r="D10" s="3">
        <f>IF('2_posizione internaz.li'!F10&lt;0,'2_posizione internaz.li'!F10/-35*100,0)</f>
        <v>422.28571428571433</v>
      </c>
      <c r="E10" s="3">
        <f>IF('3_Tasso cambio effettivo'!F10&lt;0,'3_Tasso cambio effettivo'!F10/-3*100,'3_Tasso cambio effettivo'!F10/3*100)</f>
        <v>126.66666666666666</v>
      </c>
      <c r="F10" s="3">
        <f>IF('4_Quota export mondiale'!F10&lt;0,'4_Quota export mondiale'!F10/-3*100,0)</f>
        <v>0</v>
      </c>
      <c r="G10" s="3">
        <f>IF('5_Costo_lavoro'!F10&gt;0,'5_Costo_lavoro'!F10/9*100,0)</f>
        <v>0</v>
      </c>
      <c r="H10" s="3">
        <f>IF('6_Debito pubblico'!F10&gt;0,'6_Debito pubblico'!F10/60*100,0)</f>
        <v>315</v>
      </c>
      <c r="I10" s="3">
        <f>IF('7_Debiti famiglie e Isp'!F10&gt;0,'7_Debiti famiglie e Isp'!F10/55*100,0)</f>
        <v>106.36363636363637</v>
      </c>
      <c r="J10" s="3">
        <f>IF('8_Debiti imprese'!F10&gt;0,'8_Debiti imprese'!F10/85*100,0)</f>
        <v>70.941176470588232</v>
      </c>
      <c r="K10" s="3">
        <f>IF('9_Crediti concessi famiglie'!F10&gt;0,'9_Crediti concessi famiglie'!F10/14*100,0)</f>
        <v>0</v>
      </c>
      <c r="L10" s="3">
        <f>IF('10_Crediti concessi imprese'!F10&gt;0,'10_Crediti concessi imprese'!F10/13*100,0)</f>
        <v>6.9230769230769234</v>
      </c>
      <c r="M10" s="3">
        <f>IF('11_Prezzo abitazioni'!F10&gt;0,'11_Prezzo abitazioni'!F10/9*100,0)</f>
        <v>20</v>
      </c>
      <c r="N10" s="3">
        <f>IF('12_Disoccupazione'!F10&gt;0,'12_Disoccupazione'!F10/10*100,0)</f>
        <v>197</v>
      </c>
      <c r="O10" s="3">
        <f>IF('13_Tasso di attivita'!F10&lt;0,'13_Tasso di attivita'!F10/-0.2*100,0)</f>
        <v>0</v>
      </c>
      <c r="P10">
        <f t="shared" si="0"/>
        <v>5</v>
      </c>
      <c r="Q10" s="3">
        <f t="shared" si="1"/>
        <v>102.24463620843711</v>
      </c>
      <c r="R10">
        <f t="shared" si="2"/>
        <v>27</v>
      </c>
      <c r="S10">
        <f t="shared" si="3"/>
        <v>2</v>
      </c>
      <c r="T10" s="3">
        <f t="shared" si="4"/>
        <v>122.5904761904762</v>
      </c>
      <c r="U10">
        <f t="shared" si="5"/>
        <v>26</v>
      </c>
      <c r="V10">
        <f t="shared" si="7"/>
        <v>3</v>
      </c>
      <c r="W10" s="3">
        <f t="shared" si="8"/>
        <v>89.528486219662682</v>
      </c>
      <c r="X10">
        <f t="shared" si="6"/>
        <v>25</v>
      </c>
      <c r="Y10" s="3">
        <f t="shared" si="9"/>
        <v>53.884932355705942</v>
      </c>
    </row>
    <row r="11" spans="1:25" x14ac:dyDescent="0.25">
      <c r="A11" s="4" t="s">
        <v>51</v>
      </c>
      <c r="B11" t="s">
        <v>12</v>
      </c>
      <c r="C11" s="3">
        <f>IF('1_Bilancia commerciale'!F11&lt;1,ABS(1-'1_Bilancia commerciale'!F11)*20,('1_Bilancia commerciale'!F11-1)*20)</f>
        <v>32</v>
      </c>
      <c r="D11" s="3">
        <f>IF('2_posizione internaz.li'!F11&lt;0,'2_posizione internaz.li'!F11/-35*100,0)</f>
        <v>222.85714285714286</v>
      </c>
      <c r="E11" s="3">
        <f>IF('3_Tasso cambio effettivo'!F11&lt;0,'3_Tasso cambio effettivo'!F11/-3*100,'3_Tasso cambio effettivo'!F11/3*100)</f>
        <v>143.33333333333334</v>
      </c>
      <c r="F11" s="3">
        <f>IF('4_Quota export mondiale'!F11&lt;0,'4_Quota export mondiale'!F11/-3*100,0)</f>
        <v>0</v>
      </c>
      <c r="G11" s="3">
        <f>IF('5_Costo_lavoro'!F11&gt;0,'5_Costo_lavoro'!F11/9*100,0)</f>
        <v>13.333333333333334</v>
      </c>
      <c r="H11" s="3">
        <f>IF('6_Debito pubblico'!F11&gt;0,'6_Debito pubblico'!F11/60*100,0)</f>
        <v>166.33333333333334</v>
      </c>
      <c r="I11" s="3">
        <f>IF('7_Debiti famiglie e Isp'!F11&gt;0,'7_Debiti famiglie e Isp'!F11/55*100,0)</f>
        <v>106.54545454545455</v>
      </c>
      <c r="J11" s="3">
        <f>IF('8_Debiti imprese'!F11&gt;0,'8_Debiti imprese'!F11/85*100,0)</f>
        <v>90.705882352941174</v>
      </c>
      <c r="K11" s="3">
        <f>IF('9_Crediti concessi famiglie'!F11&gt;0,'9_Crediti concessi famiglie'!F11/14*100,0)</f>
        <v>1.4285714285714286</v>
      </c>
      <c r="L11" s="3">
        <f>IF('10_Crediti concessi imprese'!F11&gt;0,'10_Crediti concessi imprese'!F11/13*100,0)</f>
        <v>0</v>
      </c>
      <c r="M11" s="3">
        <f>IF('11_Prezzo abitazioni'!F11&gt;0,'11_Prezzo abitazioni'!F11/9*100,0)</f>
        <v>74.444444444444443</v>
      </c>
      <c r="N11" s="3">
        <f>IF('12_Disoccupazione'!F11&gt;0,'12_Disoccupazione'!F11/10*100,0)</f>
        <v>153</v>
      </c>
      <c r="O11" s="3">
        <f>IF('13_Tasso di attivita'!F11&lt;0,'13_Tasso di attivita'!F11/-0.2*100,0)</f>
        <v>299.99999999999994</v>
      </c>
      <c r="P11">
        <f t="shared" si="0"/>
        <v>6</v>
      </c>
      <c r="Q11" s="3">
        <f t="shared" si="1"/>
        <v>100.3062688945042</v>
      </c>
      <c r="R11">
        <f t="shared" si="2"/>
        <v>26</v>
      </c>
      <c r="S11">
        <f t="shared" si="3"/>
        <v>2</v>
      </c>
      <c r="T11" s="3">
        <f t="shared" si="4"/>
        <v>82.304761904761904</v>
      </c>
      <c r="U11">
        <f t="shared" si="5"/>
        <v>15</v>
      </c>
      <c r="V11">
        <f t="shared" si="7"/>
        <v>4</v>
      </c>
      <c r="W11" s="3">
        <f t="shared" si="8"/>
        <v>111.55721076309311</v>
      </c>
      <c r="X11">
        <f t="shared" si="6"/>
        <v>27</v>
      </c>
      <c r="Y11" s="3">
        <f t="shared" si="9"/>
        <v>68.440977812691742</v>
      </c>
    </row>
    <row r="12" spans="1:25" x14ac:dyDescent="0.25">
      <c r="A12" s="4" t="s">
        <v>51</v>
      </c>
      <c r="B12" t="s">
        <v>13</v>
      </c>
      <c r="C12" s="3">
        <f>IF('1_Bilancia commerciale'!F12&lt;1,ABS(1-'1_Bilancia commerciale'!F12)*20,('1_Bilancia commerciale'!F12-1)*20)</f>
        <v>32</v>
      </c>
      <c r="D12" s="3">
        <f>IF('2_posizione internaz.li'!F12&lt;0,'2_posizione internaz.li'!F12/-35*100,0)</f>
        <v>66.571428571428569</v>
      </c>
      <c r="E12" s="3">
        <f>IF('3_Tasso cambio effettivo'!F12&lt;0,'3_Tasso cambio effettivo'!F12/-3*100,'3_Tasso cambio effettivo'!F12/3*100)</f>
        <v>153.33333333333331</v>
      </c>
      <c r="F12" s="3">
        <f>IF('4_Quota export mondiale'!F12&lt;0,'4_Quota export mondiale'!F12/-3*100,0)</f>
        <v>23.950000000000003</v>
      </c>
      <c r="G12" s="3">
        <f>IF('5_Costo_lavoro'!F12&gt;0,'5_Costo_lavoro'!F12/9*100,0)</f>
        <v>27.777777777777779</v>
      </c>
      <c r="H12" s="3">
        <f>IF('6_Debito pubblico'!F12&gt;0,'6_Debito pubblico'!F12/60*100,0)</f>
        <v>164.16666666666666</v>
      </c>
      <c r="I12" s="3">
        <f>IF('7_Debiti famiglie e Isp'!F12&gt;0,'7_Debiti famiglie e Isp'!F12/55*100,0)</f>
        <v>110.72727272727272</v>
      </c>
      <c r="J12" s="3">
        <f>IF('8_Debiti imprese'!F12&gt;0,'8_Debiti imprese'!F12/85*100,0)</f>
        <v>104</v>
      </c>
      <c r="K12" s="3">
        <f>IF('9_Crediti concessi famiglie'!F12&gt;0,'9_Crediti concessi famiglie'!F12/14*100,0)</f>
        <v>37.857142857142854</v>
      </c>
      <c r="L12" s="3">
        <f>IF('10_Crediti concessi imprese'!F12&gt;0,'10_Crediti concessi imprese'!F12/13*100,0)</f>
        <v>46.92307692307692</v>
      </c>
      <c r="M12" s="3">
        <f>IF('11_Prezzo abitazioni'!F12&gt;0,'11_Prezzo abitazioni'!F12/9*100,0)</f>
        <v>32.222222222222221</v>
      </c>
      <c r="N12" s="3">
        <f>IF('12_Disoccupazione'!F12&gt;0,'12_Disoccupazione'!F12/10*100,0)</f>
        <v>90</v>
      </c>
      <c r="O12" s="3">
        <f>IF('13_Tasso di attivita'!F12&lt;0,'13_Tasso di attivita'!F12/-0.2*100,0)</f>
        <v>0</v>
      </c>
      <c r="P12">
        <f t="shared" si="0"/>
        <v>4</v>
      </c>
      <c r="Q12" s="3">
        <f t="shared" si="1"/>
        <v>68.425301621455461</v>
      </c>
      <c r="R12">
        <f t="shared" si="2"/>
        <v>15</v>
      </c>
      <c r="S12">
        <f t="shared" si="3"/>
        <v>1</v>
      </c>
      <c r="T12" s="3">
        <f t="shared" si="4"/>
        <v>60.726507936507929</v>
      </c>
      <c r="U12">
        <f t="shared" si="5"/>
        <v>9</v>
      </c>
      <c r="V12">
        <f t="shared" si="7"/>
        <v>3</v>
      </c>
      <c r="W12" s="3">
        <f t="shared" si="8"/>
        <v>73.237047674547668</v>
      </c>
      <c r="X12">
        <f t="shared" si="6"/>
        <v>19</v>
      </c>
      <c r="Y12" s="3">
        <f t="shared" si="9"/>
        <v>65.865917061554356</v>
      </c>
    </row>
    <row r="13" spans="1:25" x14ac:dyDescent="0.25">
      <c r="A13" s="4" t="s">
        <v>51</v>
      </c>
      <c r="B13" t="s">
        <v>14</v>
      </c>
      <c r="C13" s="3">
        <f>IF('1_Bilancia commerciale'!F13&lt;1,ABS(1-'1_Bilancia commerciale'!F13)*20,('1_Bilancia commerciale'!F13-1)*20)</f>
        <v>30</v>
      </c>
      <c r="D13" s="3">
        <f>IF('2_posizione internaz.li'!F13&lt;0,'2_posizione internaz.li'!F13/-35*100,0)</f>
        <v>170.28571428571428</v>
      </c>
      <c r="E13" s="3">
        <f>IF('3_Tasso cambio effettivo'!F13&lt;0,'3_Tasso cambio effettivo'!F13/-3*100,'3_Tasso cambio effettivo'!F13/3*100)</f>
        <v>143.33333333333334</v>
      </c>
      <c r="F13" s="3">
        <f>IF('4_Quota export mondiale'!F13&lt;0,'4_Quota export mondiale'!F13/-3*100,0)</f>
        <v>0</v>
      </c>
      <c r="G13" s="3">
        <f>IF('5_Costo_lavoro'!F13&gt;0,'5_Costo_lavoro'!F13/9*100,0)</f>
        <v>13.333333333333334</v>
      </c>
      <c r="H13" s="3">
        <f>IF('6_Debito pubblico'!F13&gt;0,'6_Debito pubblico'!F13/60*100,0)</f>
        <v>121.33333333333334</v>
      </c>
      <c r="I13" s="3">
        <f>IF('7_Debiti famiglie e Isp'!F13&gt;0,'7_Debiti famiglie e Isp'!F13/55*100,0)</f>
        <v>62.727272727272734</v>
      </c>
      <c r="J13" s="3">
        <f>IF('8_Debiti imprese'!F13&gt;0,'8_Debiti imprese'!F13/85*100,0)</f>
        <v>69.058823529411768</v>
      </c>
      <c r="K13" s="3">
        <f>IF('9_Crediti concessi famiglie'!F13&gt;0,'9_Crediti concessi famiglie'!F13/14*100,0)</f>
        <v>43.571428571428569</v>
      </c>
      <c r="L13" s="3">
        <f>IF('10_Crediti concessi imprese'!F13&gt;0,'10_Crediti concessi imprese'!F13/13*100,0)</f>
        <v>11.538461538461538</v>
      </c>
      <c r="M13" s="3">
        <f>IF('11_Prezzo abitazioni'!F13&gt;0,'11_Prezzo abitazioni'!F13/9*100,0)</f>
        <v>67.777777777777771</v>
      </c>
      <c r="N13" s="3">
        <f>IF('12_Disoccupazione'!F13&gt;0,'12_Disoccupazione'!F13/10*100,0)</f>
        <v>83</v>
      </c>
      <c r="O13" s="3">
        <f>IF('13_Tasso di attivita'!F13&lt;0,'13_Tasso di attivita'!F13/-0.2*100,0)</f>
        <v>299.99999999999994</v>
      </c>
      <c r="P13">
        <f t="shared" si="0"/>
        <v>4</v>
      </c>
      <c r="Q13" s="3">
        <f t="shared" si="1"/>
        <v>85.84303680231281</v>
      </c>
      <c r="R13">
        <f t="shared" si="2"/>
        <v>23</v>
      </c>
      <c r="S13">
        <f t="shared" si="3"/>
        <v>2</v>
      </c>
      <c r="T13" s="3">
        <f t="shared" si="4"/>
        <v>71.390476190476178</v>
      </c>
      <c r="U13">
        <f t="shared" si="5"/>
        <v>13</v>
      </c>
      <c r="V13">
        <f t="shared" si="7"/>
        <v>2</v>
      </c>
      <c r="W13" s="3">
        <f t="shared" si="8"/>
        <v>94.875887184710706</v>
      </c>
      <c r="X13">
        <f t="shared" si="6"/>
        <v>26</v>
      </c>
      <c r="Y13" s="3">
        <f t="shared" si="9"/>
        <v>68.013858222294772</v>
      </c>
    </row>
    <row r="14" spans="1:25" x14ac:dyDescent="0.25">
      <c r="A14" s="9" t="s">
        <v>51</v>
      </c>
      <c r="B14" s="10" t="s">
        <v>15</v>
      </c>
      <c r="C14" s="11">
        <f>IF('1_Bilancia commerciale'!F14&lt;1,ABS(1-'1_Bilancia commerciale'!F14)*20,('1_Bilancia commerciale'!F14-1)*20)</f>
        <v>30</v>
      </c>
      <c r="D14" s="11">
        <f>IF('2_posizione internaz.li'!F14&lt;0,'2_posizione internaz.li'!F14/-35*100,0)</f>
        <v>18.285714285714285</v>
      </c>
      <c r="E14" s="11">
        <f>IF('3_Tasso cambio effettivo'!F14&lt;0,'3_Tasso cambio effettivo'!F14/-3*100,'3_Tasso cambio effettivo'!F14/3*100)</f>
        <v>116.66666666666667</v>
      </c>
      <c r="F14" s="11">
        <f>IF('4_Quota export mondiale'!F14&lt;0,'4_Quota export mondiale'!F14/-3*100,0)</f>
        <v>0</v>
      </c>
      <c r="G14" s="11">
        <f>IF('5_Costo_lavoro'!F14&gt;0,'5_Costo_lavoro'!F14/9*100,0)</f>
        <v>15.555555555555555</v>
      </c>
      <c r="H14" s="11">
        <f>IF('6_Debito pubblico'!F14&gt;0,'6_Debito pubblico'!F14/60*100,0)</f>
        <v>223.5</v>
      </c>
      <c r="I14" s="11">
        <f>IF('7_Debiti famiglie e Isp'!F14&gt;0,'7_Debiti famiglie e Isp'!F14/55*100,0)</f>
        <v>74.181818181818187</v>
      </c>
      <c r="J14" s="11">
        <f>IF('8_Debiti imprese'!F14&gt;0,'8_Debiti imprese'!F14/85*100,0)</f>
        <v>77.294117647058826</v>
      </c>
      <c r="K14" s="11">
        <f>IF('9_Crediti concessi famiglie'!F14&gt;0,'9_Crediti concessi famiglie'!F14/14*100,0)</f>
        <v>18.571428571428573</v>
      </c>
      <c r="L14" s="11">
        <f>IF('10_Crediti concessi imprese'!F14&gt;0,'10_Crediti concessi imprese'!F14/13*100,0)</f>
        <v>3.8461538461538463</v>
      </c>
      <c r="M14" s="11">
        <f>IF('11_Prezzo abitazioni'!F14&gt;0,'11_Prezzo abitazioni'!F14/9*100,0)</f>
        <v>0</v>
      </c>
      <c r="N14" s="11">
        <f>IF('12_Disoccupazione'!F14&gt;0,'12_Disoccupazione'!F14/10*100,0)</f>
        <v>106</v>
      </c>
      <c r="O14" s="11">
        <f>IF('13_Tasso di attivita'!F14&lt;0,'13_Tasso di attivita'!F14/-0.2*100,0)</f>
        <v>0</v>
      </c>
      <c r="P14" s="10">
        <f t="shared" si="0"/>
        <v>3</v>
      </c>
      <c r="Q14" s="11">
        <f t="shared" si="1"/>
        <v>52.607804211876605</v>
      </c>
      <c r="R14" s="12">
        <f t="shared" si="2"/>
        <v>3</v>
      </c>
      <c r="S14" s="12">
        <f t="shared" si="3"/>
        <v>1</v>
      </c>
      <c r="T14" s="13">
        <f t="shared" si="4"/>
        <v>36.101587301587301</v>
      </c>
      <c r="U14" s="12">
        <f t="shared" si="5"/>
        <v>2</v>
      </c>
      <c r="V14" s="10">
        <f t="shared" si="7"/>
        <v>2</v>
      </c>
      <c r="W14" s="11">
        <f t="shared" si="8"/>
        <v>62.924189780807431</v>
      </c>
      <c r="X14" s="10">
        <f t="shared" si="6"/>
        <v>15</v>
      </c>
      <c r="Y14" s="11">
        <f t="shared" si="9"/>
        <v>73.606148188007467</v>
      </c>
    </row>
    <row r="15" spans="1:25" x14ac:dyDescent="0.25">
      <c r="A15" s="4" t="s">
        <v>51</v>
      </c>
      <c r="B15" t="s">
        <v>16</v>
      </c>
      <c r="C15" s="3">
        <f>IF('1_Bilancia commerciale'!F15&lt;1,ABS(1-'1_Bilancia commerciale'!F15)*20,('1_Bilancia commerciale'!F15-1)*20)</f>
        <v>106</v>
      </c>
      <c r="D15" s="3">
        <f>IF('2_posizione internaz.li'!F15&lt;0,'2_posizione internaz.li'!F15/-35*100,0)</f>
        <v>356.85714285714289</v>
      </c>
      <c r="E15" s="3">
        <f>IF('3_Tasso cambio effettivo'!F15&lt;0,'3_Tasso cambio effettivo'!F15/-3*100,'3_Tasso cambio effettivo'!F15/3*100)</f>
        <v>70</v>
      </c>
      <c r="F15" s="3">
        <f>IF('4_Quota export mondiale'!F15&lt;0,'4_Quota export mondiale'!F15/-3*100,0)</f>
        <v>0</v>
      </c>
      <c r="G15" s="3">
        <f>IF('5_Costo_lavoro'!F15&gt;0,'5_Costo_lavoro'!F15/9*100,0)</f>
        <v>0</v>
      </c>
      <c r="H15" s="3">
        <f>IF('6_Debito pubblico'!F15&gt;0,'6_Debito pubblico'!F15/60*100,0)</f>
        <v>167.83333333333334</v>
      </c>
      <c r="I15" s="3">
        <f>IF('7_Debiti famiglie e Isp'!F15&gt;0,'7_Debiti famiglie e Isp'!F15/55*100,0)</f>
        <v>175.63636363636363</v>
      </c>
      <c r="J15" s="3">
        <f>IF('8_Debiti imprese'!F15&gt;0,'8_Debiti imprese'!F15/85*100,0)</f>
        <v>222.94117647058823</v>
      </c>
      <c r="K15" s="3">
        <f>IF('9_Crediti concessi famiglie'!F15&gt;0,'9_Crediti concessi famiglie'!F15/14*100,0)</f>
        <v>20.714285714285712</v>
      </c>
      <c r="L15" s="3">
        <f>IF('10_Crediti concessi imprese'!F15&gt;0,'10_Crediti concessi imprese'!F15/13*100,0)</f>
        <v>18.46153846153846</v>
      </c>
      <c r="M15" s="3">
        <f>IF('11_Prezzo abitazioni'!F15&gt;0,'11_Prezzo abitazioni'!F15/9*100,0)</f>
        <v>20</v>
      </c>
      <c r="N15" s="3">
        <f>IF('12_Disoccupazione'!F15&gt;0,'12_Disoccupazione'!F15/10*100,0)</f>
        <v>84.000000000000014</v>
      </c>
      <c r="O15" s="3">
        <f>IF('13_Tasso di attivita'!F15&lt;0,'13_Tasso di attivita'!F15/-0.2*100,0)</f>
        <v>0</v>
      </c>
      <c r="P15">
        <f t="shared" si="0"/>
        <v>5</v>
      </c>
      <c r="Q15" s="3">
        <f t="shared" si="1"/>
        <v>95.572603113327119</v>
      </c>
      <c r="R15">
        <f t="shared" si="2"/>
        <v>25</v>
      </c>
      <c r="S15">
        <f t="shared" si="3"/>
        <v>2</v>
      </c>
      <c r="T15" s="3">
        <f t="shared" si="4"/>
        <v>106.57142857142858</v>
      </c>
      <c r="U15">
        <f t="shared" si="5"/>
        <v>23</v>
      </c>
      <c r="V15">
        <f t="shared" si="7"/>
        <v>3</v>
      </c>
      <c r="W15" s="3">
        <f t="shared" si="8"/>
        <v>88.698337202013676</v>
      </c>
      <c r="X15">
        <f t="shared" si="6"/>
        <v>24</v>
      </c>
      <c r="Y15" s="3">
        <f t="shared" si="9"/>
        <v>57.112174772086647</v>
      </c>
    </row>
    <row r="16" spans="1:25" x14ac:dyDescent="0.25">
      <c r="A16" s="4" t="s">
        <v>51</v>
      </c>
      <c r="B16" t="s">
        <v>17</v>
      </c>
      <c r="C16" s="3">
        <f>IF('1_Bilancia commerciale'!F16&lt;1,ABS(1-'1_Bilancia commerciale'!F16)*20,('1_Bilancia commerciale'!F16-1)*20)</f>
        <v>0</v>
      </c>
      <c r="D16" s="3">
        <f>IF('2_posizione internaz.li'!F16&lt;0,'2_posizione internaz.li'!F16/-35*100,0)</f>
        <v>134.28571428571428</v>
      </c>
      <c r="E16" s="3">
        <f>IF('3_Tasso cambio effettivo'!F16&lt;0,'3_Tasso cambio effettivo'!F16/-3*100,'3_Tasso cambio effettivo'!F16/3*100)</f>
        <v>170</v>
      </c>
      <c r="F16" s="3">
        <f>IF('4_Quota export mondiale'!F16&lt;0,'4_Quota export mondiale'!F16/-3*100,0)</f>
        <v>0</v>
      </c>
      <c r="G16" s="3">
        <f>IF('5_Costo_lavoro'!F16&gt;0,'5_Costo_lavoro'!F16/9*100,0)</f>
        <v>146.66666666666666</v>
      </c>
      <c r="H16" s="3">
        <f>IF('6_Debito pubblico'!F16&gt;0,'6_Debito pubblico'!F16/60*100,0)</f>
        <v>63.833333333333329</v>
      </c>
      <c r="I16" s="3">
        <f>IF('7_Debiti famiglie e Isp'!F16&gt;0,'7_Debiti famiglie e Isp'!F16/55*100,0)</f>
        <v>38.545454545454547</v>
      </c>
      <c r="J16" s="3">
        <f>IF('8_Debiti imprese'!F16&gt;0,'8_Debiti imprese'!F16/85*100,0)</f>
        <v>58.117647058823529</v>
      </c>
      <c r="K16" s="3">
        <f>IF('9_Crediti concessi famiglie'!F16&gt;0,'9_Crediti concessi famiglie'!F16/14*100,0)</f>
        <v>11.428571428571429</v>
      </c>
      <c r="L16" s="3">
        <f>IF('10_Crediti concessi imprese'!F16&gt;0,'10_Crediti concessi imprese'!F16/13*100,0)</f>
        <v>0</v>
      </c>
      <c r="M16" s="3">
        <f>IF('11_Prezzo abitazioni'!F16&gt;0,'11_Prezzo abitazioni'!F16/9*100,0)</f>
        <v>106.66666666666667</v>
      </c>
      <c r="N16" s="3">
        <f>IF('12_Disoccupazione'!F16&gt;0,'12_Disoccupazione'!F16/10*100,0)</f>
        <v>74</v>
      </c>
      <c r="O16" s="3">
        <f>IF('13_Tasso di attivita'!F16&lt;0,'13_Tasso di attivita'!F16/-0.2*100,0)</f>
        <v>0</v>
      </c>
      <c r="P16">
        <f t="shared" si="0"/>
        <v>4</v>
      </c>
      <c r="Q16" s="3">
        <f t="shared" si="1"/>
        <v>61.811081075786959</v>
      </c>
      <c r="R16">
        <f t="shared" si="2"/>
        <v>7</v>
      </c>
      <c r="S16">
        <f t="shared" si="3"/>
        <v>3</v>
      </c>
      <c r="T16" s="3">
        <f t="shared" si="4"/>
        <v>90.19047619047619</v>
      </c>
      <c r="U16">
        <f t="shared" si="5"/>
        <v>17</v>
      </c>
      <c r="V16">
        <f t="shared" si="7"/>
        <v>1</v>
      </c>
      <c r="W16" s="3">
        <f t="shared" si="8"/>
        <v>44.073959129106186</v>
      </c>
      <c r="X16">
        <f t="shared" si="6"/>
        <v>3</v>
      </c>
      <c r="Y16" s="3">
        <f t="shared" si="9"/>
        <v>43.879569674387795</v>
      </c>
    </row>
    <row r="17" spans="1:25" x14ac:dyDescent="0.25">
      <c r="A17" s="4" t="s">
        <v>51</v>
      </c>
      <c r="B17" t="s">
        <v>18</v>
      </c>
      <c r="C17" s="3">
        <f>IF('1_Bilancia commerciale'!F17&lt;1,ABS(1-'1_Bilancia commerciale'!F17)*20,('1_Bilancia commerciale'!F17-1)*20)</f>
        <v>18</v>
      </c>
      <c r="D17" s="3">
        <f>IF('2_posizione internaz.li'!F17&lt;0,'2_posizione internaz.li'!F17/-35*100,0)</f>
        <v>86</v>
      </c>
      <c r="E17" s="3">
        <f>IF('3_Tasso cambio effettivo'!F17&lt;0,'3_Tasso cambio effettivo'!F17/-3*100,'3_Tasso cambio effettivo'!F17/3*100)</f>
        <v>223.33333333333334</v>
      </c>
      <c r="F17" s="3">
        <f>IF('4_Quota export mondiale'!F17&lt;0,'4_Quota export mondiale'!F17/-3*100,0)</f>
        <v>0</v>
      </c>
      <c r="G17" s="3">
        <f>IF('5_Costo_lavoro'!F17&gt;0,'5_Costo_lavoro'!F17/9*100,0)</f>
        <v>160</v>
      </c>
      <c r="H17" s="3">
        <f>IF('6_Debito pubblico'!F17&gt;0,'6_Debito pubblico'!F17/60*100,0)</f>
        <v>55.499999999999993</v>
      </c>
      <c r="I17" s="3">
        <f>IF('7_Debiti famiglie e Isp'!F17&gt;0,'7_Debiti famiglie e Isp'!F17/55*100,0)</f>
        <v>40.72727272727272</v>
      </c>
      <c r="J17" s="3">
        <f>IF('8_Debiti imprese'!F17&gt;0,'8_Debiti imprese'!F17/85*100,0)</f>
        <v>40.470588235294116</v>
      </c>
      <c r="K17" s="3">
        <f>IF('9_Crediti concessi famiglie'!F17&gt;0,'9_Crediti concessi famiglie'!F17/14*100,0)</f>
        <v>62.857142857142868</v>
      </c>
      <c r="L17" s="3">
        <f>IF('10_Crediti concessi imprese'!F17&gt;0,'10_Crediti concessi imprese'!F17/13*100,0)</f>
        <v>80.769230769230774</v>
      </c>
      <c r="M17" s="3">
        <f>IF('11_Prezzo abitazioni'!F17&gt;0,'11_Prezzo abitazioni'!F17/9*100,0)</f>
        <v>81.111111111111114</v>
      </c>
      <c r="N17" s="3">
        <f>IF('12_Disoccupazione'!F17&gt;0,'12_Disoccupazione'!F17/10*100,0)</f>
        <v>62</v>
      </c>
      <c r="O17" s="3">
        <f>IF('13_Tasso di attivita'!F17&lt;0,'13_Tasso di attivita'!F17/-0.2*100,0)</f>
        <v>0</v>
      </c>
      <c r="P17">
        <f t="shared" si="0"/>
        <v>2</v>
      </c>
      <c r="Q17" s="3">
        <f t="shared" si="1"/>
        <v>70.05912915641423</v>
      </c>
      <c r="R17">
        <f t="shared" si="2"/>
        <v>17</v>
      </c>
      <c r="S17">
        <f t="shared" si="3"/>
        <v>2</v>
      </c>
      <c r="T17" s="3">
        <f t="shared" si="4"/>
        <v>97.466666666666669</v>
      </c>
      <c r="U17">
        <f t="shared" si="5"/>
        <v>20</v>
      </c>
      <c r="V17">
        <f t="shared" si="7"/>
        <v>0</v>
      </c>
      <c r="W17" s="3">
        <f t="shared" si="8"/>
        <v>52.929418212506448</v>
      </c>
      <c r="X17">
        <f t="shared" si="6"/>
        <v>8</v>
      </c>
      <c r="Y17" s="3">
        <f t="shared" si="9"/>
        <v>46.492084702501089</v>
      </c>
    </row>
    <row r="18" spans="1:25" x14ac:dyDescent="0.25">
      <c r="A18" s="4" t="s">
        <v>51</v>
      </c>
      <c r="B18" t="s">
        <v>19</v>
      </c>
      <c r="C18" s="3">
        <f>IF('1_Bilancia commerciale'!F18&lt;1,ABS(1-'1_Bilancia commerciale'!F18)*20,('1_Bilancia commerciale'!F18-1)*20)</f>
        <v>128</v>
      </c>
      <c r="D18" s="3">
        <f>IF('2_posizione internaz.li'!F18&lt;0,'2_posizione internaz.li'!F18/-35*100,0)</f>
        <v>0</v>
      </c>
      <c r="E18" s="3">
        <f>IF('3_Tasso cambio effettivo'!F18&lt;0,'3_Tasso cambio effettivo'!F18/-3*100,'3_Tasso cambio effettivo'!F18/3*100)</f>
        <v>113.33333333333333</v>
      </c>
      <c r="F18" s="3">
        <f>IF('4_Quota export mondiale'!F18&lt;0,'4_Quota export mondiale'!F18/-3*100,0)</f>
        <v>0</v>
      </c>
      <c r="G18" s="3">
        <f>IF('5_Costo_lavoro'!F18&gt;0,'5_Costo_lavoro'!F18/9*100,0)</f>
        <v>100</v>
      </c>
      <c r="H18" s="3">
        <f>IF('6_Debito pubblico'!F18&gt;0,'6_Debito pubblico'!F18/60*100,0)</f>
        <v>34.833333333333336</v>
      </c>
      <c r="I18" s="3">
        <f>IF('7_Debiti famiglie e Isp'!F18&gt;0,'7_Debiti famiglie e Isp'!F18/55*100,0)</f>
        <v>119.45454545454545</v>
      </c>
      <c r="J18" s="3">
        <f>IF('8_Debiti imprese'!F18&gt;0,'8_Debiti imprese'!F18/85*100,0)</f>
        <v>268.23529411764702</v>
      </c>
      <c r="K18" s="3">
        <f>IF('9_Crediti concessi famiglie'!F18&gt;0,'9_Crediti concessi famiglie'!F18/14*100,0)</f>
        <v>61.428571428571423</v>
      </c>
      <c r="L18" s="3">
        <f>IF('10_Crediti concessi imprese'!F18&gt;0,'10_Crediti concessi imprese'!F18/13*100,0)</f>
        <v>0</v>
      </c>
      <c r="M18" s="3">
        <f>IF('11_Prezzo abitazioni'!F18&gt;0,'11_Prezzo abitazioni'!F18/9*100,0)</f>
        <v>78.888888888888886</v>
      </c>
      <c r="N18" s="3">
        <f>IF('12_Disoccupazione'!F18&gt;0,'12_Disoccupazione'!F18/10*100,0)</f>
        <v>55.999999999999993</v>
      </c>
      <c r="O18" s="3">
        <f>IF('13_Tasso di attivita'!F18&lt;0,'13_Tasso di attivita'!F18/-0.2*100,0)</f>
        <v>0</v>
      </c>
      <c r="P18">
        <f t="shared" si="0"/>
        <v>5</v>
      </c>
      <c r="Q18" s="3">
        <f t="shared" si="1"/>
        <v>73.859535888947647</v>
      </c>
      <c r="R18">
        <f t="shared" si="2"/>
        <v>20</v>
      </c>
      <c r="S18">
        <f t="shared" si="3"/>
        <v>3</v>
      </c>
      <c r="T18" s="3">
        <f t="shared" si="4"/>
        <v>68.266666666666666</v>
      </c>
      <c r="U18">
        <f t="shared" si="5"/>
        <v>10</v>
      </c>
      <c r="V18">
        <f t="shared" si="7"/>
        <v>2</v>
      </c>
      <c r="W18" s="3">
        <f t="shared" si="8"/>
        <v>77.355079152873273</v>
      </c>
      <c r="X18">
        <f t="shared" si="6"/>
        <v>22</v>
      </c>
      <c r="Y18" s="3">
        <f t="shared" si="9"/>
        <v>64.450886482839024</v>
      </c>
    </row>
    <row r="19" spans="1:25" x14ac:dyDescent="0.25">
      <c r="A19" s="4" t="s">
        <v>52</v>
      </c>
      <c r="B19" t="s">
        <v>20</v>
      </c>
      <c r="C19" s="3">
        <f>IF('1_Bilancia commerciale'!F19&lt;1,ABS(1-'1_Bilancia commerciale'!F19)*20,('1_Bilancia commerciale'!F19-1)*20)</f>
        <v>22</v>
      </c>
      <c r="D19" s="3">
        <f>IF('2_posizione internaz.li'!F19&lt;0,'2_posizione internaz.li'!F19/-35*100,0)</f>
        <v>131.14285714285714</v>
      </c>
      <c r="E19" s="3">
        <f>IF('3_Tasso cambio effettivo'!F19&lt;0,'3_Tasso cambio effettivo'!F19/-3*100,'3_Tasso cambio effettivo'!F19/3*100)</f>
        <v>70</v>
      </c>
      <c r="F19" s="3">
        <f>IF('4_Quota export mondiale'!F19&lt;0,'4_Quota export mondiale'!F19/-3*100,0)</f>
        <v>0</v>
      </c>
      <c r="G19" s="3">
        <f>IF('5_Costo_lavoro'!F19&gt;0,'5_Costo_lavoro'!F19/9*100,0)</f>
        <v>122.22222222222223</v>
      </c>
      <c r="H19" s="3">
        <f>IF('6_Debito pubblico'!F19&gt;0,'6_Debito pubblico'!F19/60*100,0)</f>
        <v>114.66666666666667</v>
      </c>
      <c r="I19" s="3">
        <f>IF('7_Debiti famiglie e Isp'!F19&gt;0,'7_Debiti famiglie e Isp'!F19/55*100,0)</f>
        <v>32.18181818181818</v>
      </c>
      <c r="J19" s="3">
        <f>IF('8_Debiti imprese'!F19&gt;0,'8_Debiti imprese'!F19/85*100,0)</f>
        <v>59.882352941176464</v>
      </c>
      <c r="K19" s="3">
        <f>IF('9_Crediti concessi famiglie'!F19&gt;0,'9_Crediti concessi famiglie'!F19/14*100,0)</f>
        <v>37.142857142857146</v>
      </c>
      <c r="L19" s="3">
        <f>IF('10_Crediti concessi imprese'!F19&gt;0,'10_Crediti concessi imprese'!F19/13*100,0)</f>
        <v>62.307692307692307</v>
      </c>
      <c r="M19" s="3">
        <f>IF('11_Prezzo abitazioni'!F19&gt;0,'11_Prezzo abitazioni'!F19/9*100,0)</f>
        <v>158.88888888888891</v>
      </c>
      <c r="N19" s="3">
        <f>IF('12_Disoccupazione'!F19&gt;0,'12_Disoccupazione'!F19/10*100,0)</f>
        <v>36</v>
      </c>
      <c r="O19" s="3">
        <f>IF('13_Tasso di attivita'!F19&lt;0,'13_Tasso di attivita'!F19/-0.2*100,0)</f>
        <v>0</v>
      </c>
      <c r="P19">
        <f t="shared" si="0"/>
        <v>4</v>
      </c>
      <c r="Q19" s="3">
        <f t="shared" si="1"/>
        <v>65.110411961090691</v>
      </c>
      <c r="R19">
        <f t="shared" si="2"/>
        <v>10</v>
      </c>
      <c r="S19">
        <f t="shared" si="3"/>
        <v>2</v>
      </c>
      <c r="T19" s="3">
        <f t="shared" si="4"/>
        <v>69.073015873015876</v>
      </c>
      <c r="U19">
        <f t="shared" si="5"/>
        <v>11</v>
      </c>
      <c r="V19">
        <f t="shared" si="7"/>
        <v>2</v>
      </c>
      <c r="W19" s="3">
        <f t="shared" si="8"/>
        <v>62.63378451613746</v>
      </c>
      <c r="X19">
        <f t="shared" si="6"/>
        <v>14</v>
      </c>
      <c r="Y19" s="3">
        <f t="shared" si="9"/>
        <v>59.197701617338161</v>
      </c>
    </row>
    <row r="20" spans="1:25" x14ac:dyDescent="0.25">
      <c r="A20" s="4" t="s">
        <v>51</v>
      </c>
      <c r="B20" t="s">
        <v>21</v>
      </c>
      <c r="C20" s="3">
        <f>IF('1_Bilancia commerciale'!F20&lt;1,ABS(1-'1_Bilancia commerciale'!F20)*20,('1_Bilancia commerciale'!F20-1)*20)</f>
        <v>192</v>
      </c>
      <c r="D20" s="3">
        <f>IF('2_posizione internaz.li'!F20&lt;0,'2_posizione internaz.li'!F20/-35*100,0)</f>
        <v>0</v>
      </c>
      <c r="E20" s="3">
        <f>IF('3_Tasso cambio effettivo'!F20&lt;0,'3_Tasso cambio effettivo'!F20/-3*100,'3_Tasso cambio effettivo'!F20/3*100)</f>
        <v>153.33333333333331</v>
      </c>
      <c r="F20" s="3">
        <f>IF('4_Quota export mondiale'!F20&lt;0,'4_Quota export mondiale'!F20/-3*100,0)</f>
        <v>4.6133333333333333</v>
      </c>
      <c r="G20" s="3">
        <f>IF('5_Costo_lavoro'!F20&gt;0,'5_Costo_lavoro'!F20/9*100,0)</f>
        <v>92.222222222222229</v>
      </c>
      <c r="H20" s="3">
        <f>IF('6_Debito pubblico'!F20&gt;0,'6_Debito pubblico'!F20/60*100,0)</f>
        <v>69</v>
      </c>
      <c r="I20" s="3">
        <f>IF('7_Debiti famiglie e Isp'!F20&gt;0,'7_Debiti famiglie e Isp'!F20/55*100,0)</f>
        <v>92.545454545454547</v>
      </c>
      <c r="J20" s="3">
        <f>IF('8_Debiti imprese'!F20&gt;0,'8_Debiti imprese'!F20/85*100,0)</f>
        <v>78.82352941176471</v>
      </c>
      <c r="K20" s="3">
        <f>IF('9_Crediti concessi famiglie'!F20&gt;0,'9_Crediti concessi famiglie'!F20/14*100,0)</f>
        <v>64.285714285714292</v>
      </c>
      <c r="L20" s="3">
        <f>IF('10_Crediti concessi imprese'!F20&gt;0,'10_Crediti concessi imprese'!F20/13*100,0)</f>
        <v>0</v>
      </c>
      <c r="M20" s="3">
        <f>IF('11_Prezzo abitazioni'!F20&gt;0,'11_Prezzo abitazioni'!F20/9*100,0)</f>
        <v>64.444444444444443</v>
      </c>
      <c r="N20" s="3">
        <f>IF('12_Disoccupazione'!F20&gt;0,'12_Disoccupazione'!F20/10*100,0)</f>
        <v>40</v>
      </c>
      <c r="O20" s="3">
        <f>IF('13_Tasso di attivita'!F20&lt;0,'13_Tasso di attivita'!F20/-0.2*100,0)</f>
        <v>0</v>
      </c>
      <c r="P20">
        <f t="shared" si="0"/>
        <v>2</v>
      </c>
      <c r="Q20" s="3">
        <f t="shared" si="1"/>
        <v>65.482156275097452</v>
      </c>
      <c r="R20">
        <f t="shared" si="2"/>
        <v>11</v>
      </c>
      <c r="S20">
        <f t="shared" si="3"/>
        <v>2</v>
      </c>
      <c r="T20" s="3">
        <f t="shared" si="4"/>
        <v>88.433777777777777</v>
      </c>
      <c r="U20">
        <f t="shared" si="5"/>
        <v>16</v>
      </c>
      <c r="V20">
        <f t="shared" si="7"/>
        <v>0</v>
      </c>
      <c r="W20" s="3">
        <f t="shared" si="8"/>
        <v>51.137392835922249</v>
      </c>
      <c r="X20">
        <f t="shared" si="6"/>
        <v>6</v>
      </c>
      <c r="Y20" s="3">
        <f t="shared" si="9"/>
        <v>48.057618460059125</v>
      </c>
    </row>
    <row r="21" spans="1:25" x14ac:dyDescent="0.25">
      <c r="A21" s="4" t="s">
        <v>51</v>
      </c>
      <c r="B21" t="s">
        <v>22</v>
      </c>
      <c r="C21" s="3">
        <f>IF('1_Bilancia commerciale'!F21&lt;1,ABS(1-'1_Bilancia commerciale'!F21)*20,('1_Bilancia commerciale'!F21-1)*20)</f>
        <v>142</v>
      </c>
      <c r="D21" s="3">
        <f>IF('2_posizione internaz.li'!F21&lt;0,'2_posizione internaz.li'!F21/-35*100,0)</f>
        <v>0</v>
      </c>
      <c r="E21" s="3">
        <f>IF('3_Tasso cambio effettivo'!F21&lt;0,'3_Tasso cambio effettivo'!F21/-3*100,'3_Tasso cambio effettivo'!F21/3*100)</f>
        <v>109.99999999999999</v>
      </c>
      <c r="F21" s="3">
        <f>IF('4_Quota export mondiale'!F21&lt;0,'4_Quota export mondiale'!F21/-3*100,0)</f>
        <v>0</v>
      </c>
      <c r="G21" s="3">
        <f>IF('5_Costo_lavoro'!F21&gt;0,'5_Costo_lavoro'!F21/9*100,0)</f>
        <v>50</v>
      </c>
      <c r="H21" s="3">
        <f>IF('6_Debito pubblico'!F21&gt;0,'6_Debito pubblico'!F21/60*100,0)</f>
        <v>85.833333333333329</v>
      </c>
      <c r="I21" s="3">
        <f>IF('7_Debiti famiglie e Isp'!F21&gt;0,'7_Debiti famiglie e Isp'!F21/55*100,0)</f>
        <v>203.45454545454547</v>
      </c>
      <c r="J21" s="3">
        <f>IF('8_Debiti imprese'!F21&gt;0,'8_Debiti imprese'!F21/85*100,0)</f>
        <v>165.64705882352945</v>
      </c>
      <c r="K21" s="3">
        <f>IF('9_Crediti concessi famiglie'!F21&gt;0,'9_Crediti concessi famiglie'!F21/14*100,0)</f>
        <v>16.428571428571427</v>
      </c>
      <c r="L21" s="3">
        <f>IF('10_Crediti concessi imprese'!F21&gt;0,'10_Crediti concessi imprese'!F21/13*100,0)</f>
        <v>1.5384615384615385</v>
      </c>
      <c r="M21" s="3">
        <f>IF('11_Prezzo abitazioni'!F21&gt;0,'11_Prezzo abitazioni'!F21/9*100,0)</f>
        <v>103.33333333333334</v>
      </c>
      <c r="N21" s="3">
        <f>IF('12_Disoccupazione'!F21&gt;0,'12_Disoccupazione'!F21/10*100,0)</f>
        <v>49.000000000000007</v>
      </c>
      <c r="O21" s="3">
        <f>IF('13_Tasso di attivita'!F21&lt;0,'13_Tasso di attivita'!F21/-0.2*100,0)</f>
        <v>0</v>
      </c>
      <c r="P21">
        <f t="shared" si="0"/>
        <v>5</v>
      </c>
      <c r="Q21" s="3">
        <f t="shared" si="1"/>
        <v>71.32579260859805</v>
      </c>
      <c r="R21">
        <f t="shared" si="2"/>
        <v>19</v>
      </c>
      <c r="S21">
        <f t="shared" si="3"/>
        <v>2</v>
      </c>
      <c r="T21" s="3">
        <f t="shared" si="4"/>
        <v>60.4</v>
      </c>
      <c r="U21">
        <f t="shared" si="5"/>
        <v>8</v>
      </c>
      <c r="V21">
        <f t="shared" si="7"/>
        <v>3</v>
      </c>
      <c r="W21" s="3">
        <f t="shared" si="8"/>
        <v>78.154412988971828</v>
      </c>
      <c r="X21">
        <f t="shared" si="6"/>
        <v>23</v>
      </c>
      <c r="Y21" s="3">
        <f t="shared" si="9"/>
        <v>67.430058074154715</v>
      </c>
    </row>
    <row r="22" spans="1:25" x14ac:dyDescent="0.25">
      <c r="A22" s="4" t="s">
        <v>51</v>
      </c>
      <c r="B22" t="s">
        <v>23</v>
      </c>
      <c r="C22" s="3">
        <f>IF('1_Bilancia commerciale'!F22&lt;1,ABS(1-'1_Bilancia commerciale'!F22)*20,('1_Bilancia commerciale'!F22-1)*20)</f>
        <v>12.000000000000002</v>
      </c>
      <c r="D22" s="3">
        <f>IF('2_posizione internaz.li'!F22&lt;0,'2_posizione internaz.li'!F22/-35*100,0)</f>
        <v>0</v>
      </c>
      <c r="E22" s="3">
        <f>IF('3_Tasso cambio effettivo'!F22&lt;0,'3_Tasso cambio effettivo'!F22/-3*100,'3_Tasso cambio effettivo'!F22/3*100)</f>
        <v>163.33333333333334</v>
      </c>
      <c r="F22" s="3">
        <f>IF('4_Quota export mondiale'!F22&lt;0,'4_Quota export mondiale'!F22/-3*100,0)</f>
        <v>0</v>
      </c>
      <c r="G22" s="3">
        <f>IF('5_Costo_lavoro'!F22&gt;0,'5_Costo_lavoro'!F22/9*100,0)</f>
        <v>56.666666666666664</v>
      </c>
      <c r="H22" s="3">
        <f>IF('6_Debito pubblico'!F22&gt;0,'6_Debito pubblico'!F22/60*100,0)</f>
        <v>124.33333333333331</v>
      </c>
      <c r="I22" s="3">
        <f>IF('7_Debiti famiglie e Isp'!F22&gt;0,'7_Debiti famiglie e Isp'!F22/55*100,0)</f>
        <v>90</v>
      </c>
      <c r="J22" s="3">
        <f>IF('8_Debiti imprese'!F22&gt;0,'8_Debiti imprese'!F22/85*100,0)</f>
        <v>86.352941176470594</v>
      </c>
      <c r="K22" s="3">
        <f>IF('9_Crediti concessi famiglie'!F22&gt;0,'9_Crediti concessi famiglie'!F22/14*100,0)</f>
        <v>21.428571428571427</v>
      </c>
      <c r="L22" s="3">
        <f>IF('10_Crediti concessi imprese'!F22&gt;0,'10_Crediti concessi imprese'!F22/13*100,0)</f>
        <v>36.153846153846153</v>
      </c>
      <c r="M22" s="3">
        <f>IF('11_Prezzo abitazioni'!F22&gt;0,'11_Prezzo abitazioni'!F22/9*100,0)</f>
        <v>66.666666666666657</v>
      </c>
      <c r="N22" s="3">
        <f>IF('12_Disoccupazione'!F22&gt;0,'12_Disoccupazione'!F22/10*100,0)</f>
        <v>52</v>
      </c>
      <c r="O22" s="3">
        <f>IF('13_Tasso di attivita'!F22&lt;0,'13_Tasso di attivita'!F22/-0.2*100,0)</f>
        <v>0</v>
      </c>
      <c r="P22">
        <f t="shared" si="0"/>
        <v>2</v>
      </c>
      <c r="Q22" s="3">
        <f t="shared" si="1"/>
        <v>54.533489135299085</v>
      </c>
      <c r="R22">
        <f t="shared" si="2"/>
        <v>5</v>
      </c>
      <c r="S22">
        <f t="shared" si="3"/>
        <v>1</v>
      </c>
      <c r="T22" s="3">
        <f t="shared" si="4"/>
        <v>46.4</v>
      </c>
      <c r="U22">
        <f t="shared" si="5"/>
        <v>4</v>
      </c>
      <c r="V22">
        <f t="shared" si="7"/>
        <v>1</v>
      </c>
      <c r="W22" s="3">
        <f t="shared" si="8"/>
        <v>59.616919844861016</v>
      </c>
      <c r="X22">
        <f t="shared" si="6"/>
        <v>12</v>
      </c>
      <c r="Y22" s="3">
        <f t="shared" si="9"/>
        <v>67.274872506549059</v>
      </c>
    </row>
    <row r="23" spans="1:25" x14ac:dyDescent="0.25">
      <c r="A23" s="4" t="s">
        <v>52</v>
      </c>
      <c r="B23" t="s">
        <v>24</v>
      </c>
      <c r="C23" s="3">
        <f>IF('1_Bilancia commerciale'!F23&lt;1,ABS(1-'1_Bilancia commerciale'!F23)*20,('1_Bilancia commerciale'!F23-1)*20)</f>
        <v>48</v>
      </c>
      <c r="D23" s="3">
        <f>IF('2_posizione internaz.li'!F23&lt;0,'2_posizione internaz.li'!F23/-35*100,0)</f>
        <v>157.14285714285714</v>
      </c>
      <c r="E23" s="3">
        <f>IF('3_Tasso cambio effettivo'!F23&lt;0,'3_Tasso cambio effettivo'!F23/-3*100,'3_Tasso cambio effettivo'!F23/3*100)</f>
        <v>6.666666666666667</v>
      </c>
      <c r="F23" s="3">
        <f>IF('4_Quota export mondiale'!F23&lt;0,'4_Quota export mondiale'!F23/-3*100,0)</f>
        <v>0</v>
      </c>
      <c r="G23" s="3">
        <f>IF('5_Costo_lavoro'!F23&gt;0,'5_Costo_lavoro'!F23/9*100,0)</f>
        <v>67.777777777777771</v>
      </c>
      <c r="H23" s="3">
        <f>IF('6_Debito pubblico'!F23&gt;0,'6_Debito pubblico'!F23/60*100,0)</f>
        <v>80.333333333333329</v>
      </c>
      <c r="I23" s="3">
        <f>IF('7_Debiti famiglie e Isp'!F23&gt;0,'7_Debiti famiglie e Isp'!F23/55*100,0)</f>
        <v>62.909090909090914</v>
      </c>
      <c r="J23" s="3">
        <f>IF('8_Debiti imprese'!F23&gt;0,'8_Debiti imprese'!F23/85*100,0)</f>
        <v>47.882352941176478</v>
      </c>
      <c r="K23" s="3">
        <f>IF('9_Crediti concessi famiglie'!F23&gt;0,'9_Crediti concessi famiglie'!F23/14*100,0)</f>
        <v>43.571428571428569</v>
      </c>
      <c r="L23" s="3">
        <f>IF('10_Crediti concessi imprese'!F23&gt;0,'10_Crediti concessi imprese'!F23/13*100,0)</f>
        <v>20.76923076923077</v>
      </c>
      <c r="M23" s="3">
        <f>IF('11_Prezzo abitazioni'!F23&gt;0,'11_Prezzo abitazioni'!F23/9*100,0)</f>
        <v>73.333333333333329</v>
      </c>
      <c r="N23" s="3">
        <f>IF('12_Disoccupazione'!F23&gt;0,'12_Disoccupazione'!F23/10*100,0)</f>
        <v>39</v>
      </c>
      <c r="O23" s="3">
        <f>IF('13_Tasso di attivita'!F23&lt;0,'13_Tasso di attivita'!F23/-0.2*100,0)</f>
        <v>0</v>
      </c>
      <c r="P23">
        <f t="shared" si="0"/>
        <v>1</v>
      </c>
      <c r="Q23" s="3">
        <f t="shared" si="1"/>
        <v>49.798928572684225</v>
      </c>
      <c r="R23">
        <f t="shared" si="2"/>
        <v>2</v>
      </c>
      <c r="S23">
        <f t="shared" si="3"/>
        <v>1</v>
      </c>
      <c r="T23" s="3">
        <f t="shared" si="4"/>
        <v>55.917460317460311</v>
      </c>
      <c r="U23">
        <f t="shared" si="5"/>
        <v>5</v>
      </c>
      <c r="V23">
        <f t="shared" si="7"/>
        <v>0</v>
      </c>
      <c r="W23" s="3">
        <f t="shared" si="8"/>
        <v>45.97484623219917</v>
      </c>
      <c r="X23">
        <f t="shared" si="6"/>
        <v>4</v>
      </c>
      <c r="Y23" s="3">
        <f t="shared" si="9"/>
        <v>56.812895130212901</v>
      </c>
    </row>
    <row r="24" spans="1:25" x14ac:dyDescent="0.25">
      <c r="A24" s="4" t="s">
        <v>51</v>
      </c>
      <c r="B24" t="s">
        <v>25</v>
      </c>
      <c r="C24" s="3">
        <f>IF('1_Bilancia commerciale'!F24&lt;1,ABS(1-'1_Bilancia commerciale'!F24)*20,('1_Bilancia commerciale'!F24-1)*20)</f>
        <v>3.9999999999999991</v>
      </c>
      <c r="D24" s="3">
        <f>IF('2_posizione internaz.li'!F24&lt;0,'2_posizione internaz.li'!F24/-35*100,0)</f>
        <v>304</v>
      </c>
      <c r="E24" s="3">
        <f>IF('3_Tasso cambio effettivo'!F24&lt;0,'3_Tasso cambio effettivo'!F24/-3*100,'3_Tasso cambio effettivo'!F24/3*100)</f>
        <v>109.99999999999999</v>
      </c>
      <c r="F24" s="3">
        <f>IF('4_Quota export mondiale'!F24&lt;0,'4_Quota export mondiale'!F24/-3*100,0)</f>
        <v>0</v>
      </c>
      <c r="G24" s="3">
        <f>IF('5_Costo_lavoro'!F24&gt;0,'5_Costo_lavoro'!F24/9*100,0)</f>
        <v>58.888888888888893</v>
      </c>
      <c r="H24" s="3">
        <f>IF('6_Debito pubblico'!F24&gt;0,'6_Debito pubblico'!F24/60*100,0)</f>
        <v>201.83333333333331</v>
      </c>
      <c r="I24" s="3">
        <f>IF('7_Debiti famiglie e Isp'!F24&gt;0,'7_Debiti famiglie e Isp'!F24/55*100,0)</f>
        <v>118.90909090909092</v>
      </c>
      <c r="J24" s="3">
        <f>IF('8_Debiti imprese'!F24&gt;0,'8_Debiti imprese'!F24/85*100,0)</f>
        <v>103.17647058823529</v>
      </c>
      <c r="K24" s="3">
        <f>IF('9_Crediti concessi famiglie'!F24&gt;0,'9_Crediti concessi famiglie'!F24/14*100,0)</f>
        <v>5</v>
      </c>
      <c r="L24" s="3">
        <f>IF('10_Crediti concessi imprese'!F24&gt;0,'10_Crediti concessi imprese'!F24/13*100,0)</f>
        <v>0</v>
      </c>
      <c r="M24" s="3">
        <f>IF('11_Prezzo abitazioni'!F24&gt;0,'11_Prezzo abitazioni'!F24/9*100,0)</f>
        <v>114.44444444444446</v>
      </c>
      <c r="N24" s="3">
        <f>IF('12_Disoccupazione'!F24&gt;0,'12_Disoccupazione'!F24/10*100,0)</f>
        <v>72</v>
      </c>
      <c r="O24" s="3">
        <f>IF('13_Tasso di attivita'!F24&lt;0,'13_Tasso di attivita'!F24/-0.2*100,0)</f>
        <v>0</v>
      </c>
      <c r="P24">
        <f t="shared" si="0"/>
        <v>6</v>
      </c>
      <c r="Q24" s="3">
        <f t="shared" si="1"/>
        <v>84.019402166460978</v>
      </c>
      <c r="R24">
        <f t="shared" si="2"/>
        <v>22</v>
      </c>
      <c r="S24">
        <f t="shared" si="3"/>
        <v>2</v>
      </c>
      <c r="T24" s="3">
        <f t="shared" si="4"/>
        <v>95.37777777777778</v>
      </c>
      <c r="U24">
        <f t="shared" si="5"/>
        <v>19</v>
      </c>
      <c r="V24">
        <f t="shared" si="7"/>
        <v>4</v>
      </c>
      <c r="W24" s="3">
        <f t="shared" si="8"/>
        <v>76.920417409387994</v>
      </c>
      <c r="X24">
        <f t="shared" si="6"/>
        <v>21</v>
      </c>
      <c r="Y24" s="3">
        <f t="shared" si="9"/>
        <v>56.338941080439909</v>
      </c>
    </row>
    <row r="25" spans="1:25" x14ac:dyDescent="0.25">
      <c r="A25" s="4" t="s">
        <v>52</v>
      </c>
      <c r="B25" t="s">
        <v>26</v>
      </c>
      <c r="C25" s="3">
        <f>IF('1_Bilancia commerciale'!F25&lt;1,ABS(1-'1_Bilancia commerciale'!F25)*20,('1_Bilancia commerciale'!F25-1)*20)</f>
        <v>82</v>
      </c>
      <c r="D25" s="3">
        <f>IF('2_posizione internaz.li'!F25&lt;0,'2_posizione internaz.li'!F25/-35*100,0)</f>
        <v>124</v>
      </c>
      <c r="E25" s="3">
        <f>IF('3_Tasso cambio effettivo'!F25&lt;0,'3_Tasso cambio effettivo'!F25/-3*100,'3_Tasso cambio effettivo'!F25/3*100)</f>
        <v>23.333333333333332</v>
      </c>
      <c r="F25" s="3">
        <f>IF('4_Quota export mondiale'!F25&lt;0,'4_Quota export mondiale'!F25/-3*100,0)</f>
        <v>0</v>
      </c>
      <c r="G25" s="3">
        <f>IF('5_Costo_lavoro'!F25&gt;0,'5_Costo_lavoro'!F25/9*100,0)</f>
        <v>322.22222222222223</v>
      </c>
      <c r="H25" s="3">
        <f>IF('6_Debito pubblico'!F25&gt;0,'6_Debito pubblico'!F25/60*100,0)</f>
        <v>57.333333333333336</v>
      </c>
      <c r="I25" s="3">
        <f>IF('7_Debiti famiglie e Isp'!F25&gt;0,'7_Debiti famiglie e Isp'!F25/55*100,0)</f>
        <v>28.545454545454547</v>
      </c>
      <c r="J25" s="3">
        <f>IF('8_Debiti imprese'!F25&gt;0,'8_Debiti imprese'!F25/85*100,0)</f>
        <v>37.058823529411768</v>
      </c>
      <c r="K25" s="3">
        <f>IF('9_Crediti concessi famiglie'!F25&gt;0,'9_Crediti concessi famiglie'!F25/14*100,0)</f>
        <v>60.714285714285708</v>
      </c>
      <c r="L25" s="3">
        <f>IF('10_Crediti concessi imprese'!F25&gt;0,'10_Crediti concessi imprese'!F25/13*100,0)</f>
        <v>15.384615384615385</v>
      </c>
      <c r="M25" s="3">
        <f>IF('11_Prezzo abitazioni'!F25&gt;0,'11_Prezzo abitazioni'!F25/9*100,0)</f>
        <v>62.222222222222221</v>
      </c>
      <c r="N25" s="3">
        <f>IF('12_Disoccupazione'!F25&gt;0,'12_Disoccupazione'!F25/10*100,0)</f>
        <v>53</v>
      </c>
      <c r="O25" s="3">
        <f>IF('13_Tasso di attivita'!F25&lt;0,'13_Tasso di attivita'!F25/-0.2*100,0)</f>
        <v>0</v>
      </c>
      <c r="P25">
        <f t="shared" si="0"/>
        <v>2</v>
      </c>
      <c r="Q25" s="3">
        <f t="shared" si="1"/>
        <v>66.601099252682943</v>
      </c>
      <c r="R25">
        <f t="shared" si="2"/>
        <v>14</v>
      </c>
      <c r="S25">
        <f t="shared" si="3"/>
        <v>2</v>
      </c>
      <c r="T25" s="3">
        <f t="shared" si="4"/>
        <v>110.3111111111111</v>
      </c>
      <c r="U25">
        <f t="shared" si="5"/>
        <v>24</v>
      </c>
      <c r="V25">
        <f t="shared" si="7"/>
        <v>0</v>
      </c>
      <c r="W25" s="3">
        <f t="shared" si="8"/>
        <v>39.282341841165369</v>
      </c>
      <c r="X25">
        <f t="shared" si="6"/>
        <v>1</v>
      </c>
      <c r="Y25" s="3">
        <f t="shared" si="9"/>
        <v>36.296321076650585</v>
      </c>
    </row>
    <row r="26" spans="1:25" x14ac:dyDescent="0.25">
      <c r="A26" s="4" t="s">
        <v>51</v>
      </c>
      <c r="B26" t="s">
        <v>27</v>
      </c>
      <c r="C26" s="3">
        <f>IF('1_Bilancia commerciale'!F26&lt;1,ABS(1-'1_Bilancia commerciale'!F26)*20,('1_Bilancia commerciale'!F26-1)*20)</f>
        <v>104</v>
      </c>
      <c r="D26" s="3">
        <f>IF('2_posizione internaz.li'!F26&lt;0,'2_posizione internaz.li'!F26/-35*100,0)</f>
        <v>54.571428571428569</v>
      </c>
      <c r="E26" s="3">
        <f>IF('3_Tasso cambio effettivo'!F26&lt;0,'3_Tasso cambio effettivo'!F26/-3*100,'3_Tasso cambio effettivo'!F26/3*100)</f>
        <v>66.666666666666657</v>
      </c>
      <c r="F26" s="3">
        <f>IF('4_Quota export mondiale'!F26&lt;0,'4_Quota export mondiale'!F26/-3*100,0)</f>
        <v>0</v>
      </c>
      <c r="G26" s="3">
        <f>IF('5_Costo_lavoro'!F26&gt;0,'5_Costo_lavoro'!F26/9*100,0)</f>
        <v>66.666666666666657</v>
      </c>
      <c r="H26" s="3">
        <f>IF('6_Debito pubblico'!F26&gt;0,'6_Debito pubblico'!F26/60*100,0)</f>
        <v>118.33333333333333</v>
      </c>
      <c r="I26" s="3">
        <f>IF('7_Debiti famiglie e Isp'!F26&gt;0,'7_Debiti famiglie e Isp'!F26/55*100,0)</f>
        <v>49.272727272727273</v>
      </c>
      <c r="J26" s="3">
        <f>IF('8_Debiti imprese'!F26&gt;0,'8_Debiti imprese'!F26/85*100,0)</f>
        <v>51.882352941176471</v>
      </c>
      <c r="K26" s="3">
        <f>IF('9_Crediti concessi famiglie'!F26&gt;0,'9_Crediti concessi famiglie'!F26/14*100,0)</f>
        <v>45.714285714285715</v>
      </c>
      <c r="L26" s="3">
        <f>IF('10_Crediti concessi imprese'!F26&gt;0,'10_Crediti concessi imprese'!F26/13*100,0)</f>
        <v>0</v>
      </c>
      <c r="M26" s="3">
        <f>IF('11_Prezzo abitazioni'!F26&gt;0,'11_Prezzo abitazioni'!F26/9*100,0)</f>
        <v>96.666666666666657</v>
      </c>
      <c r="N26" s="3">
        <f>IF('12_Disoccupazione'!F26&gt;0,'12_Disoccupazione'!F26/10*100,0)</f>
        <v>51</v>
      </c>
      <c r="O26" s="3">
        <f>IF('13_Tasso di attivita'!F26&lt;0,'13_Tasso di attivita'!F26/-0.2*100,0)</f>
        <v>0</v>
      </c>
      <c r="P26">
        <f t="shared" si="0"/>
        <v>2</v>
      </c>
      <c r="Q26" s="3">
        <f t="shared" si="1"/>
        <v>54.213394448688554</v>
      </c>
      <c r="R26">
        <f t="shared" si="2"/>
        <v>4</v>
      </c>
      <c r="S26">
        <f t="shared" si="3"/>
        <v>1</v>
      </c>
      <c r="T26" s="3">
        <f t="shared" si="4"/>
        <v>58.380952380952372</v>
      </c>
      <c r="U26">
        <f t="shared" si="5"/>
        <v>6</v>
      </c>
      <c r="V26">
        <f t="shared" si="7"/>
        <v>1</v>
      </c>
      <c r="W26" s="3">
        <f t="shared" si="8"/>
        <v>51.608670741023673</v>
      </c>
      <c r="X26">
        <f t="shared" si="6"/>
        <v>7</v>
      </c>
      <c r="Y26" s="3">
        <f t="shared" si="9"/>
        <v>58.581799419579369</v>
      </c>
    </row>
    <row r="27" spans="1:25" x14ac:dyDescent="0.25">
      <c r="A27" s="4" t="s">
        <v>51</v>
      </c>
      <c r="B27" t="s">
        <v>28</v>
      </c>
      <c r="C27" s="3">
        <f>IF('1_Bilancia commerciale'!F27&lt;1,ABS(1-'1_Bilancia commerciale'!F27)*20,('1_Bilancia commerciale'!F27-1)*20)</f>
        <v>52</v>
      </c>
      <c r="D27" s="3">
        <f>IF('2_posizione internaz.li'!F27&lt;0,'2_posizione internaz.li'!F27/-35*100,0)</f>
        <v>197.42857142857142</v>
      </c>
      <c r="E27" s="3">
        <f>IF('3_Tasso cambio effettivo'!F27&lt;0,'3_Tasso cambio effettivo'!F27/-3*100,'3_Tasso cambio effettivo'!F27/3*100)</f>
        <v>83.333333333333343</v>
      </c>
      <c r="F27" s="3">
        <f>IF('4_Quota export mondiale'!F27&lt;0,'4_Quota export mondiale'!F27/-3*100,0)</f>
        <v>0</v>
      </c>
      <c r="G27" s="3">
        <f>IF('5_Costo_lavoro'!F27&gt;0,'5_Costo_lavoro'!F27/9*100,0)</f>
        <v>129.99999999999997</v>
      </c>
      <c r="H27" s="3">
        <f>IF('6_Debito pubblico'!F27&gt;0,'6_Debito pubblico'!F27/60*100,0)</f>
        <v>82.166666666666671</v>
      </c>
      <c r="I27" s="3">
        <f>IF('7_Debiti famiglie e Isp'!F27&gt;0,'7_Debiti famiglie e Isp'!F27/55*100,0)</f>
        <v>76.727272727272734</v>
      </c>
      <c r="J27" s="3">
        <f>IF('8_Debiti imprese'!F27&gt;0,'8_Debiti imprese'!F27/85*100,0)</f>
        <v>56.705882352941181</v>
      </c>
      <c r="K27" s="3">
        <f>IF('9_Crediti concessi famiglie'!F27&gt;0,'9_Crediti concessi famiglie'!F27/14*100,0)</f>
        <v>71.428571428571431</v>
      </c>
      <c r="L27" s="3">
        <f>IF('10_Crediti concessi imprese'!F27&gt;0,'10_Crediti concessi imprese'!F27/13*100,0)</f>
        <v>18.46153846153846</v>
      </c>
      <c r="M27" s="3">
        <f>IF('11_Prezzo abitazioni'!F27&gt;0,'11_Prezzo abitazioni'!F27/9*100,0)</f>
        <v>82.222222222222229</v>
      </c>
      <c r="N27" s="3">
        <f>IF('12_Disoccupazione'!F27&gt;0,'12_Disoccupazione'!F27/10*100,0)</f>
        <v>65</v>
      </c>
      <c r="O27" s="3">
        <f>IF('13_Tasso di attivita'!F27&lt;0,'13_Tasso di attivita'!F27/-0.2*100,0)</f>
        <v>0</v>
      </c>
      <c r="P27">
        <f t="shared" si="0"/>
        <v>2</v>
      </c>
      <c r="Q27" s="3">
        <f t="shared" si="1"/>
        <v>70.421081432393649</v>
      </c>
      <c r="R27">
        <f t="shared" si="2"/>
        <v>18</v>
      </c>
      <c r="S27">
        <f t="shared" si="3"/>
        <v>2</v>
      </c>
      <c r="T27" s="3">
        <f t="shared" si="4"/>
        <v>92.552380952380943</v>
      </c>
      <c r="U27">
        <f t="shared" si="5"/>
        <v>18</v>
      </c>
      <c r="V27">
        <f t="shared" si="7"/>
        <v>0</v>
      </c>
      <c r="W27" s="3">
        <f t="shared" si="8"/>
        <v>56.58901923240159</v>
      </c>
      <c r="X27">
        <f t="shared" si="6"/>
        <v>11</v>
      </c>
      <c r="Y27" s="3">
        <f t="shared" si="9"/>
        <v>49.45111765822022</v>
      </c>
    </row>
    <row r="28" spans="1:25" x14ac:dyDescent="0.25">
      <c r="A28" s="4" t="s">
        <v>51</v>
      </c>
      <c r="B28" t="s">
        <v>29</v>
      </c>
      <c r="C28" s="3">
        <f>IF('1_Bilancia commerciale'!F28&lt;1,ABS(1-'1_Bilancia commerciale'!F28)*20,('1_Bilancia commerciale'!F28-1)*20)</f>
        <v>48</v>
      </c>
      <c r="D28" s="3">
        <f>IF('2_posizione internaz.li'!F28&lt;0,'2_posizione internaz.li'!F28/-35*100,0)</f>
        <v>14.285714285714285</v>
      </c>
      <c r="E28" s="3">
        <f>IF('3_Tasso cambio effettivo'!F28&lt;0,'3_Tasso cambio effettivo'!F28/-3*100,'3_Tasso cambio effettivo'!F28/3*100)</f>
        <v>100</v>
      </c>
      <c r="F28" s="3">
        <f>IF('4_Quota export mondiale'!F28&lt;0,'4_Quota export mondiale'!F28/-3*100,0)</f>
        <v>0</v>
      </c>
      <c r="G28" s="3">
        <f>IF('5_Costo_lavoro'!F28&gt;0,'5_Costo_lavoro'!F28/9*100,0)</f>
        <v>0</v>
      </c>
      <c r="H28" s="3">
        <f>IF('6_Debito pubblico'!F28&gt;0,'6_Debito pubblico'!F28/60*100,0)</f>
        <v>109.00000000000001</v>
      </c>
      <c r="I28" s="3">
        <f>IF('7_Debiti famiglie e Isp'!F28&gt;0,'7_Debiti famiglie e Isp'!F28/55*100,0)</f>
        <v>119.27272727272727</v>
      </c>
      <c r="J28" s="3">
        <f>IF('8_Debiti imprese'!F28&gt;0,'8_Debiti imprese'!F28/85*100,0)</f>
        <v>93.294117647058812</v>
      </c>
      <c r="K28" s="3">
        <f>IF('9_Crediti concessi famiglie'!F28&gt;0,'9_Crediti concessi famiglie'!F28/14*100,0)</f>
        <v>32.857142857142854</v>
      </c>
      <c r="L28" s="3">
        <f>IF('10_Crediti concessi imprese'!F28&gt;0,'10_Crediti concessi imprese'!F28/13*100,0)</f>
        <v>41.53846153846154</v>
      </c>
      <c r="M28" s="3">
        <f>IF('11_Prezzo abitazioni'!F28&gt;0,'11_Prezzo abitazioni'!F28/9*100,0)</f>
        <v>10</v>
      </c>
      <c r="N28" s="3">
        <f>IF('12_Disoccupazione'!F28&gt;0,'12_Disoccupazione'!F28/10*100,0)</f>
        <v>75</v>
      </c>
      <c r="O28" s="3">
        <f>IF('13_Tasso di attivita'!F28&lt;0,'13_Tasso di attivita'!F28/-0.2*100,0)</f>
        <v>0</v>
      </c>
      <c r="P28">
        <f t="shared" si="0"/>
        <v>3</v>
      </c>
      <c r="Q28" s="3">
        <f t="shared" si="1"/>
        <v>49.480627969315755</v>
      </c>
      <c r="R28">
        <f t="shared" si="2"/>
        <v>1</v>
      </c>
      <c r="S28">
        <f t="shared" si="3"/>
        <v>1</v>
      </c>
      <c r="T28" s="3">
        <f t="shared" si="4"/>
        <v>32.457142857142856</v>
      </c>
      <c r="U28">
        <f t="shared" si="5"/>
        <v>1</v>
      </c>
      <c r="V28">
        <f t="shared" si="7"/>
        <v>2</v>
      </c>
      <c r="W28" s="3">
        <f t="shared" si="8"/>
        <v>60.120306164423809</v>
      </c>
      <c r="X28">
        <f t="shared" si="6"/>
        <v>13</v>
      </c>
      <c r="Y28" s="3">
        <f t="shared" si="9"/>
        <v>74.770901268153168</v>
      </c>
    </row>
    <row r="29" spans="1:25" x14ac:dyDescent="0.25">
      <c r="A29" s="4" t="s">
        <v>52</v>
      </c>
      <c r="B29" t="s">
        <v>30</v>
      </c>
      <c r="C29" s="3">
        <f>IF('1_Bilancia commerciale'!F29&lt;1,ABS(1-'1_Bilancia commerciale'!F29)*20,('1_Bilancia commerciale'!F29-1)*20)</f>
        <v>22</v>
      </c>
      <c r="D29" s="3">
        <f>IF('2_posizione internaz.li'!F29&lt;0,'2_posizione internaz.li'!F29/-35*100,0)</f>
        <v>0</v>
      </c>
      <c r="E29" s="3">
        <f>IF('3_Tasso cambio effettivo'!F29&lt;0,'3_Tasso cambio effettivo'!F29/-3*100,'3_Tasso cambio effettivo'!F29/3*100)</f>
        <v>126.66666666666666</v>
      </c>
      <c r="F29" s="3">
        <f>IF('4_Quota export mondiale'!F29&lt;0,'4_Quota export mondiale'!F29/-3*100,0)</f>
        <v>103.93999999999998</v>
      </c>
      <c r="G29" s="3">
        <f>IF('5_Costo_lavoro'!F29&gt;0,'5_Costo_lavoro'!F29/9*100,0)</f>
        <v>95.555555555555543</v>
      </c>
      <c r="H29" s="3">
        <f>IF('6_Debito pubblico'!F29&gt;0,'6_Debito pubblico'!F29/60*100,0)</f>
        <v>66.333333333333329</v>
      </c>
      <c r="I29" s="3">
        <f>IF('7_Debiti famiglie e Isp'!F29&gt;0,'7_Debiti famiglie e Isp'!F29/55*100,0)</f>
        <v>161.45454545454544</v>
      </c>
      <c r="J29" s="3">
        <f>IF('8_Debiti imprese'!F29&gt;0,'8_Debiti imprese'!F29/85*100,0)</f>
        <v>127.52941176470588</v>
      </c>
      <c r="K29" s="3">
        <f>IF('9_Crediti concessi famiglie'!F29&gt;0,'9_Crediti concessi famiglie'!F29/14*100,0)</f>
        <v>38.571428571428577</v>
      </c>
      <c r="L29" s="3">
        <f>IF('10_Crediti concessi imprese'!F29&gt;0,'10_Crediti concessi imprese'!F29/13*100,0)</f>
        <v>56.153846153846153</v>
      </c>
      <c r="M29" s="3">
        <f>IF('11_Prezzo abitazioni'!F29&gt;0,'11_Prezzo abitazioni'!F29/9*100,0)</f>
        <v>0</v>
      </c>
      <c r="N29" s="3">
        <f>IF('12_Disoccupazione'!F29&gt;0,'12_Disoccupazione'!F29/10*100,0)</f>
        <v>65</v>
      </c>
      <c r="O29" s="3">
        <f>IF('13_Tasso di attivita'!F29&lt;0,'13_Tasso di attivita'!F29/-0.2*100,0)</f>
        <v>0</v>
      </c>
      <c r="P29">
        <f t="shared" si="0"/>
        <v>4</v>
      </c>
      <c r="Q29" s="3">
        <f t="shared" si="1"/>
        <v>66.400368269237049</v>
      </c>
      <c r="R29">
        <f t="shared" si="2"/>
        <v>13</v>
      </c>
      <c r="S29">
        <f t="shared" si="3"/>
        <v>2</v>
      </c>
      <c r="T29" s="3">
        <f t="shared" si="4"/>
        <v>69.632444444444431</v>
      </c>
      <c r="U29">
        <f t="shared" si="5"/>
        <v>12</v>
      </c>
      <c r="V29">
        <f t="shared" si="7"/>
        <v>2</v>
      </c>
      <c r="W29" s="3">
        <f t="shared" si="8"/>
        <v>64.380320659732405</v>
      </c>
      <c r="X29">
        <f t="shared" si="6"/>
        <v>16</v>
      </c>
      <c r="Y29" s="3">
        <f t="shared" si="9"/>
        <v>59.666323998210046</v>
      </c>
    </row>
    <row r="30" spans="1:25" x14ac:dyDescent="0.25">
      <c r="A30" s="4"/>
      <c r="B30" t="s">
        <v>72</v>
      </c>
      <c r="C30" s="3">
        <f t="shared" ref="C30:O30" si="10">AVERAGE(C3:C29)</f>
        <v>55.333333333333336</v>
      </c>
      <c r="D30" s="3">
        <f t="shared" si="10"/>
        <v>120.05291005291008</v>
      </c>
      <c r="E30" s="3">
        <f t="shared" si="10"/>
        <v>134.5679012345679</v>
      </c>
      <c r="F30" s="3">
        <f t="shared" si="10"/>
        <v>4.9075308641975308</v>
      </c>
      <c r="G30" s="3">
        <f t="shared" si="10"/>
        <v>81.893004115226347</v>
      </c>
      <c r="H30" s="3">
        <f>AVERAGE(H3:H29)</f>
        <v>109.62962962962965</v>
      </c>
      <c r="I30" s="3">
        <f>AVERAGE(I3:I29)</f>
        <v>93.737373737373758</v>
      </c>
      <c r="J30" s="3">
        <f>AVERAGE(J3:J29)</f>
        <v>99.764705882352942</v>
      </c>
      <c r="K30" s="3">
        <f t="shared" si="10"/>
        <v>34.603174603174608</v>
      </c>
      <c r="L30" s="3">
        <f t="shared" ref="L30" si="11">AVERAGE(L3:L29)</f>
        <v>23.361823361823365</v>
      </c>
      <c r="M30" s="3">
        <f>AVERAGE(M3:M29)</f>
        <v>67.325102880658434</v>
      </c>
      <c r="N30" s="3">
        <f t="shared" si="10"/>
        <v>68.18518518518519</v>
      </c>
      <c r="O30" s="3">
        <f t="shared" si="10"/>
        <v>22.222222222222218</v>
      </c>
      <c r="Q30" s="3">
        <f t="shared" si="1"/>
        <v>70.429530546358109</v>
      </c>
      <c r="T30" s="3">
        <f t="shared" si="4"/>
        <v>79.35093592004705</v>
      </c>
      <c r="W30" s="3">
        <f>AVERAGE(H30:O30)</f>
        <v>64.853652187802524</v>
      </c>
      <c r="Y30" s="3">
        <f t="shared" si="9"/>
        <v>56.666485632200768</v>
      </c>
    </row>
    <row r="31" spans="1:25" x14ac:dyDescent="0.25">
      <c r="A31" s="4" t="s">
        <v>51</v>
      </c>
      <c r="B31">
        <f>COUNTIF(A3:A29,"EUR")</f>
        <v>20</v>
      </c>
      <c r="C31" s="3">
        <f>SUMIF($A3:$A29,"EUR",C3:C29)/$B31</f>
        <v>58.6</v>
      </c>
      <c r="D31" s="3">
        <f t="shared" ref="D31:O31" si="12">SUMIF($A3:$A29,"EUR",D3:D29)/$B31</f>
        <v>132.62857142857143</v>
      </c>
      <c r="E31" s="3">
        <f t="shared" si="12"/>
        <v>140.33333333333331</v>
      </c>
      <c r="F31" s="3">
        <f t="shared" si="12"/>
        <v>1.4281666666666668</v>
      </c>
      <c r="G31" s="3">
        <f t="shared" si="12"/>
        <v>60.222222222222214</v>
      </c>
      <c r="H31" s="3">
        <f>SUMIF($A3:$A29,"EUR",H3:H29)/$B31</f>
        <v>124.37499999999997</v>
      </c>
      <c r="I31" s="3">
        <f>SUMIF($A3:$A29,"EUR",I3:I29)/$B31</f>
        <v>97.136363636363654</v>
      </c>
      <c r="J31" s="3">
        <f>SUMIF($A3:$A29,"EUR",J3:J29)/$B31</f>
        <v>107.5058823529412</v>
      </c>
      <c r="K31" s="3">
        <f t="shared" si="12"/>
        <v>31.214285714285722</v>
      </c>
      <c r="L31" s="3">
        <f t="shared" ref="L31" si="13">SUMIF($A3:$A29,"EUR",L3:L29)/$B31</f>
        <v>16.423076923076923</v>
      </c>
      <c r="M31" s="3">
        <f>SUMIF($A3:$A29,"EUR",M3:M29)/$B31</f>
        <v>65.222222222222229</v>
      </c>
      <c r="N31" s="3">
        <f t="shared" si="12"/>
        <v>75.650000000000006</v>
      </c>
      <c r="O31" s="3">
        <f t="shared" si="12"/>
        <v>29.999999999999993</v>
      </c>
      <c r="Q31" s="3">
        <f t="shared" si="1"/>
        <v>72.364548038437178</v>
      </c>
      <c r="T31" s="3">
        <f t="shared" si="4"/>
        <v>78.642458730158722</v>
      </c>
      <c r="W31" s="3">
        <f t="shared" ref="W31:W32" si="14">AVERAGE(H31:O31)</f>
        <v>68.440853856111204</v>
      </c>
      <c r="Y31" s="3">
        <f t="shared" si="9"/>
        <v>58.20177098938909</v>
      </c>
    </row>
    <row r="32" spans="1:25" x14ac:dyDescent="0.25">
      <c r="A32" s="4" t="s">
        <v>52</v>
      </c>
      <c r="B32">
        <f>COUNTIF(A3:A29,"N_EUR")</f>
        <v>7</v>
      </c>
      <c r="C32" s="3">
        <f>SUMIF($A3:$A29,"N_EUR",C3:C29)/$B32</f>
        <v>46</v>
      </c>
      <c r="D32" s="3">
        <f t="shared" ref="D32:O32" si="15">SUMIF($A3:$A29,"N_EUR",D3:D29)/$B32</f>
        <v>84.122448979591823</v>
      </c>
      <c r="E32" s="3">
        <f t="shared" si="15"/>
        <v>118.09523809523809</v>
      </c>
      <c r="F32" s="3">
        <f t="shared" si="15"/>
        <v>14.848571428571427</v>
      </c>
      <c r="G32" s="3">
        <f t="shared" si="15"/>
        <v>143.8095238095238</v>
      </c>
      <c r="H32" s="3">
        <f>SUMIF($A3:$A29,"N_EUR",H3:H29)/$B32</f>
        <v>67.499999999999986</v>
      </c>
      <c r="I32" s="3">
        <f>SUMIF($A3:$A29,"N_EUR",I3:I29)/$B32</f>
        <v>84.025974025974037</v>
      </c>
      <c r="J32" s="3">
        <f>SUMIF($A3:$A29,"N_EUR",J3:J29)/$B32</f>
        <v>77.647058823529406</v>
      </c>
      <c r="K32" s="3">
        <f t="shared" si="15"/>
        <v>44.285714285714285</v>
      </c>
      <c r="L32" s="3">
        <f t="shared" ref="L32" si="16">SUMIF($A3:$A29,"N_EUR",L3:L29)/$B32</f>
        <v>43.18681318681319</v>
      </c>
      <c r="M32" s="3">
        <f>SUMIF($A3:$A29,"N_EUR",M3:M29)/$B32</f>
        <v>73.333333333333329</v>
      </c>
      <c r="N32" s="3">
        <f t="shared" si="15"/>
        <v>46.857142857142854</v>
      </c>
      <c r="O32" s="3">
        <f t="shared" si="15"/>
        <v>0</v>
      </c>
      <c r="Q32" s="3">
        <f t="shared" si="1"/>
        <v>64.900909140417866</v>
      </c>
      <c r="T32" s="3">
        <f t="shared" si="4"/>
        <v>81.375156462585011</v>
      </c>
      <c r="W32" s="3">
        <f t="shared" si="14"/>
        <v>54.604504564063383</v>
      </c>
      <c r="Y32" s="3">
        <f t="shared" si="9"/>
        <v>51.775502815717978</v>
      </c>
    </row>
    <row r="33" spans="1:23" x14ac:dyDescent="0.25">
      <c r="A33" s="4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Q33" s="3"/>
      <c r="T33" s="3"/>
      <c r="W33" s="3"/>
    </row>
    <row r="34" spans="1:23" x14ac:dyDescent="0.25">
      <c r="A34" s="4" t="s">
        <v>53</v>
      </c>
      <c r="C34" s="7" t="s">
        <v>55</v>
      </c>
      <c r="D34" s="7" t="s">
        <v>56</v>
      </c>
      <c r="E34" s="7" t="s">
        <v>140</v>
      </c>
      <c r="F34" s="7">
        <v>-3</v>
      </c>
      <c r="G34" s="7" t="s">
        <v>57</v>
      </c>
      <c r="H34" s="7" t="s">
        <v>58</v>
      </c>
      <c r="I34" s="7" t="s">
        <v>148</v>
      </c>
      <c r="J34" s="7" t="s">
        <v>149</v>
      </c>
      <c r="K34" s="7" t="s">
        <v>60</v>
      </c>
      <c r="L34" s="7" t="s">
        <v>152</v>
      </c>
      <c r="M34" s="7" t="s">
        <v>57</v>
      </c>
      <c r="N34" s="7" t="s">
        <v>61</v>
      </c>
      <c r="O34" s="7">
        <v>-0.2</v>
      </c>
    </row>
    <row r="35" spans="1:23" x14ac:dyDescent="0.25">
      <c r="A35" s="4" t="s">
        <v>54</v>
      </c>
      <c r="E35" s="7" t="s">
        <v>141</v>
      </c>
      <c r="G35" s="6" t="s">
        <v>62</v>
      </c>
    </row>
  </sheetData>
  <mergeCells count="3">
    <mergeCell ref="P1:R1"/>
    <mergeCell ref="S1:U1"/>
    <mergeCell ref="V1:X1"/>
  </mergeCells>
  <conditionalFormatting sqref="O30 C3:G30 N3:N30 H3:I32 K3:K32 M3:M32 N31:O32">
    <cfRule type="cellIs" dxfId="56" priority="7" stopIfTrue="1" operator="greaterThanOrEqual">
      <formula>100</formula>
    </cfRule>
  </conditionalFormatting>
  <conditionalFormatting sqref="O3:O29">
    <cfRule type="cellIs" dxfId="55" priority="6" stopIfTrue="1" operator="greaterThanOrEqual">
      <formula>100</formula>
    </cfRule>
  </conditionalFormatting>
  <conditionalFormatting sqref="C31:G32">
    <cfRule type="cellIs" dxfId="54" priority="3" stopIfTrue="1" operator="greaterThanOrEqual">
      <formula>100</formula>
    </cfRule>
  </conditionalFormatting>
  <conditionalFormatting sqref="J3:J32">
    <cfRule type="cellIs" dxfId="53" priority="2" stopIfTrue="1" operator="greaterThanOrEqual">
      <formula>100</formula>
    </cfRule>
  </conditionalFormatting>
  <conditionalFormatting sqref="L3:L32">
    <cfRule type="cellIs" dxfId="52" priority="1" stopIfTrue="1" operator="greaterThanOrEqual">
      <formula>100</formula>
    </cfRule>
  </conditionalFormatting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5"/>
  <sheetViews>
    <sheetView workbookViewId="0">
      <selection activeCell="V3" sqref="V3:Y32"/>
    </sheetView>
  </sheetViews>
  <sheetFormatPr defaultRowHeight="13.2" x14ac:dyDescent="0.25"/>
  <cols>
    <col min="1" max="1" width="7.109375" bestFit="1" customWidth="1"/>
    <col min="2" max="2" width="14.33203125" bestFit="1" customWidth="1"/>
    <col min="3" max="3" width="6.88671875" bestFit="1" customWidth="1"/>
    <col min="4" max="4" width="5.6640625" customWidth="1"/>
    <col min="5" max="5" width="6.5546875" customWidth="1"/>
    <col min="6" max="15" width="5.6640625" customWidth="1"/>
  </cols>
  <sheetData>
    <row r="1" spans="1:25" x14ac:dyDescent="0.25">
      <c r="P1" s="70" t="s">
        <v>69</v>
      </c>
      <c r="Q1" s="71"/>
      <c r="R1" s="71"/>
      <c r="S1" s="70" t="s">
        <v>70</v>
      </c>
      <c r="T1" s="71"/>
      <c r="U1" s="71"/>
      <c r="V1" s="70" t="s">
        <v>71</v>
      </c>
      <c r="W1" s="71"/>
      <c r="X1" s="71"/>
    </row>
    <row r="2" spans="1:25" ht="39.6" x14ac:dyDescent="0.25">
      <c r="C2" s="5">
        <v>1</v>
      </c>
      <c r="D2" s="5">
        <v>2</v>
      </c>
      <c r="E2" s="5">
        <v>3</v>
      </c>
      <c r="F2" s="5">
        <v>4</v>
      </c>
      <c r="G2" s="5">
        <v>5</v>
      </c>
      <c r="H2" s="5">
        <v>6</v>
      </c>
      <c r="I2" s="5">
        <v>7</v>
      </c>
      <c r="J2" s="5">
        <v>8</v>
      </c>
      <c r="K2" s="5">
        <v>9</v>
      </c>
      <c r="L2" s="5">
        <v>10</v>
      </c>
      <c r="M2" s="5">
        <v>11</v>
      </c>
      <c r="N2" s="5">
        <v>12</v>
      </c>
      <c r="O2" s="5">
        <v>13</v>
      </c>
      <c r="P2" s="8" t="s">
        <v>48</v>
      </c>
      <c r="Q2" s="8" t="s">
        <v>49</v>
      </c>
      <c r="R2" s="8" t="s">
        <v>50</v>
      </c>
      <c r="S2" s="8" t="s">
        <v>63</v>
      </c>
      <c r="T2" s="8" t="s">
        <v>64</v>
      </c>
      <c r="U2" s="8" t="s">
        <v>65</v>
      </c>
      <c r="V2" s="8" t="s">
        <v>66</v>
      </c>
      <c r="W2" s="8" t="s">
        <v>67</v>
      </c>
      <c r="X2" s="8" t="s">
        <v>68</v>
      </c>
      <c r="Y2" s="8" t="s">
        <v>108</v>
      </c>
    </row>
    <row r="3" spans="1:25" x14ac:dyDescent="0.25">
      <c r="A3" s="4" t="s">
        <v>51</v>
      </c>
      <c r="B3" t="s">
        <v>3</v>
      </c>
      <c r="C3" s="3">
        <f>IF('1_Bilancia commerciale'!G3&lt;1,ABS(1-'1_Bilancia commerciale'!G3)*20,('1_Bilancia commerciale'!G3-1)*20)</f>
        <v>20</v>
      </c>
      <c r="D3" s="3">
        <f>IF('2_posizione internaz.li'!G3&lt;0,'2_posizione internaz.li'!G3/-35*100,0)</f>
        <v>0</v>
      </c>
      <c r="E3" s="3">
        <f>IF('3_Tasso cambio effettivo'!G3&lt;0,'3_Tasso cambio effettivo'!G3/-3*100,'3_Tasso cambio effettivo'!G3/3*100)</f>
        <v>93.333333333333329</v>
      </c>
      <c r="F3" s="3">
        <f>IF('4_Quota export mondiale'!G3&lt;0,'4_Quota export mondiale'!G3/-3*100,0)</f>
        <v>0</v>
      </c>
      <c r="G3" s="3">
        <f>IF('5_Costo_lavoro'!G3&gt;0,'5_Costo_lavoro'!G3/9*100,0)</f>
        <v>50</v>
      </c>
      <c r="H3" s="3">
        <f>IF('6_Debito pubblico'!G3&gt;0,'6_Debito pubblico'!G3/60*100,0)</f>
        <v>162.5</v>
      </c>
      <c r="I3" s="3">
        <f>IF('7_Debiti famiglie e Isp'!G3&gt;0,'7_Debiti famiglie e Isp'!G3/55*100,0)</f>
        <v>109.81818181818181</v>
      </c>
      <c r="J3" s="3">
        <f>IF('8_Debiti imprese'!G3&gt;0,'8_Debiti imprese'!G3/55*100,0)</f>
        <v>217.81818181818181</v>
      </c>
      <c r="K3" s="3">
        <f>IF('9_Crediti concessi famiglie'!G3&gt;0,'9_Crediti concessi famiglie'!G3/14*100,0)</f>
        <v>45.714285714285715</v>
      </c>
      <c r="L3" s="3">
        <f>IF('10_Crediti concessi imprese'!G3&gt;0,'10_Crediti concessi imprese'!G3/13*100,0)</f>
        <v>35.38461538461538</v>
      </c>
      <c r="M3" s="3">
        <f>IF('11_Prezzo abitazioni'!G3&gt;0,'11_Prezzo abitazioni'!G3/9*100,0)</f>
        <v>41.111111111111114</v>
      </c>
      <c r="N3" s="3">
        <f>IF('12_Disoccupazione'!G3&gt;0,'12_Disoccupazione'!G3/10*100,0)</f>
        <v>55.000000000000007</v>
      </c>
      <c r="O3" s="3">
        <f>IF('13_Tasso di attivita'!G3&lt;0,'13_Tasso di attivita'!G3/-0.2*100,0)</f>
        <v>0</v>
      </c>
      <c r="P3">
        <f t="shared" ref="P3:P29" si="0">COUNTIF(C3:O3,"&gt;=100")</f>
        <v>3</v>
      </c>
      <c r="Q3" s="3">
        <f t="shared" ref="Q3:Q32" si="1">AVERAGE(C3:O3)</f>
        <v>63.898439167669935</v>
      </c>
      <c r="R3">
        <f t="shared" ref="R3:R29" si="2">RANK(Q3,Q$3:Q$29,1)</f>
        <v>12</v>
      </c>
      <c r="S3">
        <f t="shared" ref="S3:S29" si="3">COUNTIF(C3:G3,"&gt;=100")</f>
        <v>0</v>
      </c>
      <c r="T3" s="3">
        <f t="shared" ref="T3:T32" si="4">AVERAGE(C3:G3)</f>
        <v>32.666666666666664</v>
      </c>
      <c r="U3">
        <f t="shared" ref="U3:U29" si="5">RANK(T3,T$3:T$29,1)</f>
        <v>5</v>
      </c>
      <c r="V3">
        <f>COUNTIF(H3:O3,"&gt;=100")</f>
        <v>3</v>
      </c>
      <c r="W3" s="3">
        <f>AVERAGE(H3:O3)</f>
        <v>83.418296980796967</v>
      </c>
      <c r="X3">
        <f t="shared" ref="X3:X29" si="6">RANK(W3,W$3:W$29,1)</f>
        <v>22</v>
      </c>
      <c r="Y3" s="3">
        <f>SUM(H3:O3)/13/Q3*100</f>
        <v>80.337387379472176</v>
      </c>
    </row>
    <row r="4" spans="1:25" x14ac:dyDescent="0.25">
      <c r="A4" s="4" t="s">
        <v>52</v>
      </c>
      <c r="B4" t="s">
        <v>5</v>
      </c>
      <c r="C4" s="3">
        <f>IF('1_Bilancia commerciale'!G4&lt;1,ABS(1-'1_Bilancia commerciale'!G4)*20,('1_Bilancia commerciale'!G4-1)*20)</f>
        <v>16</v>
      </c>
      <c r="D4" s="3">
        <f>IF('2_posizione internaz.li'!G4&lt;0,'2_posizione internaz.li'!G4/-35*100,0)</f>
        <v>88</v>
      </c>
      <c r="E4" s="3">
        <f>IF('3_Tasso cambio effettivo'!G4&lt;0,'3_Tasso cambio effettivo'!G4/-3*100,'3_Tasso cambio effettivo'!G4/3*100)</f>
        <v>160</v>
      </c>
      <c r="F4" s="3">
        <f>IF('4_Quota export mondiale'!G4&lt;0,'4_Quota export mondiale'!G4/-3*100,0)</f>
        <v>0</v>
      </c>
      <c r="G4" s="3">
        <f>IF('5_Costo_lavoro'!G4&gt;0,'5_Costo_lavoro'!G4/9*100,0)</f>
        <v>208.88888888888891</v>
      </c>
      <c r="H4" s="3">
        <f>IF('6_Debito pubblico'!G4&gt;0,'6_Debito pubblico'!G4/60*100,0)</f>
        <v>33.5</v>
      </c>
      <c r="I4" s="3">
        <f>IF('7_Debiti famiglie e Isp'!G4&gt;0,'7_Debiti famiglie e Isp'!G4/55*100,0)</f>
        <v>42.000000000000007</v>
      </c>
      <c r="J4" s="3">
        <f>IF('8_Debiti imprese'!G4&gt;0,'8_Debiti imprese'!G4/55*100,0)</f>
        <v>123.8181818181818</v>
      </c>
      <c r="K4" s="3">
        <f>IF('9_Crediti concessi famiglie'!G4&gt;0,'9_Crediti concessi famiglie'!G4/14*100,0)</f>
        <v>75</v>
      </c>
      <c r="L4" s="3">
        <f>IF('10_Crediti concessi imprese'!G4&gt;0,'10_Crediti concessi imprese'!G4/13*100,0)</f>
        <v>30.76923076923077</v>
      </c>
      <c r="M4" s="3">
        <f>IF('11_Prezzo abitazioni'!G4&gt;0,'11_Prezzo abitazioni'!G4/9*100,0)</f>
        <v>66.666666666666657</v>
      </c>
      <c r="N4" s="3">
        <f>IF('12_Disoccupazione'!G4&gt;0,'12_Disoccupazione'!G4/10*100,0)</f>
        <v>52</v>
      </c>
      <c r="O4" s="3">
        <f>IF('13_Tasso di attivita'!G4&lt;0,'13_Tasso di attivita'!G4/-0.2*100,0)</f>
        <v>0</v>
      </c>
      <c r="P4">
        <f t="shared" si="0"/>
        <v>3</v>
      </c>
      <c r="Q4" s="3">
        <f t="shared" si="1"/>
        <v>68.972536010997544</v>
      </c>
      <c r="R4">
        <f t="shared" si="2"/>
        <v>16</v>
      </c>
      <c r="S4">
        <f t="shared" si="3"/>
        <v>2</v>
      </c>
      <c r="T4" s="3">
        <f t="shared" si="4"/>
        <v>94.577777777777783</v>
      </c>
      <c r="U4">
        <f t="shared" si="5"/>
        <v>21</v>
      </c>
      <c r="V4">
        <f t="shared" ref="V4:V29" si="7">COUNTIF(H4:O4,"&gt;=100")</f>
        <v>1</v>
      </c>
      <c r="W4" s="3">
        <f t="shared" ref="W4:W29" si="8">AVERAGE(H4:O4)</f>
        <v>52.969259906759902</v>
      </c>
      <c r="X4">
        <f t="shared" si="6"/>
        <v>8</v>
      </c>
      <c r="Y4" s="3">
        <f t="shared" ref="Y4:Y32" si="9">SUM(H4:O4)/13/Q4*100</f>
        <v>47.260068311438808</v>
      </c>
    </row>
    <row r="5" spans="1:25" x14ac:dyDescent="0.25">
      <c r="A5" s="4" t="s">
        <v>52</v>
      </c>
      <c r="B5" t="s">
        <v>6</v>
      </c>
      <c r="C5" s="3">
        <f>IF('1_Bilancia commerciale'!G5&lt;1,ABS(1-'1_Bilancia commerciale'!G5)*20,('1_Bilancia commerciale'!G5-1)*20)</f>
        <v>3.9999999999999991</v>
      </c>
      <c r="D5" s="3">
        <f>IF('2_posizione internaz.li'!G5&lt;0,'2_posizione internaz.li'!G5/-35*100,0)</f>
        <v>55.714285714285715</v>
      </c>
      <c r="E5" s="3">
        <f>IF('3_Tasso cambio effettivo'!G5&lt;0,'3_Tasso cambio effettivo'!G5/-3*100,'3_Tasso cambio effettivo'!G5/3*100)</f>
        <v>293.33333333333337</v>
      </c>
      <c r="F5" s="3">
        <f>IF('4_Quota export mondiale'!G5&lt;0,'4_Quota export mondiale'!G5/-3*100,0)</f>
        <v>0</v>
      </c>
      <c r="G5" s="3">
        <f>IF('5_Costo_lavoro'!G5&gt;0,'5_Costo_lavoro'!G5/9*100,0)</f>
        <v>158.88888888888891</v>
      </c>
      <c r="H5" s="3">
        <f>IF('6_Debito pubblico'!G5&gt;0,'6_Debito pubblico'!G5/60*100,0)</f>
        <v>49.333333333333336</v>
      </c>
      <c r="I5" s="3">
        <f>IF('7_Debiti famiglie e Isp'!G5&gt;0,'7_Debiti famiglie e Isp'!G5/55*100,0)</f>
        <v>56.36363636363636</v>
      </c>
      <c r="J5" s="3">
        <f>IF('8_Debiti imprese'!G5&gt;0,'8_Debiti imprese'!G5/55*100,0)</f>
        <v>84.181818181818187</v>
      </c>
      <c r="K5" s="3">
        <f>IF('9_Crediti concessi famiglie'!G5&gt;0,'9_Crediti concessi famiglie'!G5/14*100,0)</f>
        <v>46.428571428571431</v>
      </c>
      <c r="L5" s="3">
        <f>IF('10_Crediti concessi imprese'!G5&gt;0,'10_Crediti concessi imprese'!G5/13*100,0)</f>
        <v>0</v>
      </c>
      <c r="M5" s="3">
        <f>IF('11_Prezzo abitazioni'!G5&gt;0,'11_Prezzo abitazioni'!G5/9*100,0)</f>
        <v>102.22222222222221</v>
      </c>
      <c r="N5" s="3">
        <f>IF('12_Disoccupazione'!G5&gt;0,'12_Disoccupazione'!G5/10*100,0)</f>
        <v>20</v>
      </c>
      <c r="O5" s="3">
        <f>IF('13_Tasso di attivita'!G5&lt;0,'13_Tasso di attivita'!G5/-0.2*100,0)</f>
        <v>0</v>
      </c>
      <c r="P5">
        <f t="shared" si="0"/>
        <v>3</v>
      </c>
      <c r="Q5" s="3">
        <f t="shared" si="1"/>
        <v>66.958929958929971</v>
      </c>
      <c r="R5">
        <f t="shared" si="2"/>
        <v>13</v>
      </c>
      <c r="S5">
        <f t="shared" si="3"/>
        <v>2</v>
      </c>
      <c r="T5" s="3">
        <f t="shared" si="4"/>
        <v>102.38730158730161</v>
      </c>
      <c r="U5">
        <f t="shared" si="5"/>
        <v>23</v>
      </c>
      <c r="V5">
        <f t="shared" si="7"/>
        <v>1</v>
      </c>
      <c r="W5" s="3">
        <f t="shared" si="8"/>
        <v>44.816197691197694</v>
      </c>
      <c r="X5">
        <f t="shared" si="6"/>
        <v>2</v>
      </c>
      <c r="Y5" s="3">
        <f t="shared" si="9"/>
        <v>41.188230749975546</v>
      </c>
    </row>
    <row r="6" spans="1:25" x14ac:dyDescent="0.25">
      <c r="A6" s="4" t="s">
        <v>52</v>
      </c>
      <c r="B6" t="s">
        <v>7</v>
      </c>
      <c r="C6" s="3">
        <f>IF('1_Bilancia commerciale'!G6&lt;1,ABS(1-'1_Bilancia commerciale'!G6)*20,('1_Bilancia commerciale'!G6-1)*20)</f>
        <v>120</v>
      </c>
      <c r="D6" s="3">
        <f>IF('2_posizione internaz.li'!G6&lt;0,'2_posizione internaz.li'!G6/-35*100,0)</f>
        <v>0</v>
      </c>
      <c r="E6" s="3">
        <f>IF('3_Tasso cambio effettivo'!G6&lt;0,'3_Tasso cambio effettivo'!G6/-3*100,'3_Tasso cambio effettivo'!G6/3*100)</f>
        <v>6.666666666666667</v>
      </c>
      <c r="F6" s="3">
        <f>IF('4_Quota export mondiale'!G6&lt;0,'4_Quota export mondiale'!G6/-3*100,0)</f>
        <v>0</v>
      </c>
      <c r="G6" s="3">
        <f>IF('5_Costo_lavoro'!G6&gt;0,'5_Costo_lavoro'!G6/9*100,0)</f>
        <v>25.555555555555554</v>
      </c>
      <c r="H6" s="3">
        <f>IF('6_Debito pubblico'!G6&gt;0,'6_Debito pubblico'!G6/60*100,0)</f>
        <v>63.833333333333329</v>
      </c>
      <c r="I6" s="3">
        <f>IF('7_Debiti famiglie e Isp'!G6&gt;0,'7_Debiti famiglie e Isp'!G6/55*100,0)</f>
        <v>201.45454545454547</v>
      </c>
      <c r="J6" s="3">
        <f>IF('8_Debiti imprese'!G6&gt;0,'8_Debiti imprese'!G6/55*100,0)</f>
        <v>208.54545454545453</v>
      </c>
      <c r="K6" s="3">
        <f>IF('9_Crediti concessi famiglie'!G6&gt;0,'9_Crediti concessi famiglie'!G6/14*100,0)</f>
        <v>10</v>
      </c>
      <c r="L6" s="3">
        <f>IF('10_Crediti concessi imprese'!G6&gt;0,'10_Crediti concessi imprese'!G6/13*100,0)</f>
        <v>40.769230769230766</v>
      </c>
      <c r="M6" s="3">
        <f>IF('11_Prezzo abitazioni'!G6&gt;0,'11_Prezzo abitazioni'!G6/9*100,0)</f>
        <v>24.444444444444446</v>
      </c>
      <c r="N6" s="3">
        <f>IF('12_Disoccupazione'!G6&gt;0,'12_Disoccupazione'!G6/10*100,0)</f>
        <v>50</v>
      </c>
      <c r="O6" s="3">
        <f>IF('13_Tasso di attivita'!G6&lt;0,'13_Tasso di attivita'!G6/-0.2*100,0)</f>
        <v>0</v>
      </c>
      <c r="P6">
        <f t="shared" si="0"/>
        <v>3</v>
      </c>
      <c r="Q6" s="3">
        <f t="shared" si="1"/>
        <v>57.789940828402365</v>
      </c>
      <c r="R6">
        <f t="shared" si="2"/>
        <v>5</v>
      </c>
      <c r="S6">
        <f t="shared" si="3"/>
        <v>1</v>
      </c>
      <c r="T6" s="3">
        <f t="shared" si="4"/>
        <v>30.444444444444446</v>
      </c>
      <c r="U6">
        <f t="shared" si="5"/>
        <v>4</v>
      </c>
      <c r="V6">
        <f t="shared" si="7"/>
        <v>2</v>
      </c>
      <c r="W6" s="3">
        <f t="shared" si="8"/>
        <v>74.880876068376068</v>
      </c>
      <c r="X6">
        <f t="shared" si="6"/>
        <v>16</v>
      </c>
      <c r="Y6" s="3">
        <f t="shared" si="9"/>
        <v>79.737993253582246</v>
      </c>
    </row>
    <row r="7" spans="1:25" x14ac:dyDescent="0.25">
      <c r="A7" s="4" t="s">
        <v>51</v>
      </c>
      <c r="B7" t="s">
        <v>8</v>
      </c>
      <c r="C7" s="3">
        <f>IF('1_Bilancia commerciale'!G7&lt;1,ABS(1-'1_Bilancia commerciale'!G7)*20,('1_Bilancia commerciale'!G7-1)*20)</f>
        <v>142</v>
      </c>
      <c r="D7" s="3">
        <f>IF('2_posizione internaz.li'!G7&lt;0,'2_posizione internaz.li'!G7/-35*100,0)</f>
        <v>0</v>
      </c>
      <c r="E7" s="3">
        <f>IF('3_Tasso cambio effettivo'!G7&lt;0,'3_Tasso cambio effettivo'!G7/-3*100,'3_Tasso cambio effettivo'!G7/3*100)</f>
        <v>70</v>
      </c>
      <c r="F7" s="3">
        <f>IF('4_Quota export mondiale'!G7&lt;0,'4_Quota export mondiale'!G7/-3*100,0)</f>
        <v>99.48</v>
      </c>
      <c r="G7" s="3">
        <f>IF('5_Costo_lavoro'!G7&gt;0,'5_Costo_lavoro'!G7/9*100,0)</f>
        <v>84.444444444444443</v>
      </c>
      <c r="H7" s="3">
        <f>IF('6_Debito pubblico'!G7&gt;0,'6_Debito pubblico'!G7/60*100,0)</f>
        <v>97.833333333333343</v>
      </c>
      <c r="I7" s="3">
        <f>IF('7_Debiti famiglie e Isp'!G7&gt;0,'7_Debiti famiglie e Isp'!G7/55*100,0)</f>
        <v>95.454545454545453</v>
      </c>
      <c r="J7" s="3">
        <f>IF('8_Debiti imprese'!G7&gt;0,'8_Debiti imprese'!G7/55*100,0)</f>
        <v>105.27272727272728</v>
      </c>
      <c r="K7" s="3">
        <f>IF('9_Crediti concessi famiglie'!G7&gt;0,'9_Crediti concessi famiglie'!G7/14*100,0)</f>
        <v>33.571428571428577</v>
      </c>
      <c r="L7" s="3">
        <f>IF('10_Crediti concessi imprese'!G7&gt;0,'10_Crediti concessi imprese'!G7/13*100,0)</f>
        <v>65.384615384615387</v>
      </c>
      <c r="M7" s="3">
        <f>IF('11_Prezzo abitazioni'!G7&gt;0,'11_Prezzo abitazioni'!G7/9*100,0)</f>
        <v>64.444444444444443</v>
      </c>
      <c r="N7" s="3">
        <f>IF('12_Disoccupazione'!G7&gt;0,'12_Disoccupazione'!G7/10*100,0)</f>
        <v>30</v>
      </c>
      <c r="O7" s="3">
        <f>IF('13_Tasso di attivita'!G7&lt;0,'13_Tasso di attivita'!G7/-0.2*100,0)</f>
        <v>0</v>
      </c>
      <c r="P7">
        <f t="shared" si="0"/>
        <v>2</v>
      </c>
      <c r="Q7" s="3">
        <f t="shared" si="1"/>
        <v>68.298887608118378</v>
      </c>
      <c r="R7">
        <f t="shared" si="2"/>
        <v>15</v>
      </c>
      <c r="S7">
        <f t="shared" si="3"/>
        <v>1</v>
      </c>
      <c r="T7" s="3">
        <f t="shared" si="4"/>
        <v>79.184888888888892</v>
      </c>
      <c r="U7">
        <f t="shared" si="5"/>
        <v>16</v>
      </c>
      <c r="V7">
        <f t="shared" si="7"/>
        <v>1</v>
      </c>
      <c r="W7" s="3">
        <f t="shared" si="8"/>
        <v>61.495136807636811</v>
      </c>
      <c r="X7">
        <f t="shared" si="6"/>
        <v>9</v>
      </c>
      <c r="Y7" s="3">
        <f t="shared" si="9"/>
        <v>55.408166132260163</v>
      </c>
    </row>
    <row r="8" spans="1:25" x14ac:dyDescent="0.25">
      <c r="A8" s="4" t="s">
        <v>51</v>
      </c>
      <c r="B8" t="s">
        <v>9</v>
      </c>
      <c r="C8" s="3">
        <f>IF('1_Bilancia commerciale'!G8&lt;1,ABS(1-'1_Bilancia commerciale'!G8)*20,('1_Bilancia commerciale'!G8-1)*20)</f>
        <v>7.9999999999999982</v>
      </c>
      <c r="D8" s="3">
        <f>IF('2_posizione internaz.li'!G8&lt;0,'2_posizione internaz.li'!G8/-35*100,0)</f>
        <v>63.142857142857146</v>
      </c>
      <c r="E8" s="3">
        <f>IF('3_Tasso cambio effettivo'!G8&lt;0,'3_Tasso cambio effettivo'!G8/-3*100,'3_Tasso cambio effettivo'!G8/3*100)</f>
        <v>196.66666666666669</v>
      </c>
      <c r="F8" s="3">
        <f>IF('4_Quota export mondiale'!G8&lt;0,'4_Quota export mondiale'!G8/-3*100,0)</f>
        <v>0</v>
      </c>
      <c r="G8" s="3">
        <f>IF('5_Costo_lavoro'!G8&gt;0,'5_Costo_lavoro'!G8/9*100,0)</f>
        <v>185.55555555555554</v>
      </c>
      <c r="H8" s="3">
        <f>IF('6_Debito pubblico'!G8&gt;0,'6_Debito pubblico'!G8/60*100,0)</f>
        <v>15</v>
      </c>
      <c r="I8" s="3">
        <f>IF('7_Debiti famiglie e Isp'!G8&gt;0,'7_Debiti famiglie e Isp'!G8/55*100,0)</f>
        <v>68.181818181818173</v>
      </c>
      <c r="J8" s="3">
        <f>IF('8_Debiti imprese'!G8&gt;0,'8_Debiti imprese'!G8/55*100,0)</f>
        <v>106.90909090909091</v>
      </c>
      <c r="K8" s="3">
        <f>IF('9_Crediti concessi famiglie'!G8&gt;0,'9_Crediti concessi famiglie'!G8/14*100,0)</f>
        <v>55.714285714285715</v>
      </c>
      <c r="L8" s="3">
        <f>IF('10_Crediti concessi imprese'!G8&gt;0,'10_Crediti concessi imprese'!G8/13*100,0)</f>
        <v>0</v>
      </c>
      <c r="M8" s="3">
        <f>IF('11_Prezzo abitazioni'!G8&gt;0,'11_Prezzo abitazioni'!G8/9*100,0)</f>
        <v>77.777777777777786</v>
      </c>
      <c r="N8" s="3">
        <f>IF('12_Disoccupazione'!G8&gt;0,'12_Disoccupazione'!G8/10*100,0)</f>
        <v>45</v>
      </c>
      <c r="O8" s="3">
        <f>IF('13_Tasso di attivita'!G8&lt;0,'13_Tasso di attivita'!G8/-0.2*100,0)</f>
        <v>0</v>
      </c>
      <c r="P8">
        <f t="shared" si="0"/>
        <v>3</v>
      </c>
      <c r="Q8" s="3">
        <f t="shared" si="1"/>
        <v>63.226773226773226</v>
      </c>
      <c r="R8">
        <f t="shared" si="2"/>
        <v>11</v>
      </c>
      <c r="S8">
        <f t="shared" si="3"/>
        <v>2</v>
      </c>
      <c r="T8" s="3">
        <f t="shared" si="4"/>
        <v>90.673015873015885</v>
      </c>
      <c r="U8">
        <f t="shared" si="5"/>
        <v>19</v>
      </c>
      <c r="V8">
        <f t="shared" si="7"/>
        <v>1</v>
      </c>
      <c r="W8" s="3">
        <f t="shared" si="8"/>
        <v>46.07287157287157</v>
      </c>
      <c r="X8">
        <f t="shared" si="6"/>
        <v>3</v>
      </c>
      <c r="Y8" s="3">
        <f t="shared" si="9"/>
        <v>44.842611611453449</v>
      </c>
    </row>
    <row r="9" spans="1:25" x14ac:dyDescent="0.25">
      <c r="A9" s="4" t="s">
        <v>51</v>
      </c>
      <c r="B9" t="s">
        <v>10</v>
      </c>
      <c r="C9" s="3">
        <f>IF('1_Bilancia commerciale'!G9&lt;1,ABS(1-'1_Bilancia commerciale'!G9)*20,('1_Bilancia commerciale'!G9-1)*20)</f>
        <v>122</v>
      </c>
      <c r="D9" s="3">
        <f>IF('2_posizione internaz.li'!G9&lt;0,'2_posizione internaz.li'!G9/-35*100,0)</f>
        <v>539.42857142857156</v>
      </c>
      <c r="E9" s="3">
        <f>IF('3_Tasso cambio effettivo'!G9&lt;0,'3_Tasso cambio effettivo'!G9/-3*100,'3_Tasso cambio effettivo'!G9/3*100)</f>
        <v>43.333333333333336</v>
      </c>
      <c r="F9" s="3">
        <f>IF('4_Quota export mondiale'!G9&lt;0,'4_Quota export mondiale'!G9/-3*100,0)</f>
        <v>0</v>
      </c>
      <c r="G9" s="3">
        <f>IF('5_Costo_lavoro'!G9&gt;0,'5_Costo_lavoro'!G9/9*100,0)</f>
        <v>0</v>
      </c>
      <c r="H9" s="3">
        <f>IF('6_Debito pubblico'!G9&gt;0,'6_Debito pubblico'!G9/60*100,0)</f>
        <v>93.166666666666657</v>
      </c>
      <c r="I9" s="3">
        <f>IF('7_Debiti famiglie e Isp'!G9&gt;0,'7_Debiti famiglie e Isp'!G9/55*100,0)</f>
        <v>75.272727272727266</v>
      </c>
      <c r="J9" s="3">
        <f>IF('8_Debiti imprese'!G9&gt;0,'8_Debiti imprese'!G9/55*100,0)</f>
        <v>314.90909090909088</v>
      </c>
      <c r="K9" s="3">
        <f>IF('9_Crediti concessi famiglie'!G9&gt;0,'9_Crediti concessi famiglie'!G9/14*100,0)</f>
        <v>0</v>
      </c>
      <c r="L9" s="3">
        <f>IF('10_Crediti concessi imprese'!G9&gt;0,'10_Crediti concessi imprese'!G9/13*100,0)</f>
        <v>0</v>
      </c>
      <c r="M9" s="3">
        <f>IF('11_Prezzo abitazioni'!G9&gt;0,'11_Prezzo abitazioni'!G9/9*100,0)</f>
        <v>25.555555555555554</v>
      </c>
      <c r="N9" s="3">
        <f>IF('12_Disoccupazione'!G9&gt;0,'12_Disoccupazione'!G9/10*100,0)</f>
        <v>50</v>
      </c>
      <c r="O9" s="3">
        <f>IF('13_Tasso di attivita'!G9&lt;0,'13_Tasso di attivita'!G9/-0.2*100,0)</f>
        <v>0</v>
      </c>
      <c r="P9">
        <f t="shared" si="0"/>
        <v>3</v>
      </c>
      <c r="Q9" s="3">
        <f t="shared" si="1"/>
        <v>97.205072705072709</v>
      </c>
      <c r="R9">
        <f t="shared" si="2"/>
        <v>25</v>
      </c>
      <c r="S9">
        <f t="shared" si="3"/>
        <v>2</v>
      </c>
      <c r="T9" s="3">
        <f t="shared" si="4"/>
        <v>140.95238095238099</v>
      </c>
      <c r="U9">
        <f t="shared" si="5"/>
        <v>27</v>
      </c>
      <c r="V9">
        <f t="shared" si="7"/>
        <v>1</v>
      </c>
      <c r="W9" s="3">
        <f t="shared" si="8"/>
        <v>69.863005050505052</v>
      </c>
      <c r="X9">
        <f t="shared" si="6"/>
        <v>15</v>
      </c>
      <c r="Y9" s="3">
        <f t="shared" si="9"/>
        <v>44.228780758244206</v>
      </c>
    </row>
    <row r="10" spans="1:25" x14ac:dyDescent="0.25">
      <c r="A10" s="4" t="s">
        <v>51</v>
      </c>
      <c r="B10" t="s">
        <v>11</v>
      </c>
      <c r="C10" s="3">
        <f>IF('1_Bilancia commerciale'!G10&lt;1,ABS(1-'1_Bilancia commerciale'!G10)*20,('1_Bilancia commerciale'!G10-1)*20)</f>
        <v>62</v>
      </c>
      <c r="D10" s="3">
        <f>IF('2_posizione internaz.li'!G10&lt;0,'2_posizione internaz.li'!G10/-35*100,0)</f>
        <v>435.99999999999994</v>
      </c>
      <c r="E10" s="3">
        <f>IF('3_Tasso cambio effettivo'!G10&lt;0,'3_Tasso cambio effettivo'!G10/-3*100,'3_Tasso cambio effettivo'!G10/3*100)</f>
        <v>16.666666666666664</v>
      </c>
      <c r="F10" s="3">
        <f>IF('4_Quota export mondiale'!G10&lt;0,'4_Quota export mondiale'!G10/-3*100,0)</f>
        <v>0</v>
      </c>
      <c r="G10" s="3">
        <f>IF('5_Costo_lavoro'!G10&gt;0,'5_Costo_lavoro'!G10/9*100,0)</f>
        <v>0</v>
      </c>
      <c r="H10" s="3">
        <f>IF('6_Debito pubblico'!G10&gt;0,'6_Debito pubblico'!G10/60*100,0)</f>
        <v>305.33333333333331</v>
      </c>
      <c r="I10" s="3">
        <f>IF('7_Debiti famiglie e Isp'!G10&gt;0,'7_Debiti famiglie e Isp'!G10/55*100,0)</f>
        <v>100.72727272727273</v>
      </c>
      <c r="J10" s="3">
        <f>IF('8_Debiti imprese'!G10&gt;0,'8_Debiti imprese'!G10/55*100,0)</f>
        <v>98.72727272727272</v>
      </c>
      <c r="K10" s="3">
        <f>IF('9_Crediti concessi famiglie'!G10&gt;0,'9_Crediti concessi famiglie'!G10/14*100,0)</f>
        <v>0</v>
      </c>
      <c r="L10" s="3">
        <f>IF('10_Crediti concessi imprese'!G10&gt;0,'10_Crediti concessi imprese'!G10/13*100,0)</f>
        <v>4.615384615384615</v>
      </c>
      <c r="M10" s="3">
        <f>IF('11_Prezzo abitazioni'!G10&gt;0,'11_Prezzo abitazioni'!G10/9*100,0)</f>
        <v>80</v>
      </c>
      <c r="N10" s="3">
        <f>IF('12_Disoccupazione'!G10&gt;0,'12_Disoccupazione'!G10/10*100,0)</f>
        <v>178.99999999999997</v>
      </c>
      <c r="O10" s="3">
        <f>IF('13_Tasso di attivita'!G10&lt;0,'13_Tasso di attivita'!G10/-0.2*100,0)</f>
        <v>0</v>
      </c>
      <c r="P10">
        <f t="shared" si="0"/>
        <v>4</v>
      </c>
      <c r="Q10" s="3">
        <f t="shared" si="1"/>
        <v>98.69768692845615</v>
      </c>
      <c r="R10">
        <f t="shared" si="2"/>
        <v>27</v>
      </c>
      <c r="S10">
        <f t="shared" si="3"/>
        <v>1</v>
      </c>
      <c r="T10" s="3">
        <f t="shared" si="4"/>
        <v>102.93333333333332</v>
      </c>
      <c r="U10">
        <f t="shared" si="5"/>
        <v>24</v>
      </c>
      <c r="V10">
        <f t="shared" si="7"/>
        <v>3</v>
      </c>
      <c r="W10" s="3">
        <f t="shared" si="8"/>
        <v>96.050407925407924</v>
      </c>
      <c r="X10">
        <f t="shared" si="6"/>
        <v>25</v>
      </c>
      <c r="Y10" s="3">
        <f t="shared" si="9"/>
        <v>59.887870909840721</v>
      </c>
    </row>
    <row r="11" spans="1:25" x14ac:dyDescent="0.25">
      <c r="A11" s="4" t="s">
        <v>51</v>
      </c>
      <c r="B11" t="s">
        <v>12</v>
      </c>
      <c r="C11" s="3">
        <f>IF('1_Bilancia commerciale'!G11&lt;1,ABS(1-'1_Bilancia commerciale'!G11)*20,('1_Bilancia commerciale'!G11-1)*20)</f>
        <v>25.999999999999996</v>
      </c>
      <c r="D11" s="3">
        <f>IF('2_posizione internaz.li'!G11&lt;0,'2_posizione internaz.li'!G11/-35*100,0)</f>
        <v>205.71428571428569</v>
      </c>
      <c r="E11" s="3">
        <f>IF('3_Tasso cambio effettivo'!G11&lt;0,'3_Tasso cambio effettivo'!G11/-3*100,'3_Tasso cambio effettivo'!G11/3*100)</f>
        <v>60</v>
      </c>
      <c r="F11" s="3">
        <f>IF('4_Quota export mondiale'!G11&lt;0,'4_Quota export mondiale'!G11/-3*100,0)</f>
        <v>19.410000000000004</v>
      </c>
      <c r="G11" s="3">
        <f>IF('5_Costo_lavoro'!G11&gt;0,'5_Costo_lavoro'!G11/9*100,0)</f>
        <v>70</v>
      </c>
      <c r="H11" s="3">
        <f>IF('6_Debito pubblico'!G11&gt;0,'6_Debito pubblico'!G11/60*100,0)</f>
        <v>162.83333333333334</v>
      </c>
      <c r="I11" s="3">
        <f>IF('7_Debiti famiglie e Isp'!G11&gt;0,'7_Debiti famiglie e Isp'!G11/55*100,0)</f>
        <v>102.72727272727273</v>
      </c>
      <c r="J11" s="3">
        <f>IF('8_Debiti imprese'!G11&gt;0,'8_Debiti imprese'!G11/55*100,0)</f>
        <v>137.45454545454544</v>
      </c>
      <c r="K11" s="3">
        <f>IF('9_Crediti concessi famiglie'!G11&gt;0,'9_Crediti concessi famiglie'!G11/14*100,0)</f>
        <v>0.7142857142857143</v>
      </c>
      <c r="L11" s="3">
        <f>IF('10_Crediti concessi imprese'!G11&gt;0,'10_Crediti concessi imprese'!G11/13*100,0)</f>
        <v>20.76923076923077</v>
      </c>
      <c r="M11" s="3">
        <f>IF('11_Prezzo abitazioni'!G11&gt;0,'11_Prezzo abitazioni'!G11/9*100,0)</f>
        <v>57.777777777777786</v>
      </c>
      <c r="N11" s="3">
        <f>IF('12_Disoccupazione'!G11&gt;0,'12_Disoccupazione'!G11/10*100,0)</f>
        <v>141</v>
      </c>
      <c r="O11" s="3">
        <f>IF('13_Tasso di attivita'!G11&lt;0,'13_Tasso di attivita'!G11/-0.2*100,0)</f>
        <v>200</v>
      </c>
      <c r="P11">
        <f t="shared" si="0"/>
        <v>6</v>
      </c>
      <c r="Q11" s="3">
        <f t="shared" si="1"/>
        <v>92.646210114671632</v>
      </c>
      <c r="R11">
        <f t="shared" si="2"/>
        <v>24</v>
      </c>
      <c r="S11">
        <f t="shared" si="3"/>
        <v>1</v>
      </c>
      <c r="T11" s="3">
        <f t="shared" si="4"/>
        <v>76.224857142857132</v>
      </c>
      <c r="U11">
        <f t="shared" si="5"/>
        <v>15</v>
      </c>
      <c r="V11">
        <f t="shared" si="7"/>
        <v>5</v>
      </c>
      <c r="W11" s="3">
        <f t="shared" si="8"/>
        <v>102.90955572205573</v>
      </c>
      <c r="X11">
        <f t="shared" si="6"/>
        <v>27</v>
      </c>
      <c r="Y11" s="3">
        <f t="shared" si="9"/>
        <v>68.355691278719675</v>
      </c>
    </row>
    <row r="12" spans="1:25" x14ac:dyDescent="0.25">
      <c r="A12" s="4" t="s">
        <v>51</v>
      </c>
      <c r="B12" t="s">
        <v>13</v>
      </c>
      <c r="C12" s="3">
        <f>IF('1_Bilancia commerciale'!G12&lt;1,ABS(1-'1_Bilancia commerciale'!G12)*20,('1_Bilancia commerciale'!G12-1)*20)</f>
        <v>24</v>
      </c>
      <c r="D12" s="3">
        <f>IF('2_posizione internaz.li'!G12&lt;0,'2_posizione internaz.li'!G12/-35*100,0)</f>
        <v>80.571428571428569</v>
      </c>
      <c r="E12" s="3">
        <f>IF('3_Tasso cambio effettivo'!G12&lt;0,'3_Tasso cambio effettivo'!G12/-3*100,'3_Tasso cambio effettivo'!G12/3*100)</f>
        <v>56.666666666666664</v>
      </c>
      <c r="F12" s="3">
        <f>IF('4_Quota export mondiale'!G12&lt;0,'4_Quota export mondiale'!G12/-3*100,0)</f>
        <v>59.686666666666667</v>
      </c>
      <c r="G12" s="3">
        <f>IF('5_Costo_lavoro'!G12&gt;0,'5_Costo_lavoro'!G12/9*100,0)</f>
        <v>8.8888888888888893</v>
      </c>
      <c r="H12" s="3">
        <f>IF('6_Debito pubblico'!G12&gt;0,'6_Debito pubblico'!G12/60*100,0)</f>
        <v>163.5</v>
      </c>
      <c r="I12" s="3">
        <f>IF('7_Debiti famiglie e Isp'!G12&gt;0,'7_Debiti famiglie e Isp'!G12/55*100,0)</f>
        <v>113.27272727272725</v>
      </c>
      <c r="J12" s="3">
        <f>IF('8_Debiti imprese'!G12&gt;0,'8_Debiti imprese'!G12/55*100,0)</f>
        <v>165.63636363636363</v>
      </c>
      <c r="K12" s="3">
        <f>IF('9_Crediti concessi famiglie'!G12&gt;0,'9_Crediti concessi famiglie'!G12/14*100,0)</f>
        <v>42.857142857142854</v>
      </c>
      <c r="L12" s="3">
        <f>IF('10_Crediti concessi imprese'!G12&gt;0,'10_Crediti concessi imprese'!G12/13*100,0)</f>
        <v>39.230769230769234</v>
      </c>
      <c r="M12" s="3">
        <f>IF('11_Prezzo abitazioni'!G12&gt;0,'11_Prezzo abitazioni'!G12/9*100,0)</f>
        <v>36.666666666666664</v>
      </c>
      <c r="N12" s="3">
        <f>IF('12_Disoccupazione'!G12&gt;0,'12_Disoccupazione'!G12/10*100,0)</f>
        <v>84.000000000000014</v>
      </c>
      <c r="O12" s="3">
        <f>IF('13_Tasso di attivita'!G12&lt;0,'13_Tasso di attivita'!G12/-0.2*100,0)</f>
        <v>0</v>
      </c>
      <c r="P12">
        <f t="shared" si="0"/>
        <v>3</v>
      </c>
      <c r="Q12" s="3">
        <f t="shared" si="1"/>
        <v>67.305947727486199</v>
      </c>
      <c r="R12">
        <f t="shared" si="2"/>
        <v>14</v>
      </c>
      <c r="S12">
        <f t="shared" si="3"/>
        <v>0</v>
      </c>
      <c r="T12" s="3">
        <f t="shared" si="4"/>
        <v>45.96273015873016</v>
      </c>
      <c r="U12">
        <f t="shared" si="5"/>
        <v>6</v>
      </c>
      <c r="V12">
        <f t="shared" si="7"/>
        <v>3</v>
      </c>
      <c r="W12" s="3">
        <f t="shared" si="8"/>
        <v>80.645458707958696</v>
      </c>
      <c r="X12">
        <f t="shared" si="6"/>
        <v>19</v>
      </c>
      <c r="Y12" s="3">
        <f t="shared" si="9"/>
        <v>73.734901988826934</v>
      </c>
    </row>
    <row r="13" spans="1:25" x14ac:dyDescent="0.25">
      <c r="A13" s="4" t="s">
        <v>51</v>
      </c>
      <c r="B13" t="s">
        <v>14</v>
      </c>
      <c r="C13" s="3">
        <f>IF('1_Bilancia commerciale'!G13&lt;1,ABS(1-'1_Bilancia commerciale'!G13)*20,('1_Bilancia commerciale'!G13-1)*20)</f>
        <v>32</v>
      </c>
      <c r="D13" s="3">
        <f>IF('2_posizione internaz.li'!G13&lt;0,'2_posizione internaz.li'!G13/-35*100,0)</f>
        <v>145.71428571428569</v>
      </c>
      <c r="E13" s="3">
        <f>IF('3_Tasso cambio effettivo'!G13&lt;0,'3_Tasso cambio effettivo'!G13/-3*100,'3_Tasso cambio effettivo'!G13/3*100)</f>
        <v>53.333333333333336</v>
      </c>
      <c r="F13" s="3">
        <f>IF('4_Quota export mondiale'!G13&lt;0,'4_Quota export mondiale'!G13/-3*100,0)</f>
        <v>0</v>
      </c>
      <c r="G13" s="3">
        <f>IF('5_Costo_lavoro'!G13&gt;0,'5_Costo_lavoro'!G13/9*100,0)</f>
        <v>25.555555555555554</v>
      </c>
      <c r="H13" s="3">
        <f>IF('6_Debito pubblico'!G13&gt;0,'6_Debito pubblico'!G13/60*100,0)</f>
        <v>118.16666666666669</v>
      </c>
      <c r="I13" s="3">
        <f>IF('7_Debiti famiglie e Isp'!G13&gt;0,'7_Debiti famiglie e Isp'!G13/55*100,0)</f>
        <v>63.81818181818182</v>
      </c>
      <c r="J13" s="3">
        <f>IF('8_Debiti imprese'!G13&gt;0,'8_Debiti imprese'!G13/55*100,0)</f>
        <v>99.090909090909093</v>
      </c>
      <c r="K13" s="3">
        <f>IF('9_Crediti concessi famiglie'!G13&gt;0,'9_Crediti concessi famiglie'!G13/14*100,0)</f>
        <v>52.142857142857146</v>
      </c>
      <c r="L13" s="3">
        <f>IF('10_Crediti concessi imprese'!G13&gt;0,'10_Crediti concessi imprese'!G13/13*100,0)</f>
        <v>0</v>
      </c>
      <c r="M13" s="3">
        <f>IF('11_Prezzo abitazioni'!G13&gt;0,'11_Prezzo abitazioni'!G13/9*100,0)</f>
        <v>100</v>
      </c>
      <c r="N13" s="3">
        <f>IF('12_Disoccupazione'!G13&gt;0,'12_Disoccupazione'!G13/10*100,0)</f>
        <v>65.999999999999986</v>
      </c>
      <c r="O13" s="3">
        <f>IF('13_Tasso di attivita'!G13&lt;0,'13_Tasso di attivita'!G13/-0.2*100,0)</f>
        <v>0</v>
      </c>
      <c r="P13">
        <f t="shared" si="0"/>
        <v>3</v>
      </c>
      <c r="Q13" s="3">
        <f t="shared" si="1"/>
        <v>58.140137640137638</v>
      </c>
      <c r="R13">
        <f t="shared" si="2"/>
        <v>7</v>
      </c>
      <c r="S13">
        <f t="shared" si="3"/>
        <v>1</v>
      </c>
      <c r="T13" s="3">
        <f t="shared" si="4"/>
        <v>51.320634920634916</v>
      </c>
      <c r="U13">
        <f t="shared" si="5"/>
        <v>7</v>
      </c>
      <c r="V13">
        <f t="shared" si="7"/>
        <v>2</v>
      </c>
      <c r="W13" s="3">
        <f t="shared" si="8"/>
        <v>62.402326839826848</v>
      </c>
      <c r="X13">
        <f t="shared" si="6"/>
        <v>10</v>
      </c>
      <c r="Y13" s="3">
        <f t="shared" si="9"/>
        <v>66.04977810530859</v>
      </c>
    </row>
    <row r="14" spans="1:25" x14ac:dyDescent="0.25">
      <c r="A14" s="9" t="s">
        <v>51</v>
      </c>
      <c r="B14" s="10" t="s">
        <v>15</v>
      </c>
      <c r="C14" s="11">
        <f>IF('1_Bilancia commerciale'!G14&lt;1,ABS(1-'1_Bilancia commerciale'!G14)*20,('1_Bilancia commerciale'!G14-1)*20)</f>
        <v>34</v>
      </c>
      <c r="D14" s="11">
        <f>IF('2_posizione internaz.li'!G14&lt;0,'2_posizione internaz.li'!G14/-35*100,0)</f>
        <v>8.8571428571428577</v>
      </c>
      <c r="E14" s="11">
        <f>IF('3_Tasso cambio effettivo'!G14&lt;0,'3_Tasso cambio effettivo'!G14/-3*100,'3_Tasso cambio effettivo'!G14/3*100)</f>
        <v>10</v>
      </c>
      <c r="F14" s="11">
        <f>IF('4_Quota export mondiale'!G14&lt;0,'4_Quota export mondiale'!G14/-3*100,0)</f>
        <v>62.086666666666666</v>
      </c>
      <c r="G14" s="11">
        <f>IF('5_Costo_lavoro'!G14&gt;0,'5_Costo_lavoro'!G14/9*100,0)</f>
        <v>32.222222222222221</v>
      </c>
      <c r="H14" s="11">
        <f>IF('6_Debito pubblico'!G14&gt;0,'6_Debito pubblico'!G14/60*100,0)</f>
        <v>223</v>
      </c>
      <c r="I14" s="11">
        <f>IF('7_Debiti famiglie e Isp'!G14&gt;0,'7_Debiti famiglie e Isp'!G14/55*100,0)</f>
        <v>74.727272727272734</v>
      </c>
      <c r="J14" s="11">
        <f>IF('8_Debiti imprese'!G14&gt;0,'8_Debiti imprese'!G14/55*100,0)</f>
        <v>115.63636363636365</v>
      </c>
      <c r="K14" s="11">
        <f>IF('9_Crediti concessi famiglie'!G14&gt;0,'9_Crediti concessi famiglie'!G14/14*100,0)</f>
        <v>17.142857142857142</v>
      </c>
      <c r="L14" s="11">
        <f>IF('10_Crediti concessi imprese'!G14&gt;0,'10_Crediti concessi imprese'!G14/13*100,0)</f>
        <v>0</v>
      </c>
      <c r="M14" s="11">
        <f>IF('11_Prezzo abitazioni'!G14&gt;0,'11_Prezzo abitazioni'!G14/9*100,0)</f>
        <v>0</v>
      </c>
      <c r="N14" s="11">
        <f>IF('12_Disoccupazione'!G14&gt;0,'12_Disoccupazione'!G14/10*100,0)</f>
        <v>99</v>
      </c>
      <c r="O14" s="11">
        <f>IF('13_Tasso di attivita'!G14&lt;0,'13_Tasso di attivita'!G14/-0.2*100,0)</f>
        <v>0</v>
      </c>
      <c r="P14" s="10">
        <f t="shared" si="0"/>
        <v>2</v>
      </c>
      <c r="Q14" s="11">
        <f t="shared" si="1"/>
        <v>52.051732711732711</v>
      </c>
      <c r="R14" s="12">
        <f t="shared" si="2"/>
        <v>4</v>
      </c>
      <c r="S14" s="12">
        <f t="shared" si="3"/>
        <v>0</v>
      </c>
      <c r="T14" s="13">
        <f t="shared" si="4"/>
        <v>29.433206349206351</v>
      </c>
      <c r="U14" s="12">
        <f t="shared" si="5"/>
        <v>3</v>
      </c>
      <c r="V14" s="10">
        <f t="shared" si="7"/>
        <v>2</v>
      </c>
      <c r="W14" s="11">
        <f t="shared" si="8"/>
        <v>66.1883116883117</v>
      </c>
      <c r="X14" s="10">
        <f t="shared" si="6"/>
        <v>14</v>
      </c>
      <c r="Y14" s="11">
        <f t="shared" si="9"/>
        <v>78.251513656312383</v>
      </c>
    </row>
    <row r="15" spans="1:25" x14ac:dyDescent="0.25">
      <c r="A15" s="4" t="s">
        <v>51</v>
      </c>
      <c r="B15" t="s">
        <v>16</v>
      </c>
      <c r="C15" s="3">
        <f>IF('1_Bilancia commerciale'!G15&lt;1,ABS(1-'1_Bilancia commerciale'!G15)*20,('1_Bilancia commerciale'!G15-1)*20)</f>
        <v>116</v>
      </c>
      <c r="D15" s="3">
        <f>IF('2_posizione internaz.li'!G15&lt;0,'2_posizione internaz.li'!G15/-35*100,0)</f>
        <v>323.42857142857144</v>
      </c>
      <c r="E15" s="3">
        <f>IF('3_Tasso cambio effettivo'!G15&lt;0,'3_Tasso cambio effettivo'!G15/-3*100,'3_Tasso cambio effettivo'!G15/3*100)</f>
        <v>6.666666666666667</v>
      </c>
      <c r="F15" s="3">
        <f>IF('4_Quota export mondiale'!G15&lt;0,'4_Quota export mondiale'!G15/-3*100,0)</f>
        <v>0</v>
      </c>
      <c r="G15" s="3">
        <f>IF('5_Costo_lavoro'!G15&gt;0,'5_Costo_lavoro'!G15/9*100,0)</f>
        <v>75.555555555555557</v>
      </c>
      <c r="H15" s="3">
        <f>IF('6_Debito pubblico'!G15&gt;0,'6_Debito pubblico'!G15/60*100,0)</f>
        <v>153.83333333333334</v>
      </c>
      <c r="I15" s="3">
        <f>IF('7_Debiti famiglie e Isp'!G15&gt;0,'7_Debiti famiglie e Isp'!G15/55*100,0)</f>
        <v>157.45454545454544</v>
      </c>
      <c r="J15" s="3">
        <f>IF('8_Debiti imprese'!G15&gt;0,'8_Debiti imprese'!G15/55*100,0)</f>
        <v>332.18181818181819</v>
      </c>
      <c r="K15" s="3">
        <f>IF('9_Crediti concessi famiglie'!G15&gt;0,'9_Crediti concessi famiglie'!G15/14*100,0)</f>
        <v>2.8571428571428572</v>
      </c>
      <c r="L15" s="3">
        <f>IF('10_Crediti concessi imprese'!G15&gt;0,'10_Crediti concessi imprese'!G15/13*100,0)</f>
        <v>0</v>
      </c>
      <c r="M15" s="3">
        <f>IF('11_Prezzo abitazioni'!G15&gt;0,'11_Prezzo abitazioni'!G15/9*100,0)</f>
        <v>41.111111111111114</v>
      </c>
      <c r="N15" s="3">
        <f>IF('12_Disoccupazione'!G15&gt;0,'12_Disoccupazione'!G15/10*100,0)</f>
        <v>72</v>
      </c>
      <c r="O15" s="3">
        <f>IF('13_Tasso di attivita'!G15&lt;0,'13_Tasso di attivita'!G15/-0.2*100,0)</f>
        <v>0</v>
      </c>
      <c r="P15">
        <f t="shared" si="0"/>
        <v>5</v>
      </c>
      <c r="Q15" s="3">
        <f t="shared" si="1"/>
        <v>98.545288045288061</v>
      </c>
      <c r="R15">
        <f t="shared" si="2"/>
        <v>26</v>
      </c>
      <c r="S15">
        <f t="shared" si="3"/>
        <v>2</v>
      </c>
      <c r="T15" s="3">
        <f t="shared" si="4"/>
        <v>104.33015873015874</v>
      </c>
      <c r="U15">
        <f t="shared" si="5"/>
        <v>25</v>
      </c>
      <c r="V15">
        <f t="shared" si="7"/>
        <v>3</v>
      </c>
      <c r="W15" s="3">
        <f t="shared" si="8"/>
        <v>94.929743867243872</v>
      </c>
      <c r="X15">
        <f t="shared" si="6"/>
        <v>24</v>
      </c>
      <c r="Y15" s="3">
        <f t="shared" si="9"/>
        <v>59.280666866037123</v>
      </c>
    </row>
    <row r="16" spans="1:25" x14ac:dyDescent="0.25">
      <c r="A16" s="4" t="s">
        <v>51</v>
      </c>
      <c r="B16" t="s">
        <v>17</v>
      </c>
      <c r="C16" s="3">
        <f>IF('1_Bilancia commerciale'!G16&lt;1,ABS(1-'1_Bilancia commerciale'!G16)*20,('1_Bilancia commerciale'!G16-1)*20)</f>
        <v>14</v>
      </c>
      <c r="D16" s="3">
        <f>IF('2_posizione internaz.li'!G16&lt;0,'2_posizione internaz.li'!G16/-35*100,0)</f>
        <v>118.28571428571428</v>
      </c>
      <c r="E16" s="3">
        <f>IF('3_Tasso cambio effettivo'!G16&lt;0,'3_Tasso cambio effettivo'!G16/-3*100,'3_Tasso cambio effettivo'!G16/3*100)</f>
        <v>126.66666666666666</v>
      </c>
      <c r="F16" s="3">
        <f>IF('4_Quota export mondiale'!G16&lt;0,'4_Quota export mondiale'!G16/-3*100,0)</f>
        <v>0</v>
      </c>
      <c r="G16" s="3">
        <f>IF('5_Costo_lavoro'!G16&gt;0,'5_Costo_lavoro'!G16/9*100,0)</f>
        <v>177.77777777777777</v>
      </c>
      <c r="H16" s="3">
        <f>IF('6_Debito pubblico'!G16&gt;0,'6_Debito pubblico'!G16/60*100,0)</f>
        <v>63.166666666666657</v>
      </c>
      <c r="I16" s="3">
        <f>IF('7_Debiti famiglie e Isp'!G16&gt;0,'7_Debiti famiglie e Isp'!G16/55*100,0)</f>
        <v>37.272727272727273</v>
      </c>
      <c r="J16" s="3">
        <f>IF('8_Debiti imprese'!G16&gt;0,'8_Debiti imprese'!G16/55*100,0)</f>
        <v>86</v>
      </c>
      <c r="K16" s="3">
        <f>IF('9_Crediti concessi famiglie'!G16&gt;0,'9_Crediti concessi famiglie'!G16/14*100,0)</f>
        <v>17.142857142857142</v>
      </c>
      <c r="L16" s="3">
        <f>IF('10_Crediti concessi imprese'!G16&gt;0,'10_Crediti concessi imprese'!G16/13*100,0)</f>
        <v>14.615384615384613</v>
      </c>
      <c r="M16" s="3">
        <f>IF('11_Prezzo abitazioni'!G16&gt;0,'11_Prezzo abitazioni'!G16/9*100,0)</f>
        <v>100</v>
      </c>
      <c r="N16" s="3">
        <f>IF('12_Disoccupazione'!G16&gt;0,'12_Disoccupazione'!G16/10*100,0)</f>
        <v>63</v>
      </c>
      <c r="O16" s="3">
        <f>IF('13_Tasso di attivita'!G16&lt;0,'13_Tasso di attivita'!G16/-0.2*100,0)</f>
        <v>0</v>
      </c>
      <c r="P16">
        <f t="shared" si="0"/>
        <v>4</v>
      </c>
      <c r="Q16" s="3">
        <f t="shared" si="1"/>
        <v>62.917522648291879</v>
      </c>
      <c r="R16">
        <f t="shared" si="2"/>
        <v>10</v>
      </c>
      <c r="S16">
        <f t="shared" si="3"/>
        <v>3</v>
      </c>
      <c r="T16" s="3">
        <f t="shared" si="4"/>
        <v>87.346031746031741</v>
      </c>
      <c r="U16">
        <f t="shared" si="5"/>
        <v>17</v>
      </c>
      <c r="V16">
        <f t="shared" si="7"/>
        <v>1</v>
      </c>
      <c r="W16" s="3">
        <f t="shared" si="8"/>
        <v>47.649704462204461</v>
      </c>
      <c r="X16">
        <f t="shared" si="6"/>
        <v>5</v>
      </c>
      <c r="Y16" s="3">
        <f t="shared" si="9"/>
        <v>46.605291847835268</v>
      </c>
    </row>
    <row r="17" spans="1:25" x14ac:dyDescent="0.25">
      <c r="A17" s="4" t="s">
        <v>51</v>
      </c>
      <c r="B17" t="s">
        <v>18</v>
      </c>
      <c r="C17" s="3">
        <f>IF('1_Bilancia commerciale'!G17&lt;1,ABS(1-'1_Bilancia commerciale'!G17)*20,('1_Bilancia commerciale'!G17-1)*20)</f>
        <v>14</v>
      </c>
      <c r="D17" s="3">
        <f>IF('2_posizione internaz.li'!G17&lt;0,'2_posizione internaz.li'!G17/-35*100,0)</f>
        <v>67.142857142857139</v>
      </c>
      <c r="E17" s="3">
        <f>IF('3_Tasso cambio effettivo'!G17&lt;0,'3_Tasso cambio effettivo'!G17/-3*100,'3_Tasso cambio effettivo'!G17/3*100)</f>
        <v>130</v>
      </c>
      <c r="F17" s="3">
        <f>IF('4_Quota export mondiale'!G17&lt;0,'4_Quota export mondiale'!G17/-3*100,0)</f>
        <v>0</v>
      </c>
      <c r="G17" s="3">
        <f>IF('5_Costo_lavoro'!G17&gt;0,'5_Costo_lavoro'!G17/9*100,0)</f>
        <v>166.66666666666669</v>
      </c>
      <c r="H17" s="3">
        <f>IF('6_Debito pubblico'!G17&gt;0,'6_Debito pubblico'!G17/60*100,0)</f>
        <v>59.333333333333336</v>
      </c>
      <c r="I17" s="3">
        <f>IF('7_Debiti famiglie e Isp'!G17&gt;0,'7_Debiti famiglie e Isp'!G17/55*100,0)</f>
        <v>41.454545454545453</v>
      </c>
      <c r="J17" s="3">
        <f>IF('8_Debiti imprese'!G17&gt;0,'8_Debiti imprese'!G17/55*100,0)</f>
        <v>60.363636363636367</v>
      </c>
      <c r="K17" s="3">
        <f>IF('9_Crediti concessi famiglie'!G17&gt;0,'9_Crediti concessi famiglie'!G17/14*100,0)</f>
        <v>61.428571428571423</v>
      </c>
      <c r="L17" s="3">
        <f>IF('10_Crediti concessi imprese'!G17&gt;0,'10_Crediti concessi imprese'!G17/13*100,0)</f>
        <v>13.076923076923078</v>
      </c>
      <c r="M17" s="3">
        <f>IF('11_Prezzo abitazioni'!G17&gt;0,'11_Prezzo abitazioni'!G17/9*100,0)</f>
        <v>75.555555555555557</v>
      </c>
      <c r="N17" s="3">
        <f>IF('12_Disoccupazione'!G17&gt;0,'12_Disoccupazione'!G17/10*100,0)</f>
        <v>63</v>
      </c>
      <c r="O17" s="3">
        <f>IF('13_Tasso di attivita'!G17&lt;0,'13_Tasso di attivita'!G17/-0.2*100,0)</f>
        <v>0</v>
      </c>
      <c r="P17">
        <f t="shared" si="0"/>
        <v>2</v>
      </c>
      <c r="Q17" s="3">
        <f t="shared" si="1"/>
        <v>57.847853001699157</v>
      </c>
      <c r="R17">
        <f t="shared" si="2"/>
        <v>6</v>
      </c>
      <c r="S17">
        <f t="shared" si="3"/>
        <v>2</v>
      </c>
      <c r="T17" s="3">
        <f t="shared" si="4"/>
        <v>75.561904761904771</v>
      </c>
      <c r="U17">
        <f t="shared" si="5"/>
        <v>14</v>
      </c>
      <c r="V17">
        <f t="shared" si="7"/>
        <v>0</v>
      </c>
      <c r="W17" s="3">
        <f t="shared" si="8"/>
        <v>46.776570651570651</v>
      </c>
      <c r="X17">
        <f t="shared" si="6"/>
        <v>4</v>
      </c>
      <c r="Y17" s="3">
        <f t="shared" si="9"/>
        <v>49.760847543611646</v>
      </c>
    </row>
    <row r="18" spans="1:25" x14ac:dyDescent="0.25">
      <c r="A18" s="4" t="s">
        <v>51</v>
      </c>
      <c r="B18" t="s">
        <v>19</v>
      </c>
      <c r="C18" s="3">
        <f>IF('1_Bilancia commerciale'!G18&lt;1,ABS(1-'1_Bilancia commerciale'!G18)*20,('1_Bilancia commerciale'!G18-1)*20)</f>
        <v>136</v>
      </c>
      <c r="D18" s="3">
        <f>IF('2_posizione internaz.li'!G18&lt;0,'2_posizione internaz.li'!G18/-35*100,0)</f>
        <v>0</v>
      </c>
      <c r="E18" s="3">
        <f>IF('3_Tasso cambio effettivo'!G18&lt;0,'3_Tasso cambio effettivo'!G18/-3*100,'3_Tasso cambio effettivo'!G18/3*100)</f>
        <v>70</v>
      </c>
      <c r="F18" s="3">
        <f>IF('4_Quota export mondiale'!G18&lt;0,'4_Quota export mondiale'!G18/-3*100,0)</f>
        <v>0</v>
      </c>
      <c r="G18" s="3">
        <f>IF('5_Costo_lavoro'!G18&gt;0,'5_Costo_lavoro'!G18/9*100,0)</f>
        <v>145.55555555555554</v>
      </c>
      <c r="H18" s="3">
        <f>IF('6_Debito pubblico'!G18&gt;0,'6_Debito pubblico'!G18/60*100,0)</f>
        <v>37.166666666666671</v>
      </c>
      <c r="I18" s="3">
        <f>IF('7_Debiti famiglie e Isp'!G18&gt;0,'7_Debiti famiglie e Isp'!G18/55*100,0)</f>
        <v>122</v>
      </c>
      <c r="J18" s="3">
        <f>IF('8_Debiti imprese'!G18&gt;0,'8_Debiti imprese'!G18/55*100,0)</f>
        <v>435.09090909090912</v>
      </c>
      <c r="K18" s="3">
        <f>IF('9_Crediti concessi famiglie'!G18&gt;0,'9_Crediti concessi famiglie'!G18/14*100,0)</f>
        <v>43.571428571428569</v>
      </c>
      <c r="L18" s="3">
        <f>IF('10_Crediti concessi imprese'!G18&gt;0,'10_Crediti concessi imprese'!G18/13*100,0)</f>
        <v>0</v>
      </c>
      <c r="M18" s="3">
        <f>IF('11_Prezzo abitazioni'!G18&gt;0,'11_Prezzo abitazioni'!G18/9*100,0)</f>
        <v>112.22222222222223</v>
      </c>
      <c r="N18" s="3">
        <f>IF('12_Disoccupazione'!G18&gt;0,'12_Disoccupazione'!G18/10*100,0)</f>
        <v>55.999999999999993</v>
      </c>
      <c r="O18" s="3">
        <f>IF('13_Tasso di attivita'!G18&lt;0,'13_Tasso di attivita'!G18/-0.2*100,0)</f>
        <v>0</v>
      </c>
      <c r="P18">
        <f t="shared" si="0"/>
        <v>5</v>
      </c>
      <c r="Q18" s="3">
        <f t="shared" si="1"/>
        <v>89.046675546675559</v>
      </c>
      <c r="R18">
        <f t="shared" si="2"/>
        <v>23</v>
      </c>
      <c r="S18">
        <f t="shared" si="3"/>
        <v>2</v>
      </c>
      <c r="T18" s="3">
        <f t="shared" si="4"/>
        <v>70.311111111111103</v>
      </c>
      <c r="U18">
        <f t="shared" si="5"/>
        <v>11</v>
      </c>
      <c r="V18">
        <f t="shared" si="7"/>
        <v>3</v>
      </c>
      <c r="W18" s="3">
        <f t="shared" si="8"/>
        <v>100.75640331890332</v>
      </c>
      <c r="X18">
        <f t="shared" si="6"/>
        <v>26</v>
      </c>
      <c r="Y18" s="3">
        <f t="shared" si="9"/>
        <v>69.630831385097508</v>
      </c>
    </row>
    <row r="19" spans="1:25" x14ac:dyDescent="0.25">
      <c r="A19" s="4" t="s">
        <v>52</v>
      </c>
      <c r="B19" t="s">
        <v>20</v>
      </c>
      <c r="C19" s="3">
        <f>IF('1_Bilancia commerciale'!G19&lt;1,ABS(1-'1_Bilancia commerciale'!G19)*20,('1_Bilancia commerciale'!G19-1)*20)</f>
        <v>10</v>
      </c>
      <c r="D19" s="3">
        <f>IF('2_posizione internaz.li'!G19&lt;0,'2_posizione internaz.li'!G19/-35*100,0)</f>
        <v>122.57142857142857</v>
      </c>
      <c r="E19" s="3">
        <f>IF('3_Tasso cambio effettivo'!G19&lt;0,'3_Tasso cambio effettivo'!G19/-3*100,'3_Tasso cambio effettivo'!G19/3*100)</f>
        <v>16.666666666666664</v>
      </c>
      <c r="F19" s="3">
        <f>IF('4_Quota export mondiale'!G19&lt;0,'4_Quota export mondiale'!G19/-3*100,0)</f>
        <v>0</v>
      </c>
      <c r="G19" s="3">
        <f>IF('5_Costo_lavoro'!G19&gt;0,'5_Costo_lavoro'!G19/9*100,0)</f>
        <v>134.44444444444443</v>
      </c>
      <c r="H19" s="3">
        <f>IF('6_Debito pubblico'!G19&gt;0,'6_Debito pubblico'!G19/60*100,0)</f>
        <v>108.33333333333333</v>
      </c>
      <c r="I19" s="3">
        <f>IF('7_Debiti famiglie e Isp'!G19&gt;0,'7_Debiti famiglie e Isp'!G19/55*100,0)</f>
        <v>33.454545454545453</v>
      </c>
      <c r="J19" s="3">
        <f>IF('8_Debiti imprese'!G19&gt;0,'8_Debiti imprese'!G19/55*100,0)</f>
        <v>88.72727272727272</v>
      </c>
      <c r="K19" s="3">
        <f>IF('9_Crediti concessi famiglie'!G19&gt;0,'9_Crediti concessi famiglie'!G19/14*100,0)</f>
        <v>106.42857142857143</v>
      </c>
      <c r="L19" s="3">
        <f>IF('10_Crediti concessi imprese'!G19&gt;0,'10_Crediti concessi imprese'!G19/13*100,0)</f>
        <v>115.38461538461537</v>
      </c>
      <c r="M19" s="3">
        <f>IF('11_Prezzo abitazioni'!G19&gt;0,'11_Prezzo abitazioni'!G19/9*100,0)</f>
        <v>188.88888888888889</v>
      </c>
      <c r="N19" s="3">
        <f>IF('12_Disoccupazione'!G19&gt;0,'12_Disoccupazione'!G19/10*100,0)</f>
        <v>32.999999999999993</v>
      </c>
      <c r="O19" s="3">
        <f>IF('13_Tasso di attivita'!G19&lt;0,'13_Tasso di attivita'!G19/-0.2*100,0)</f>
        <v>0</v>
      </c>
      <c r="P19">
        <f t="shared" si="0"/>
        <v>6</v>
      </c>
      <c r="Q19" s="3">
        <f t="shared" si="1"/>
        <v>73.684597453828218</v>
      </c>
      <c r="R19">
        <f t="shared" si="2"/>
        <v>18</v>
      </c>
      <c r="S19">
        <f t="shared" si="3"/>
        <v>2</v>
      </c>
      <c r="T19" s="3">
        <f t="shared" si="4"/>
        <v>56.736507936507927</v>
      </c>
      <c r="U19">
        <f t="shared" si="5"/>
        <v>9</v>
      </c>
      <c r="V19">
        <f t="shared" si="7"/>
        <v>4</v>
      </c>
      <c r="W19" s="3">
        <f t="shared" si="8"/>
        <v>84.277153402153402</v>
      </c>
      <c r="X19">
        <f t="shared" si="6"/>
        <v>23</v>
      </c>
      <c r="Y19" s="3">
        <f t="shared" si="9"/>
        <v>70.384945326725017</v>
      </c>
    </row>
    <row r="20" spans="1:25" x14ac:dyDescent="0.25">
      <c r="A20" s="4" t="s">
        <v>51</v>
      </c>
      <c r="B20" t="s">
        <v>21</v>
      </c>
      <c r="C20" s="3">
        <f>IF('1_Bilancia commerciale'!G20&lt;1,ABS(1-'1_Bilancia commerciale'!G20)*20,('1_Bilancia commerciale'!G20-1)*20)</f>
        <v>314</v>
      </c>
      <c r="D20" s="3">
        <f>IF('2_posizione internaz.li'!G20&lt;0,'2_posizione internaz.li'!G20/-35*100,0)</f>
        <v>0</v>
      </c>
      <c r="E20" s="3">
        <f>IF('3_Tasso cambio effettivo'!G20&lt;0,'3_Tasso cambio effettivo'!G20/-3*100,'3_Tasso cambio effettivo'!G20/3*100)</f>
        <v>56.666666666666664</v>
      </c>
      <c r="F20" s="3">
        <f>IF('4_Quota export mondiale'!G20&lt;0,'4_Quota export mondiale'!G20/-3*100,0)</f>
        <v>0</v>
      </c>
      <c r="G20" s="3">
        <f>IF('5_Costo_lavoro'!G20&gt;0,'5_Costo_lavoro'!G20/9*100,0)</f>
        <v>101.11111111111111</v>
      </c>
      <c r="H20" s="3">
        <f>IF('6_Debito pubblico'!G20&gt;0,'6_Debito pubblico'!G20/60*100,0)</f>
        <v>65.333333333333343</v>
      </c>
      <c r="I20" s="3">
        <f>IF('7_Debiti famiglie e Isp'!G20&gt;0,'7_Debiti famiglie e Isp'!G20/55*100,0)</f>
        <v>98.181818181818187</v>
      </c>
      <c r="J20" s="3">
        <f>IF('8_Debiti imprese'!G20&gt;0,'8_Debiti imprese'!G20/55*100,0)</f>
        <v>134.54545454545453</v>
      </c>
      <c r="K20" s="3">
        <f>IF('9_Crediti concessi famiglie'!G20&gt;0,'9_Crediti concessi famiglie'!G20/14*100,0)</f>
        <v>86.428571428571416</v>
      </c>
      <c r="L20" s="3">
        <f>IF('10_Crediti concessi imprese'!G20&gt;0,'10_Crediti concessi imprese'!G20/13*100,0)</f>
        <v>107.69230769230769</v>
      </c>
      <c r="M20" s="3">
        <f>IF('11_Prezzo abitazioni'!G20&gt;0,'11_Prezzo abitazioni'!G20/9*100,0)</f>
        <v>67.777777777777771</v>
      </c>
      <c r="N20" s="3">
        <f>IF('12_Disoccupazione'!G20&gt;0,'12_Disoccupazione'!G20/10*100,0)</f>
        <v>41</v>
      </c>
      <c r="O20" s="3">
        <f>IF('13_Tasso di attivita'!G20&lt;0,'13_Tasso di attivita'!G20/-0.2*100,0)</f>
        <v>0</v>
      </c>
      <c r="P20">
        <f t="shared" si="0"/>
        <v>4</v>
      </c>
      <c r="Q20" s="3">
        <f t="shared" si="1"/>
        <v>82.518233902849289</v>
      </c>
      <c r="R20">
        <f t="shared" si="2"/>
        <v>22</v>
      </c>
      <c r="S20">
        <f t="shared" si="3"/>
        <v>2</v>
      </c>
      <c r="T20" s="3">
        <f t="shared" si="4"/>
        <v>94.355555555555569</v>
      </c>
      <c r="U20">
        <f t="shared" si="5"/>
        <v>20</v>
      </c>
      <c r="V20">
        <f t="shared" si="7"/>
        <v>2</v>
      </c>
      <c r="W20" s="3">
        <f t="shared" si="8"/>
        <v>75.119907869907863</v>
      </c>
      <c r="X20">
        <f t="shared" si="6"/>
        <v>17</v>
      </c>
      <c r="Y20" s="3">
        <f t="shared" si="9"/>
        <v>56.021116092566771</v>
      </c>
    </row>
    <row r="21" spans="1:25" x14ac:dyDescent="0.25">
      <c r="A21" s="4" t="s">
        <v>51</v>
      </c>
      <c r="B21" t="s">
        <v>22</v>
      </c>
      <c r="C21" s="3">
        <f>IF('1_Bilancia commerciale'!G21&lt;1,ABS(1-'1_Bilancia commerciale'!G21)*20,('1_Bilancia commerciale'!G21-1)*20)</f>
        <v>140</v>
      </c>
      <c r="D21" s="3">
        <f>IF('2_posizione internaz.li'!G21&lt;0,'2_posizione internaz.li'!G21/-35*100,0)</f>
        <v>0</v>
      </c>
      <c r="E21" s="3">
        <f>IF('3_Tasso cambio effettivo'!G21&lt;0,'3_Tasso cambio effettivo'!G21/-3*100,'3_Tasso cambio effettivo'!G21/3*100)</f>
        <v>80</v>
      </c>
      <c r="F21" s="3">
        <f>IF('4_Quota export mondiale'!G21&lt;0,'4_Quota export mondiale'!G21/-3*100,0)</f>
        <v>0</v>
      </c>
      <c r="G21" s="3">
        <f>IF('5_Costo_lavoro'!G21&gt;0,'5_Costo_lavoro'!G21/9*100,0)</f>
        <v>72.222222222222214</v>
      </c>
      <c r="H21" s="3">
        <f>IF('6_Debito pubblico'!G21&gt;0,'6_Debito pubblico'!G21/60*100,0)</f>
        <v>79.333333333333329</v>
      </c>
      <c r="I21" s="3">
        <f>IF('7_Debiti famiglie e Isp'!G21&gt;0,'7_Debiti famiglie e Isp'!G21/55*100,0)</f>
        <v>197.09090909090909</v>
      </c>
      <c r="J21" s="3">
        <f>IF('8_Debiti imprese'!G21&gt;0,'8_Debiti imprese'!G21/55*100,0)</f>
        <v>242.90909090909091</v>
      </c>
      <c r="K21" s="3">
        <f>IF('9_Crediti concessi famiglie'!G21&gt;0,'9_Crediti concessi famiglie'!G21/14*100,0)</f>
        <v>15.714285714285717</v>
      </c>
      <c r="L21" s="3">
        <f>IF('10_Crediti concessi imprese'!G21&gt;0,'10_Crediti concessi imprese'!G21/13*100,0)</f>
        <v>0</v>
      </c>
      <c r="M21" s="3">
        <f>IF('11_Prezzo abitazioni'!G21&gt;0,'11_Prezzo abitazioni'!G21/9*100,0)</f>
        <v>80</v>
      </c>
      <c r="N21" s="3">
        <f>IF('12_Disoccupazione'!G21&gt;0,'12_Disoccupazione'!G21/10*100,0)</f>
        <v>44.000000000000007</v>
      </c>
      <c r="O21" s="3">
        <f>IF('13_Tasso di attivita'!G21&lt;0,'13_Tasso di attivita'!G21/-0.2*100,0)</f>
        <v>0</v>
      </c>
      <c r="P21">
        <f t="shared" si="0"/>
        <v>3</v>
      </c>
      <c r="Q21" s="3">
        <f t="shared" si="1"/>
        <v>73.174603174603163</v>
      </c>
      <c r="R21">
        <f t="shared" si="2"/>
        <v>17</v>
      </c>
      <c r="S21">
        <f t="shared" si="3"/>
        <v>1</v>
      </c>
      <c r="T21" s="3">
        <f t="shared" si="4"/>
        <v>58.444444444444443</v>
      </c>
      <c r="U21">
        <f t="shared" si="5"/>
        <v>10</v>
      </c>
      <c r="V21">
        <f t="shared" si="7"/>
        <v>2</v>
      </c>
      <c r="W21" s="3">
        <f t="shared" si="8"/>
        <v>82.38095238095238</v>
      </c>
      <c r="X21">
        <f t="shared" si="6"/>
        <v>21</v>
      </c>
      <c r="Y21" s="3">
        <f t="shared" si="9"/>
        <v>69.280827632237617</v>
      </c>
    </row>
    <row r="22" spans="1:25" x14ac:dyDescent="0.25">
      <c r="A22" s="4" t="s">
        <v>51</v>
      </c>
      <c r="B22" t="s">
        <v>23</v>
      </c>
      <c r="C22" s="3">
        <f>IF('1_Bilancia commerciale'!G22&lt;1,ABS(1-'1_Bilancia commerciale'!G22)*20,('1_Bilancia commerciale'!G22-1)*20)</f>
        <v>10</v>
      </c>
      <c r="D22" s="3">
        <f>IF('2_posizione internaz.li'!G22&lt;0,'2_posizione internaz.li'!G22/-35*100,0)</f>
        <v>0</v>
      </c>
      <c r="E22" s="3">
        <f>IF('3_Tasso cambio effettivo'!G22&lt;0,'3_Tasso cambio effettivo'!G22/-3*100,'3_Tasso cambio effettivo'!G22/3*100)</f>
        <v>73.333333333333343</v>
      </c>
      <c r="F22" s="3">
        <f>IF('4_Quota export mondiale'!G22&lt;0,'4_Quota export mondiale'!G22/-3*100,0)</f>
        <v>0</v>
      </c>
      <c r="G22" s="3">
        <f>IF('5_Costo_lavoro'!G22&gt;0,'5_Costo_lavoro'!G22/9*100,0)</f>
        <v>62.222222222222221</v>
      </c>
      <c r="H22" s="3">
        <f>IF('6_Debito pubblico'!G22&gt;0,'6_Debito pubblico'!G22/60*100,0)</f>
        <v>118.33333333333333</v>
      </c>
      <c r="I22" s="3">
        <f>IF('7_Debiti famiglie e Isp'!G22&gt;0,'7_Debiti famiglie e Isp'!G22/55*100,0)</f>
        <v>89.818181818181813</v>
      </c>
      <c r="J22" s="3">
        <f>IF('8_Debiti imprese'!G22&gt;0,'8_Debiti imprese'!G22/55*100,0)</f>
        <v>131.45454545454544</v>
      </c>
      <c r="K22" s="3">
        <f>IF('9_Crediti concessi famiglie'!G22&gt;0,'9_Crediti concessi famiglie'!G22/14*100,0)</f>
        <v>22.857142857142858</v>
      </c>
      <c r="L22" s="3">
        <f>IF('10_Crediti concessi imprese'!G22&gt;0,'10_Crediti concessi imprese'!G22/13*100,0)</f>
        <v>36.153846153846153</v>
      </c>
      <c r="M22" s="3">
        <f>IF('11_Prezzo abitazioni'!G22&gt;0,'11_Prezzo abitazioni'!G22/9*100,0)</f>
        <v>66.666666666666657</v>
      </c>
      <c r="N22" s="3">
        <f>IF('12_Disoccupazione'!G22&gt;0,'12_Disoccupazione'!G22/10*100,0)</f>
        <v>48</v>
      </c>
      <c r="O22" s="3">
        <f>IF('13_Tasso di attivita'!G22&lt;0,'13_Tasso di attivita'!G22/-0.2*100,0)</f>
        <v>0</v>
      </c>
      <c r="P22">
        <f t="shared" si="0"/>
        <v>2</v>
      </c>
      <c r="Q22" s="3">
        <f t="shared" si="1"/>
        <v>50.679943987636292</v>
      </c>
      <c r="R22">
        <f t="shared" si="2"/>
        <v>2</v>
      </c>
      <c r="S22">
        <f t="shared" si="3"/>
        <v>0</v>
      </c>
      <c r="T22" s="3">
        <f t="shared" si="4"/>
        <v>29.111111111111114</v>
      </c>
      <c r="U22">
        <f t="shared" si="5"/>
        <v>2</v>
      </c>
      <c r="V22">
        <f t="shared" si="7"/>
        <v>2</v>
      </c>
      <c r="W22" s="3">
        <f t="shared" si="8"/>
        <v>64.160464535464527</v>
      </c>
      <c r="X22">
        <f t="shared" si="6"/>
        <v>13</v>
      </c>
      <c r="Y22" s="3">
        <f t="shared" si="9"/>
        <v>77.907273932045626</v>
      </c>
    </row>
    <row r="23" spans="1:25" x14ac:dyDescent="0.25">
      <c r="A23" s="4" t="s">
        <v>52</v>
      </c>
      <c r="B23" t="s">
        <v>24</v>
      </c>
      <c r="C23" s="3">
        <f>IF('1_Bilancia commerciale'!G23&lt;1,ABS(1-'1_Bilancia commerciale'!G23)*20,('1_Bilancia commerciale'!G23-1)*20)</f>
        <v>42</v>
      </c>
      <c r="D23" s="3">
        <f>IF('2_posizione internaz.li'!G23&lt;0,'2_posizione internaz.li'!G23/-35*100,0)</f>
        <v>140.57142857142856</v>
      </c>
      <c r="E23" s="3">
        <f>IF('3_Tasso cambio effettivo'!G23&lt;0,'3_Tasso cambio effettivo'!G23/-3*100,'3_Tasso cambio effettivo'!G23/3*100)</f>
        <v>93.333333333333329</v>
      </c>
      <c r="F23" s="3">
        <f>IF('4_Quota export mondiale'!G23&lt;0,'4_Quota export mondiale'!G23/-3*100,0)</f>
        <v>0</v>
      </c>
      <c r="G23" s="3">
        <f>IF('5_Costo_lavoro'!G23&gt;0,'5_Costo_lavoro'!G23/9*100,0)</f>
        <v>78.888888888888886</v>
      </c>
      <c r="H23" s="3">
        <f>IF('6_Debito pubblico'!G23&gt;0,'6_Debito pubblico'!G23/60*100,0)</f>
        <v>75.333333333333343</v>
      </c>
      <c r="I23" s="3">
        <f>IF('7_Debiti famiglie e Isp'!G23&gt;0,'7_Debiti famiglie e Isp'!G23/55*100,0)</f>
        <v>61.818181818181813</v>
      </c>
      <c r="J23" s="3">
        <f>IF('8_Debiti imprese'!G23&gt;0,'8_Debiti imprese'!G23/55*100,0)</f>
        <v>70.181818181818187</v>
      </c>
      <c r="K23" s="3">
        <f>IF('9_Crediti concessi famiglie'!G23&gt;0,'9_Crediti concessi famiglie'!G23/14*100,0)</f>
        <v>42.142857142857146</v>
      </c>
      <c r="L23" s="3">
        <f>IF('10_Crediti concessi imprese'!G23&gt;0,'10_Crediti concessi imprese'!G23/13*100,0)</f>
        <v>27.692307692307693</v>
      </c>
      <c r="M23" s="3">
        <f>IF('11_Prezzo abitazioni'!G23&gt;0,'11_Prezzo abitazioni'!G23/9*100,0)</f>
        <v>96.666666666666657</v>
      </c>
      <c r="N23" s="3">
        <f>IF('12_Disoccupazione'!G23&gt;0,'12_Disoccupazione'!G23/10*100,0)</f>
        <v>32.999999999999993</v>
      </c>
      <c r="O23" s="3">
        <f>IF('13_Tasso di attivita'!G23&lt;0,'13_Tasso di attivita'!G23/-0.2*100,0)</f>
        <v>0</v>
      </c>
      <c r="P23">
        <f t="shared" si="0"/>
        <v>1</v>
      </c>
      <c r="Q23" s="3">
        <f t="shared" si="1"/>
        <v>58.586831971447353</v>
      </c>
      <c r="R23">
        <f t="shared" si="2"/>
        <v>8</v>
      </c>
      <c r="S23">
        <f t="shared" si="3"/>
        <v>1</v>
      </c>
      <c r="T23" s="3">
        <f t="shared" si="4"/>
        <v>70.958730158730148</v>
      </c>
      <c r="U23">
        <f t="shared" si="5"/>
        <v>12</v>
      </c>
      <c r="V23">
        <f t="shared" si="7"/>
        <v>0</v>
      </c>
      <c r="W23" s="3">
        <f t="shared" si="8"/>
        <v>50.854395604395606</v>
      </c>
      <c r="X23">
        <f t="shared" si="6"/>
        <v>7</v>
      </c>
      <c r="Y23" s="3">
        <f t="shared" si="9"/>
        <v>53.416461731332191</v>
      </c>
    </row>
    <row r="24" spans="1:25" x14ac:dyDescent="0.25">
      <c r="A24" s="4" t="s">
        <v>51</v>
      </c>
      <c r="B24" t="s">
        <v>25</v>
      </c>
      <c r="C24" s="3">
        <f>IF('1_Bilancia commerciale'!G24&lt;1,ABS(1-'1_Bilancia commerciale'!G24)*20,('1_Bilancia commerciale'!G24-1)*20)</f>
        <v>0</v>
      </c>
      <c r="D24" s="3">
        <f>IF('2_posizione internaz.li'!G24&lt;0,'2_posizione internaz.li'!G24/-35*100,0)</f>
        <v>284.28571428571428</v>
      </c>
      <c r="E24" s="3">
        <f>IF('3_Tasso cambio effettivo'!G24&lt;0,'3_Tasso cambio effettivo'!G24/-3*100,'3_Tasso cambio effettivo'!G24/3*100)</f>
        <v>6.666666666666667</v>
      </c>
      <c r="F24" s="3">
        <f>IF('4_Quota export mondiale'!G24&lt;0,'4_Quota export mondiale'!G24/-3*100,0)</f>
        <v>0</v>
      </c>
      <c r="G24" s="3">
        <f>IF('5_Costo_lavoro'!G24&gt;0,'5_Costo_lavoro'!G24/9*100,0)</f>
        <v>86.666666666666671</v>
      </c>
      <c r="H24" s="3">
        <f>IF('6_Debito pubblico'!G24&gt;0,'6_Debito pubblico'!G24/60*100,0)</f>
        <v>193.49999999999997</v>
      </c>
      <c r="I24" s="3">
        <f>IF('7_Debiti famiglie e Isp'!G24&gt;0,'7_Debiti famiglie e Isp'!G24/55*100,0)</f>
        <v>114.36363636363636</v>
      </c>
      <c r="J24" s="3">
        <f>IF('8_Debiti imprese'!G24&gt;0,'8_Debiti imprese'!G24/55*100,0)</f>
        <v>152.72727272727275</v>
      </c>
      <c r="K24" s="3">
        <f>IF('9_Crediti concessi famiglie'!G24&gt;0,'9_Crediti concessi famiglie'!G24/14*100,0)</f>
        <v>8.5714285714285712</v>
      </c>
      <c r="L24" s="3">
        <f>IF('10_Crediti concessi imprese'!G24&gt;0,'10_Crediti concessi imprese'!G24/13*100,0)</f>
        <v>2.3076923076923075</v>
      </c>
      <c r="M24" s="3">
        <f>IF('11_Prezzo abitazioni'!G24&gt;0,'11_Prezzo abitazioni'!G24/9*100,0)</f>
        <v>111.11111111111111</v>
      </c>
      <c r="N24" s="3">
        <f>IF('12_Disoccupazione'!G24&gt;0,'12_Disoccupazione'!G24/10*100,0)</f>
        <v>65.999999999999986</v>
      </c>
      <c r="O24" s="3">
        <f>IF('13_Tasso di attivita'!G24&lt;0,'13_Tasso di attivita'!G24/-0.2*100,0)</f>
        <v>0</v>
      </c>
      <c r="P24">
        <f t="shared" si="0"/>
        <v>5</v>
      </c>
      <c r="Q24" s="3">
        <f t="shared" si="1"/>
        <v>78.938476053860668</v>
      </c>
      <c r="R24">
        <f t="shared" si="2"/>
        <v>19</v>
      </c>
      <c r="S24">
        <f t="shared" si="3"/>
        <v>1</v>
      </c>
      <c r="T24" s="3">
        <f t="shared" si="4"/>
        <v>75.523809523809533</v>
      </c>
      <c r="U24">
        <f t="shared" si="5"/>
        <v>13</v>
      </c>
      <c r="V24">
        <f t="shared" si="7"/>
        <v>4</v>
      </c>
      <c r="W24" s="3">
        <f t="shared" si="8"/>
        <v>81.072642635142628</v>
      </c>
      <c r="X24">
        <f t="shared" si="6"/>
        <v>20</v>
      </c>
      <c r="Y24" s="3">
        <f t="shared" si="9"/>
        <v>63.202204425887942</v>
      </c>
    </row>
    <row r="25" spans="1:25" x14ac:dyDescent="0.25">
      <c r="A25" s="4" t="s">
        <v>52</v>
      </c>
      <c r="B25" t="s">
        <v>26</v>
      </c>
      <c r="C25" s="3">
        <f>IF('1_Bilancia commerciale'!G25&lt;1,ABS(1-'1_Bilancia commerciale'!G25)*20,('1_Bilancia commerciale'!G25-1)*20)</f>
        <v>104</v>
      </c>
      <c r="D25" s="3">
        <f>IF('2_posizione internaz.li'!G25&lt;0,'2_posizione internaz.li'!G25/-35*100,0)</f>
        <v>123.71428571428571</v>
      </c>
      <c r="E25" s="3">
        <f>IF('3_Tasso cambio effettivo'!G25&lt;0,'3_Tasso cambio effettivo'!G25/-3*100,'3_Tasso cambio effettivo'!G25/3*100)</f>
        <v>10</v>
      </c>
      <c r="F25" s="3">
        <f>IF('4_Quota export mondiale'!G25&lt;0,'4_Quota export mondiale'!G25/-3*100,0)</f>
        <v>0</v>
      </c>
      <c r="G25" s="3">
        <f>IF('5_Costo_lavoro'!G25&gt;0,'5_Costo_lavoro'!G25/9*100,0)</f>
        <v>263.33333333333331</v>
      </c>
      <c r="H25" s="3">
        <f>IF('6_Debito pubblico'!G25&gt;0,'6_Debito pubblico'!G25/60*100,0)</f>
        <v>58.333333333333336</v>
      </c>
      <c r="I25" s="3">
        <f>IF('7_Debiti famiglie e Isp'!G25&gt;0,'7_Debiti famiglie e Isp'!G25/55*100,0)</f>
        <v>27.81818181818182</v>
      </c>
      <c r="J25" s="3">
        <f>IF('8_Debiti imprese'!G25&gt;0,'8_Debiti imprese'!G25/55*100,0)</f>
        <v>56.545454545454547</v>
      </c>
      <c r="K25" s="3">
        <f>IF('9_Crediti concessi famiglie'!G25&gt;0,'9_Crediti concessi famiglie'!G25/14*100,0)</f>
        <v>54.285714285714285</v>
      </c>
      <c r="L25" s="3">
        <f>IF('10_Crediti concessi imprese'!G25&gt;0,'10_Crediti concessi imprese'!G25/13*100,0)</f>
        <v>12.307692307692308</v>
      </c>
      <c r="M25" s="3">
        <f>IF('11_Prezzo abitazioni'!G25&gt;0,'11_Prezzo abitazioni'!G25/9*100,0)</f>
        <v>37.777777777777779</v>
      </c>
      <c r="N25" s="3">
        <f>IF('12_Disoccupazione'!G25&gt;0,'12_Disoccupazione'!G25/10*100,0)</f>
        <v>49.000000000000007</v>
      </c>
      <c r="O25" s="3">
        <f>IF('13_Tasso di attivita'!G25&lt;0,'13_Tasso di attivita'!G25/-0.2*100,0)</f>
        <v>0</v>
      </c>
      <c r="P25">
        <f t="shared" si="0"/>
        <v>3</v>
      </c>
      <c r="Q25" s="3">
        <f t="shared" si="1"/>
        <v>61.316597931982557</v>
      </c>
      <c r="R25">
        <f t="shared" si="2"/>
        <v>9</v>
      </c>
      <c r="S25">
        <f t="shared" si="3"/>
        <v>3</v>
      </c>
      <c r="T25" s="3">
        <f t="shared" si="4"/>
        <v>100.2095238095238</v>
      </c>
      <c r="U25">
        <f t="shared" si="5"/>
        <v>22</v>
      </c>
      <c r="V25">
        <f t="shared" si="7"/>
        <v>0</v>
      </c>
      <c r="W25" s="3">
        <f t="shared" si="8"/>
        <v>37.008519258519257</v>
      </c>
      <c r="X25">
        <f t="shared" si="6"/>
        <v>1</v>
      </c>
      <c r="Y25" s="3">
        <f t="shared" si="9"/>
        <v>37.142428246135466</v>
      </c>
    </row>
    <row r="26" spans="1:25" x14ac:dyDescent="0.25">
      <c r="A26" s="4" t="s">
        <v>51</v>
      </c>
      <c r="B26" t="s">
        <v>27</v>
      </c>
      <c r="C26" s="3">
        <f>IF('1_Bilancia commerciale'!G26&lt;1,ABS(1-'1_Bilancia commerciale'!G26)*20,('1_Bilancia commerciale'!G26-1)*20)</f>
        <v>112</v>
      </c>
      <c r="D26" s="3">
        <f>IF('2_posizione internaz.li'!G26&lt;0,'2_posizione internaz.li'!G26/-35*100,0)</f>
        <v>46.857142857142854</v>
      </c>
      <c r="E26" s="3">
        <f>IF('3_Tasso cambio effettivo'!G26&lt;0,'3_Tasso cambio effettivo'!G26/-3*100,'3_Tasso cambio effettivo'!G26/3*100)</f>
        <v>36.666666666666671</v>
      </c>
      <c r="F26" s="3">
        <f>IF('4_Quota export mondiale'!G26&lt;0,'4_Quota export mondiale'!G26/-3*100,0)</f>
        <v>0</v>
      </c>
      <c r="G26" s="3">
        <f>IF('5_Costo_lavoro'!G26&gt;0,'5_Costo_lavoro'!G26/9*100,0)</f>
        <v>85.555555555555557</v>
      </c>
      <c r="H26" s="3">
        <f>IF('6_Debito pubblico'!G26&gt;0,'6_Debito pubblico'!G26/60*100,0)</f>
        <v>110.00000000000001</v>
      </c>
      <c r="I26" s="3">
        <f>IF('7_Debiti famiglie e Isp'!G26&gt;0,'7_Debiti famiglie e Isp'!G26/55*100,0)</f>
        <v>48.909090909090907</v>
      </c>
      <c r="J26" s="3">
        <f>IF('8_Debiti imprese'!G26&gt;0,'8_Debiti imprese'!G26/55*100,0)</f>
        <v>74.000000000000014</v>
      </c>
      <c r="K26" s="3">
        <f>IF('9_Crediti concessi famiglie'!G26&gt;0,'9_Crediti concessi famiglie'!G26/14*100,0)</f>
        <v>40.714285714285715</v>
      </c>
      <c r="L26" s="3">
        <f>IF('10_Crediti concessi imprese'!G26&gt;0,'10_Crediti concessi imprese'!G26/13*100,0)</f>
        <v>0</v>
      </c>
      <c r="M26" s="3">
        <f>IF('11_Prezzo abitazioni'!G26&gt;0,'11_Prezzo abitazioni'!G26/9*100,0)</f>
        <v>74.444444444444443</v>
      </c>
      <c r="N26" s="3">
        <f>IF('12_Disoccupazione'!G26&gt;0,'12_Disoccupazione'!G26/10*100,0)</f>
        <v>44.000000000000007</v>
      </c>
      <c r="O26" s="3">
        <f>IF('13_Tasso di attivita'!G26&lt;0,'13_Tasso di attivita'!G26/-0.2*100,0)</f>
        <v>0</v>
      </c>
      <c r="P26">
        <f t="shared" si="0"/>
        <v>2</v>
      </c>
      <c r="Q26" s="3">
        <f t="shared" si="1"/>
        <v>51.780552780552775</v>
      </c>
      <c r="R26">
        <f t="shared" si="2"/>
        <v>3</v>
      </c>
      <c r="S26">
        <f t="shared" si="3"/>
        <v>1</v>
      </c>
      <c r="T26" s="3">
        <f t="shared" si="4"/>
        <v>56.215873015873015</v>
      </c>
      <c r="U26">
        <f t="shared" si="5"/>
        <v>8</v>
      </c>
      <c r="V26">
        <f t="shared" si="7"/>
        <v>1</v>
      </c>
      <c r="W26" s="3">
        <f t="shared" si="8"/>
        <v>49.008477633477639</v>
      </c>
      <c r="X26">
        <f t="shared" si="6"/>
        <v>6</v>
      </c>
      <c r="Y26" s="3">
        <f t="shared" si="9"/>
        <v>58.243996132830013</v>
      </c>
    </row>
    <row r="27" spans="1:25" x14ac:dyDescent="0.25">
      <c r="A27" s="4" t="s">
        <v>51</v>
      </c>
      <c r="B27" t="s">
        <v>28</v>
      </c>
      <c r="C27" s="3">
        <f>IF('1_Bilancia commerciale'!G27&lt;1,ABS(1-'1_Bilancia commerciale'!G27)*20,('1_Bilancia commerciale'!G27-1)*20)</f>
        <v>66</v>
      </c>
      <c r="D27" s="3">
        <f>IF('2_posizione internaz.li'!G27&lt;0,'2_posizione internaz.li'!G27/-35*100,0)</f>
        <v>187.42857142857142</v>
      </c>
      <c r="E27" s="3">
        <f>IF('3_Tasso cambio effettivo'!G27&lt;0,'3_Tasso cambio effettivo'!G27/-3*100,'3_Tasso cambio effettivo'!G27/3*100)</f>
        <v>86.666666666666671</v>
      </c>
      <c r="F27" s="3">
        <f>IF('4_Quota export mondiale'!G27&lt;0,'4_Quota export mondiale'!G27/-3*100,0)</f>
        <v>19.216666666666669</v>
      </c>
      <c r="G27" s="3">
        <f>IF('5_Costo_lavoro'!G27&gt;0,'5_Costo_lavoro'!G27/9*100,0)</f>
        <v>164.44444444444446</v>
      </c>
      <c r="H27" s="3">
        <f>IF('6_Debito pubblico'!G27&gt;0,'6_Debito pubblico'!G27/60*100,0)</f>
        <v>80</v>
      </c>
      <c r="I27" s="3">
        <f>IF('7_Debiti famiglie e Isp'!G27&gt;0,'7_Debiti famiglie e Isp'!G27/55*100,0)</f>
        <v>78.909090909090907</v>
      </c>
      <c r="J27" s="3">
        <f>IF('8_Debiti imprese'!G27&gt;0,'8_Debiti imprese'!G27/55*100,0)</f>
        <v>87.818181818181813</v>
      </c>
      <c r="K27" s="3">
        <f>IF('9_Crediti concessi famiglie'!G27&gt;0,'9_Crediti concessi famiglie'!G27/14*100,0)</f>
        <v>58.571428571428562</v>
      </c>
      <c r="L27" s="3">
        <f>IF('10_Crediti concessi imprese'!G27&gt;0,'10_Crediti concessi imprese'!G27/13*100,0)</f>
        <v>42.307692307692307</v>
      </c>
      <c r="M27" s="3">
        <f>IF('11_Prezzo abitazioni'!G27&gt;0,'11_Prezzo abitazioni'!G27/9*100,0)</f>
        <v>101.11111111111111</v>
      </c>
      <c r="N27" s="3">
        <f>IF('12_Disoccupazione'!G27&gt;0,'12_Disoccupazione'!G27/10*100,0)</f>
        <v>57.000000000000007</v>
      </c>
      <c r="O27" s="3">
        <f>IF('13_Tasso di attivita'!G27&lt;0,'13_Tasso di attivita'!G27/-0.2*100,0)</f>
        <v>0</v>
      </c>
      <c r="P27">
        <f t="shared" si="0"/>
        <v>3</v>
      </c>
      <c r="Q27" s="3">
        <f t="shared" si="1"/>
        <v>79.190296455681064</v>
      </c>
      <c r="R27">
        <f t="shared" si="2"/>
        <v>20</v>
      </c>
      <c r="S27">
        <f t="shared" si="3"/>
        <v>2</v>
      </c>
      <c r="T27" s="3">
        <f t="shared" si="4"/>
        <v>104.75126984126985</v>
      </c>
      <c r="U27">
        <f t="shared" si="5"/>
        <v>26</v>
      </c>
      <c r="V27">
        <f t="shared" si="7"/>
        <v>1</v>
      </c>
      <c r="W27" s="3">
        <f t="shared" si="8"/>
        <v>63.214688089688096</v>
      </c>
      <c r="X27">
        <f t="shared" si="6"/>
        <v>12</v>
      </c>
      <c r="Y27" s="3">
        <f t="shared" si="9"/>
        <v>49.123880396763411</v>
      </c>
    </row>
    <row r="28" spans="1:25" x14ac:dyDescent="0.25">
      <c r="A28" s="4" t="s">
        <v>51</v>
      </c>
      <c r="B28" t="s">
        <v>29</v>
      </c>
      <c r="C28" s="3">
        <f>IF('1_Bilancia commerciale'!G28&lt;1,ABS(1-'1_Bilancia commerciale'!G28)*20,('1_Bilancia commerciale'!G28-1)*20)</f>
        <v>36</v>
      </c>
      <c r="D28" s="3">
        <f>IF('2_posizione internaz.li'!G28&lt;0,'2_posizione internaz.li'!G28/-35*100,0)</f>
        <v>2.2857142857142856</v>
      </c>
      <c r="E28" s="3">
        <f>IF('3_Tasso cambio effettivo'!G28&lt;0,'3_Tasso cambio effettivo'!G28/-3*100,'3_Tasso cambio effettivo'!G28/3*100)</f>
        <v>6.666666666666667</v>
      </c>
      <c r="F28" s="3">
        <f>IF('4_Quota export mondiale'!G28&lt;0,'4_Quota export mondiale'!G28/-3*100,0)</f>
        <v>0</v>
      </c>
      <c r="G28" s="3">
        <f>IF('5_Costo_lavoro'!G28&gt;0,'5_Costo_lavoro'!G28/9*100,0)</f>
        <v>12.222222222222223</v>
      </c>
      <c r="H28" s="3">
        <f>IF('6_Debito pubblico'!G28&gt;0,'6_Debito pubblico'!G28/60*100,0)</f>
        <v>108.83333333333334</v>
      </c>
      <c r="I28" s="3">
        <f>IF('7_Debiti famiglie e Isp'!G28&gt;0,'7_Debiti famiglie e Isp'!G28/55*100,0)</f>
        <v>120.36363636363636</v>
      </c>
      <c r="J28" s="3">
        <f>IF('8_Debiti imprese'!G28&gt;0,'8_Debiti imprese'!G28/55*100,0)</f>
        <v>146.72727272727272</v>
      </c>
      <c r="K28" s="3">
        <f>IF('9_Crediti concessi famiglie'!G28&gt;0,'9_Crediti concessi famiglie'!G28/14*100,0)</f>
        <v>27.142857142857142</v>
      </c>
      <c r="L28" s="3">
        <f>IF('10_Crediti concessi imprese'!G28&gt;0,'10_Crediti concessi imprese'!G28/13*100,0)</f>
        <v>28.46153846153846</v>
      </c>
      <c r="M28" s="3">
        <f>IF('11_Prezzo abitazioni'!G28&gt;0,'11_Prezzo abitazioni'!G28/9*100,0)</f>
        <v>4.4444444444444446</v>
      </c>
      <c r="N28" s="3">
        <f>IF('12_Disoccupazione'!G28&gt;0,'12_Disoccupazione'!G28/10*100,0)</f>
        <v>68</v>
      </c>
      <c r="O28" s="3">
        <f>IF('13_Tasso di attivita'!G28&lt;0,'13_Tasso di attivita'!G28/-0.2*100,0)</f>
        <v>0</v>
      </c>
      <c r="P28">
        <f t="shared" si="0"/>
        <v>3</v>
      </c>
      <c r="Q28" s="3">
        <f t="shared" si="1"/>
        <v>43.16520658828351</v>
      </c>
      <c r="R28">
        <f t="shared" si="2"/>
        <v>1</v>
      </c>
      <c r="S28">
        <f t="shared" si="3"/>
        <v>0</v>
      </c>
      <c r="T28" s="3">
        <f t="shared" si="4"/>
        <v>11.434920634920633</v>
      </c>
      <c r="U28">
        <f t="shared" si="5"/>
        <v>1</v>
      </c>
      <c r="V28">
        <f t="shared" si="7"/>
        <v>3</v>
      </c>
      <c r="W28" s="3">
        <f t="shared" si="8"/>
        <v>62.996635309135307</v>
      </c>
      <c r="X28">
        <f t="shared" si="6"/>
        <v>11</v>
      </c>
      <c r="Y28" s="3">
        <f t="shared" si="9"/>
        <v>89.811130895316566</v>
      </c>
    </row>
    <row r="29" spans="1:25" x14ac:dyDescent="0.25">
      <c r="A29" s="4" t="s">
        <v>52</v>
      </c>
      <c r="B29" t="s">
        <v>30</v>
      </c>
      <c r="C29" s="3">
        <f>IF('1_Bilancia commerciale'!G29&lt;1,ABS(1-'1_Bilancia commerciale'!G29)*20,('1_Bilancia commerciale'!G29-1)*20)</f>
        <v>44</v>
      </c>
      <c r="D29" s="3">
        <f>IF('2_posizione internaz.li'!G29&lt;0,'2_posizione internaz.li'!G29/-35*100,0)</f>
        <v>0</v>
      </c>
      <c r="E29" s="3">
        <f>IF('3_Tasso cambio effettivo'!G29&lt;0,'3_Tasso cambio effettivo'!G29/-3*100,'3_Tasso cambio effettivo'!G29/3*100)</f>
        <v>276.66666666666669</v>
      </c>
      <c r="F29" s="3">
        <f>IF('4_Quota export mondiale'!G29&lt;0,'4_Quota export mondiale'!G29/-3*100,0)</f>
        <v>41.973333333333336</v>
      </c>
      <c r="G29" s="3">
        <f>IF('5_Costo_lavoro'!G29&gt;0,'5_Costo_lavoro'!G29/9*100,0)</f>
        <v>85.555555555555557</v>
      </c>
      <c r="H29" s="3">
        <f>IF('6_Debito pubblico'!G29&gt;0,'6_Debito pubblico'!G29/60*100,0)</f>
        <v>59.500000000000007</v>
      </c>
      <c r="I29" s="3">
        <f>IF('7_Debiti famiglie e Isp'!G29&gt;0,'7_Debiti famiglie e Isp'!G29/55*100,0)</f>
        <v>161.45454545454544</v>
      </c>
      <c r="J29" s="3">
        <f>IF('8_Debiti imprese'!G29&gt;0,'8_Debiti imprese'!G29/55*100,0)</f>
        <v>201.09090909090907</v>
      </c>
      <c r="K29" s="3">
        <f>IF('9_Crediti concessi famiglie'!G29&gt;0,'9_Crediti concessi famiglie'!G29/14*100,0)</f>
        <v>37.142857142857146</v>
      </c>
      <c r="L29" s="3">
        <f>IF('10_Crediti concessi imprese'!G29&gt;0,'10_Crediti concessi imprese'!G29/13*100,0)</f>
        <v>53.07692307692308</v>
      </c>
      <c r="M29" s="3">
        <f>IF('11_Prezzo abitazioni'!G29&gt;0,'11_Prezzo abitazioni'!G29/9*100,0)</f>
        <v>27.777777777777779</v>
      </c>
      <c r="N29" s="3">
        <f>IF('12_Disoccupazione'!G29&gt;0,'12_Disoccupazione'!G29/10*100,0)</f>
        <v>69</v>
      </c>
      <c r="O29" s="3">
        <f>IF('13_Tasso di attivita'!G29&lt;0,'13_Tasso di attivita'!G29/-0.2*100,0)</f>
        <v>0</v>
      </c>
      <c r="P29">
        <f t="shared" si="0"/>
        <v>3</v>
      </c>
      <c r="Q29" s="3">
        <f t="shared" si="1"/>
        <v>81.326043699889851</v>
      </c>
      <c r="R29">
        <f t="shared" si="2"/>
        <v>21</v>
      </c>
      <c r="S29">
        <f t="shared" si="3"/>
        <v>1</v>
      </c>
      <c r="T29" s="3">
        <f t="shared" si="4"/>
        <v>89.63911111111112</v>
      </c>
      <c r="U29">
        <f t="shared" si="5"/>
        <v>18</v>
      </c>
      <c r="V29">
        <f t="shared" si="7"/>
        <v>2</v>
      </c>
      <c r="W29" s="3">
        <f t="shared" si="8"/>
        <v>76.130376567876567</v>
      </c>
      <c r="X29">
        <f t="shared" si="6"/>
        <v>18</v>
      </c>
      <c r="Y29" s="3">
        <f t="shared" si="9"/>
        <v>57.606961278225945</v>
      </c>
    </row>
    <row r="30" spans="1:25" x14ac:dyDescent="0.25">
      <c r="A30" s="4"/>
      <c r="B30" t="s">
        <v>72</v>
      </c>
      <c r="C30" s="3">
        <f t="shared" ref="C30:O30" si="10">AVERAGE(C3:C29)</f>
        <v>65.481481481481481</v>
      </c>
      <c r="D30" s="3">
        <f t="shared" si="10"/>
        <v>112.58201058201058</v>
      </c>
      <c r="E30" s="3">
        <f t="shared" si="10"/>
        <v>79.135802469135811</v>
      </c>
      <c r="F30" s="3">
        <f t="shared" si="10"/>
        <v>11.179753086419753</v>
      </c>
      <c r="G30" s="3">
        <f t="shared" si="10"/>
        <v>94.89711934156378</v>
      </c>
      <c r="H30" s="3">
        <f>AVERAGE(H3:H29)</f>
        <v>105.86419753086422</v>
      </c>
      <c r="I30" s="3">
        <f>AVERAGE(I3:I29)</f>
        <v>92.377104377104388</v>
      </c>
      <c r="J30" s="3">
        <f>AVERAGE(J3:J29)</f>
        <v>151.05050505050505</v>
      </c>
      <c r="K30" s="3">
        <f t="shared" si="10"/>
        <v>37.195767195767196</v>
      </c>
      <c r="L30" s="3">
        <f t="shared" ref="L30" si="11">AVERAGE(L3:L29)</f>
        <v>25.55555555555555</v>
      </c>
      <c r="M30" s="3">
        <f>AVERAGE(M3:M29)</f>
        <v>68.971193415637856</v>
      </c>
      <c r="N30" s="3">
        <f t="shared" si="10"/>
        <v>62.111111111111114</v>
      </c>
      <c r="O30" s="3">
        <f t="shared" si="10"/>
        <v>7.4074074074074074</v>
      </c>
      <c r="Q30" s="3">
        <f t="shared" si="1"/>
        <v>70.293000661889536</v>
      </c>
      <c r="T30" s="3">
        <f t="shared" si="4"/>
        <v>72.65523339212227</v>
      </c>
      <c r="W30" s="3">
        <f>AVERAGE(H30:O30)</f>
        <v>68.816605205494099</v>
      </c>
      <c r="Y30" s="3">
        <f t="shared" si="9"/>
        <v>60.245941598304697</v>
      </c>
    </row>
    <row r="31" spans="1:25" x14ac:dyDescent="0.25">
      <c r="A31" s="4" t="s">
        <v>51</v>
      </c>
      <c r="B31">
        <f>COUNTIF(A3:A29,"EUR")</f>
        <v>20</v>
      </c>
      <c r="C31" s="3">
        <f>SUMIF($A3:$A29,"EUR",C3:C29)/$B31</f>
        <v>71.400000000000006</v>
      </c>
      <c r="D31" s="3">
        <f t="shared" ref="D31:O31" si="12">SUMIF($A3:$A29,"EUR",D3:D29)/$B31</f>
        <v>125.45714285714287</v>
      </c>
      <c r="E31" s="3">
        <f t="shared" si="12"/>
        <v>64.000000000000014</v>
      </c>
      <c r="F31" s="3">
        <f t="shared" si="12"/>
        <v>12.994</v>
      </c>
      <c r="G31" s="3">
        <f t="shared" si="12"/>
        <v>80.333333333333343</v>
      </c>
      <c r="H31" s="3">
        <f>SUMIF($A3:$A29,"EUR",H3:H29)/$B31</f>
        <v>120.50833333333333</v>
      </c>
      <c r="I31" s="3">
        <f>SUMIF($A3:$A29,"EUR",I3:I29)/$B31</f>
        <v>95.490909090909085</v>
      </c>
      <c r="J31" s="3">
        <f>SUMIF($A3:$A29,"EUR",J3:J29)/$B31</f>
        <v>162.26363636363638</v>
      </c>
      <c r="K31" s="3">
        <f t="shared" si="12"/>
        <v>31.642857142857139</v>
      </c>
      <c r="L31" s="3">
        <f t="shared" ref="L31" si="13">SUMIF($A3:$A29,"EUR",L3:L29)/$B31</f>
        <v>20.5</v>
      </c>
      <c r="M31" s="3">
        <f>SUMIF($A3:$A29,"EUR",M3:M29)/$B31</f>
        <v>65.888888888888886</v>
      </c>
      <c r="N31" s="3">
        <f t="shared" si="12"/>
        <v>68.55</v>
      </c>
      <c r="O31" s="3">
        <f t="shared" si="12"/>
        <v>10</v>
      </c>
      <c r="Q31" s="3">
        <f t="shared" si="1"/>
        <v>71.463777000777</v>
      </c>
      <c r="T31" s="3">
        <f t="shared" si="4"/>
        <v>70.836895238095252</v>
      </c>
      <c r="W31" s="3">
        <f t="shared" ref="W31:W32" si="14">AVERAGE(H31:O31)</f>
        <v>71.855578102453094</v>
      </c>
      <c r="Y31" s="3">
        <f t="shared" si="9"/>
        <v>61.875846966969725</v>
      </c>
    </row>
    <row r="32" spans="1:25" x14ac:dyDescent="0.25">
      <c r="A32" s="4" t="s">
        <v>52</v>
      </c>
      <c r="B32">
        <f>COUNTIF(A3:A29,"N_EUR")</f>
        <v>7</v>
      </c>
      <c r="C32" s="3">
        <f>SUMIF($A3:$A29,"N_EUR",C3:C29)/$B32</f>
        <v>48.571428571428569</v>
      </c>
      <c r="D32" s="3">
        <f t="shared" ref="D32:O32" si="15">SUMIF($A3:$A29,"N_EUR",D3:D29)/$B32</f>
        <v>75.795918367346943</v>
      </c>
      <c r="E32" s="3">
        <f t="shared" si="15"/>
        <v>122.38095238095239</v>
      </c>
      <c r="F32" s="3">
        <f t="shared" si="15"/>
        <v>5.9961904761904767</v>
      </c>
      <c r="G32" s="3">
        <f t="shared" si="15"/>
        <v>136.50793650793651</v>
      </c>
      <c r="H32" s="3">
        <f>SUMIF($A3:$A29,"N_EUR",H3:H29)/$B32</f>
        <v>64.023809523809533</v>
      </c>
      <c r="I32" s="3">
        <f>SUMIF($A3:$A29,"N_EUR",I3:I29)/$B32</f>
        <v>83.480519480519476</v>
      </c>
      <c r="J32" s="3">
        <f>SUMIF($A3:$A29,"N_EUR",J3:J29)/$B32</f>
        <v>119.012987012987</v>
      </c>
      <c r="K32" s="3">
        <f t="shared" si="15"/>
        <v>53.061224489795926</v>
      </c>
      <c r="L32" s="3">
        <f t="shared" ref="L32" si="16">SUMIF($A3:$A29,"N_EUR",L3:L29)/$B32</f>
        <v>40</v>
      </c>
      <c r="M32" s="3">
        <f>SUMIF($A3:$A29,"N_EUR",M3:M29)/$B32</f>
        <v>77.777777777777786</v>
      </c>
      <c r="N32" s="3">
        <f t="shared" si="15"/>
        <v>43.714285714285715</v>
      </c>
      <c r="O32" s="3">
        <f t="shared" si="15"/>
        <v>0</v>
      </c>
      <c r="Q32" s="3">
        <f t="shared" si="1"/>
        <v>66.947925407925396</v>
      </c>
      <c r="T32" s="3">
        <f t="shared" si="4"/>
        <v>77.850485260770967</v>
      </c>
      <c r="W32" s="3">
        <f t="shared" si="14"/>
        <v>60.133825499896929</v>
      </c>
      <c r="Y32" s="3">
        <f t="shared" si="9"/>
        <v>55.274948180065472</v>
      </c>
    </row>
    <row r="33" spans="1:23" x14ac:dyDescent="0.25">
      <c r="A33" s="4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Q33" s="3"/>
      <c r="T33" s="3"/>
      <c r="W33" s="3"/>
    </row>
    <row r="34" spans="1:23" x14ac:dyDescent="0.25">
      <c r="A34" s="4" t="s">
        <v>53</v>
      </c>
      <c r="C34" s="7" t="s">
        <v>55</v>
      </c>
      <c r="D34" s="7" t="s">
        <v>56</v>
      </c>
      <c r="E34" s="7" t="s">
        <v>140</v>
      </c>
      <c r="F34" s="7">
        <v>-3</v>
      </c>
      <c r="G34" s="7" t="s">
        <v>57</v>
      </c>
      <c r="H34" s="7" t="s">
        <v>58</v>
      </c>
      <c r="I34" s="7" t="s">
        <v>148</v>
      </c>
      <c r="J34" s="7" t="s">
        <v>149</v>
      </c>
      <c r="K34" s="7" t="s">
        <v>60</v>
      </c>
      <c r="L34" s="7" t="s">
        <v>152</v>
      </c>
      <c r="M34" s="7" t="s">
        <v>57</v>
      </c>
      <c r="N34" s="7" t="s">
        <v>61</v>
      </c>
      <c r="O34" s="7">
        <v>-0.2</v>
      </c>
    </row>
    <row r="35" spans="1:23" x14ac:dyDescent="0.25">
      <c r="A35" s="4" t="s">
        <v>54</v>
      </c>
      <c r="E35" s="7" t="s">
        <v>141</v>
      </c>
      <c r="G35" s="6" t="s">
        <v>62</v>
      </c>
    </row>
  </sheetData>
  <mergeCells count="3">
    <mergeCell ref="P1:R1"/>
    <mergeCell ref="S1:U1"/>
    <mergeCell ref="V1:X1"/>
  </mergeCells>
  <conditionalFormatting sqref="O30 C3:G30 N3:N30 H3:I32 K3:K32 M3:M32 N31:O32">
    <cfRule type="cellIs" dxfId="51" priority="7" stopIfTrue="1" operator="greaterThanOrEqual">
      <formula>100</formula>
    </cfRule>
  </conditionalFormatting>
  <conditionalFormatting sqref="O3:O29">
    <cfRule type="cellIs" dxfId="50" priority="6" stopIfTrue="1" operator="greaterThanOrEqual">
      <formula>100</formula>
    </cfRule>
  </conditionalFormatting>
  <conditionalFormatting sqref="C31:G32">
    <cfRule type="cellIs" dxfId="49" priority="3" stopIfTrue="1" operator="greaterThanOrEqual">
      <formula>100</formula>
    </cfRule>
  </conditionalFormatting>
  <conditionalFormatting sqref="J3:J32">
    <cfRule type="cellIs" dxfId="48" priority="2" stopIfTrue="1" operator="greaterThanOrEqual">
      <formula>100</formula>
    </cfRule>
  </conditionalFormatting>
  <conditionalFormatting sqref="L3:L32">
    <cfRule type="cellIs" dxfId="47" priority="1" stopIfTrue="1" operator="greaterThanOrEqual">
      <formula>100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3" sqref="B3:K29"/>
    </sheetView>
  </sheetViews>
  <sheetFormatPr defaultRowHeight="13.2" x14ac:dyDescent="0.25"/>
  <cols>
    <col min="1" max="1" width="9.109375" customWidth="1"/>
  </cols>
  <sheetData>
    <row r="1" spans="1:11" x14ac:dyDescent="0.25">
      <c r="A1" s="2" t="s">
        <v>47</v>
      </c>
    </row>
    <row r="2" spans="1:11" x14ac:dyDescent="0.25">
      <c r="A2" t="s">
        <v>1</v>
      </c>
      <c r="B2">
        <v>2014</v>
      </c>
      <c r="C2">
        <v>2015</v>
      </c>
      <c r="D2">
        <v>2016</v>
      </c>
      <c r="E2">
        <v>2017</v>
      </c>
      <c r="F2">
        <v>2018</v>
      </c>
      <c r="G2">
        <v>2019</v>
      </c>
      <c r="H2">
        <v>2020</v>
      </c>
      <c r="I2">
        <v>2021</v>
      </c>
      <c r="J2">
        <v>2022</v>
      </c>
      <c r="K2">
        <v>2023</v>
      </c>
    </row>
    <row r="3" spans="1:11" x14ac:dyDescent="0.25">
      <c r="A3" t="s">
        <v>3</v>
      </c>
      <c r="B3">
        <v>44.6</v>
      </c>
      <c r="C3">
        <v>45.4</v>
      </c>
      <c r="D3">
        <v>54.7</v>
      </c>
      <c r="E3">
        <v>56.2</v>
      </c>
      <c r="F3">
        <v>34.4</v>
      </c>
      <c r="G3">
        <v>47.2</v>
      </c>
      <c r="H3">
        <v>51.9</v>
      </c>
      <c r="I3">
        <v>67.7</v>
      </c>
      <c r="J3">
        <v>57</v>
      </c>
      <c r="K3">
        <v>51.5</v>
      </c>
    </row>
    <row r="4" spans="1:11" x14ac:dyDescent="0.25">
      <c r="A4" t="s">
        <v>5</v>
      </c>
      <c r="B4">
        <v>-72</v>
      </c>
      <c r="C4">
        <v>-61.5</v>
      </c>
      <c r="D4">
        <v>-47.5</v>
      </c>
      <c r="E4">
        <v>-43.6</v>
      </c>
      <c r="F4">
        <v>-37.6</v>
      </c>
      <c r="G4">
        <v>-30.8</v>
      </c>
      <c r="H4">
        <v>-23.4</v>
      </c>
      <c r="I4">
        <v>-15.6</v>
      </c>
      <c r="J4">
        <v>-10.199999999999999</v>
      </c>
      <c r="K4">
        <v>-6.8</v>
      </c>
    </row>
    <row r="5" spans="1:11" x14ac:dyDescent="0.25">
      <c r="A5" t="s">
        <v>6</v>
      </c>
      <c r="B5">
        <v>-36</v>
      </c>
      <c r="C5">
        <v>-32.700000000000003</v>
      </c>
      <c r="D5">
        <v>-26.9</v>
      </c>
      <c r="E5">
        <v>-24.7</v>
      </c>
      <c r="F5">
        <v>-24.2</v>
      </c>
      <c r="G5">
        <v>-19.5</v>
      </c>
      <c r="H5">
        <v>-16</v>
      </c>
      <c r="I5">
        <v>-14.9</v>
      </c>
      <c r="J5">
        <v>-20.2</v>
      </c>
      <c r="K5">
        <v>-13.4</v>
      </c>
    </row>
    <row r="6" spans="1:11" x14ac:dyDescent="0.25">
      <c r="A6" t="s">
        <v>7</v>
      </c>
      <c r="B6">
        <v>43.4</v>
      </c>
      <c r="C6">
        <v>27.9</v>
      </c>
      <c r="D6">
        <v>46.4</v>
      </c>
      <c r="E6">
        <v>49.5</v>
      </c>
      <c r="F6">
        <v>58.4</v>
      </c>
      <c r="G6">
        <v>69.900000000000006</v>
      </c>
      <c r="H6">
        <v>60</v>
      </c>
      <c r="I6">
        <v>65.7</v>
      </c>
      <c r="J6">
        <v>51.1</v>
      </c>
      <c r="K6">
        <v>51.3</v>
      </c>
    </row>
    <row r="7" spans="1:11" x14ac:dyDescent="0.25">
      <c r="A7" t="s">
        <v>8</v>
      </c>
      <c r="B7">
        <v>28.7</v>
      </c>
      <c r="C7">
        <v>34.1</v>
      </c>
      <c r="D7">
        <v>38.799999999999997</v>
      </c>
      <c r="E7">
        <v>44</v>
      </c>
      <c r="F7">
        <v>52.5</v>
      </c>
      <c r="G7">
        <v>58.5</v>
      </c>
      <c r="H7">
        <v>64.2</v>
      </c>
      <c r="I7">
        <v>69.8</v>
      </c>
      <c r="J7">
        <v>69.7</v>
      </c>
      <c r="K7">
        <v>70.8</v>
      </c>
    </row>
    <row r="8" spans="1:11" x14ac:dyDescent="0.25">
      <c r="A8" t="s">
        <v>9</v>
      </c>
      <c r="B8">
        <v>-46.3</v>
      </c>
      <c r="C8">
        <v>-39.9</v>
      </c>
      <c r="D8">
        <v>-39</v>
      </c>
      <c r="E8">
        <v>-32.700000000000003</v>
      </c>
      <c r="F8">
        <v>-29.4</v>
      </c>
      <c r="G8">
        <v>-22.1</v>
      </c>
      <c r="H8">
        <v>-19.899999999999999</v>
      </c>
      <c r="I8">
        <v>-15.1</v>
      </c>
      <c r="J8">
        <v>-21.4</v>
      </c>
      <c r="K8">
        <v>-21.1</v>
      </c>
    </row>
    <row r="9" spans="1:11" x14ac:dyDescent="0.25">
      <c r="A9" t="s">
        <v>10</v>
      </c>
      <c r="B9">
        <v>-171.9</v>
      </c>
      <c r="C9">
        <v>-197.4</v>
      </c>
      <c r="D9">
        <v>-174</v>
      </c>
      <c r="E9">
        <v>-169.6</v>
      </c>
      <c r="F9">
        <v>-182.3</v>
      </c>
      <c r="G9">
        <v>-188.8</v>
      </c>
      <c r="H9">
        <v>-158.9</v>
      </c>
      <c r="I9">
        <v>-120.9</v>
      </c>
      <c r="J9">
        <v>-110.3</v>
      </c>
      <c r="K9">
        <v>-101.4</v>
      </c>
    </row>
    <row r="10" spans="1:11" x14ac:dyDescent="0.25">
      <c r="A10" t="s">
        <v>11</v>
      </c>
      <c r="B10">
        <v>-133.9</v>
      </c>
      <c r="C10">
        <v>-136.9</v>
      </c>
      <c r="D10">
        <v>-139.19999999999999</v>
      </c>
      <c r="E10">
        <v>-143</v>
      </c>
      <c r="F10">
        <v>-147.80000000000001</v>
      </c>
      <c r="G10">
        <v>-152.6</v>
      </c>
      <c r="H10">
        <v>-171.6</v>
      </c>
      <c r="I10">
        <v>-170.1</v>
      </c>
      <c r="J10">
        <v>-143.4</v>
      </c>
      <c r="K10">
        <v>-139.30000000000001</v>
      </c>
    </row>
    <row r="11" spans="1:11" x14ac:dyDescent="0.25">
      <c r="A11" t="s">
        <v>12</v>
      </c>
      <c r="B11">
        <v>-95.2</v>
      </c>
      <c r="C11">
        <v>-87.7</v>
      </c>
      <c r="D11">
        <v>-84.3</v>
      </c>
      <c r="E11">
        <v>-84.4</v>
      </c>
      <c r="F11">
        <v>-78</v>
      </c>
      <c r="G11">
        <v>-72</v>
      </c>
      <c r="H11">
        <v>-83.7</v>
      </c>
      <c r="I11">
        <v>-69.400000000000006</v>
      </c>
      <c r="J11">
        <v>-57.7</v>
      </c>
      <c r="K11">
        <v>-51.7</v>
      </c>
    </row>
    <row r="12" spans="1:11" x14ac:dyDescent="0.25">
      <c r="A12" t="s">
        <v>13</v>
      </c>
      <c r="B12">
        <v>-18.7</v>
      </c>
      <c r="C12">
        <v>-18.7</v>
      </c>
      <c r="D12">
        <v>-19</v>
      </c>
      <c r="E12">
        <v>-25.6</v>
      </c>
      <c r="F12">
        <v>-23.3</v>
      </c>
      <c r="G12">
        <v>-28.2</v>
      </c>
      <c r="H12">
        <v>-32.299999999999997</v>
      </c>
      <c r="I12">
        <v>-33.5</v>
      </c>
      <c r="J12">
        <v>-24.8</v>
      </c>
      <c r="K12">
        <v>-28.1</v>
      </c>
    </row>
    <row r="13" spans="1:11" x14ac:dyDescent="0.25">
      <c r="A13" t="s">
        <v>14</v>
      </c>
      <c r="B13">
        <v>-91.8</v>
      </c>
      <c r="C13">
        <v>-81</v>
      </c>
      <c r="D13">
        <v>-74.599999999999994</v>
      </c>
      <c r="E13">
        <v>-67.099999999999994</v>
      </c>
      <c r="F13">
        <v>-59.6</v>
      </c>
      <c r="G13">
        <v>-51</v>
      </c>
      <c r="H13">
        <v>-50.8</v>
      </c>
      <c r="I13">
        <v>-39.5</v>
      </c>
      <c r="J13">
        <v>-33.9</v>
      </c>
      <c r="K13">
        <v>-26</v>
      </c>
    </row>
    <row r="14" spans="1:11" x14ac:dyDescent="0.25">
      <c r="A14" t="s">
        <v>15</v>
      </c>
      <c r="B14">
        <v>-20.9</v>
      </c>
      <c r="C14">
        <v>-19.399999999999999</v>
      </c>
      <c r="D14">
        <v>-12.1</v>
      </c>
      <c r="E14">
        <v>-8.9</v>
      </c>
      <c r="F14">
        <v>-6.4</v>
      </c>
      <c r="G14">
        <v>-3.1</v>
      </c>
      <c r="H14">
        <v>-0.2</v>
      </c>
      <c r="I14">
        <v>6.3</v>
      </c>
      <c r="J14">
        <v>4.2</v>
      </c>
      <c r="K14">
        <v>7.4</v>
      </c>
    </row>
    <row r="15" spans="1:11" x14ac:dyDescent="0.25">
      <c r="A15" t="s">
        <v>16</v>
      </c>
      <c r="B15">
        <v>-163.9</v>
      </c>
      <c r="C15">
        <v>-152.80000000000001</v>
      </c>
      <c r="D15">
        <v>-133.4</v>
      </c>
      <c r="E15">
        <v>-136.6</v>
      </c>
      <c r="F15">
        <v>-124.9</v>
      </c>
      <c r="G15">
        <v>-113.2</v>
      </c>
      <c r="H15">
        <v>-123.8</v>
      </c>
      <c r="I15">
        <v>-105.7</v>
      </c>
      <c r="J15">
        <v>-95.1</v>
      </c>
      <c r="K15">
        <v>-92.7</v>
      </c>
    </row>
    <row r="16" spans="1:11" x14ac:dyDescent="0.25">
      <c r="A16" t="s">
        <v>17</v>
      </c>
      <c r="B16">
        <v>-65.900000000000006</v>
      </c>
      <c r="C16">
        <v>-61.7</v>
      </c>
      <c r="D16">
        <v>-55.8</v>
      </c>
      <c r="E16">
        <v>-53</v>
      </c>
      <c r="F16">
        <v>-47</v>
      </c>
      <c r="G16">
        <v>-41.4</v>
      </c>
      <c r="H16">
        <v>-35</v>
      </c>
      <c r="I16">
        <v>-27.9</v>
      </c>
      <c r="J16">
        <v>-28.2</v>
      </c>
      <c r="K16">
        <v>-26</v>
      </c>
    </row>
    <row r="17" spans="1:11" x14ac:dyDescent="0.25">
      <c r="A17" t="s">
        <v>18</v>
      </c>
      <c r="B17">
        <v>-47.2</v>
      </c>
      <c r="C17">
        <v>-43.9</v>
      </c>
      <c r="D17">
        <v>-43.1</v>
      </c>
      <c r="E17">
        <v>-37.6</v>
      </c>
      <c r="F17">
        <v>-30.1</v>
      </c>
      <c r="G17">
        <v>-23.5</v>
      </c>
      <c r="H17">
        <v>-18.2</v>
      </c>
      <c r="I17">
        <v>-9.9</v>
      </c>
      <c r="J17">
        <v>-12</v>
      </c>
      <c r="K17">
        <v>-4.5999999999999996</v>
      </c>
    </row>
    <row r="18" spans="1:11" x14ac:dyDescent="0.25">
      <c r="A18" t="s">
        <v>19</v>
      </c>
      <c r="B18">
        <v>74.099999999999994</v>
      </c>
      <c r="C18">
        <v>70.7</v>
      </c>
      <c r="D18">
        <v>62.7</v>
      </c>
      <c r="E18">
        <v>70.7</v>
      </c>
      <c r="F18">
        <v>48.7</v>
      </c>
      <c r="G18">
        <v>52</v>
      </c>
      <c r="H18">
        <v>36.9</v>
      </c>
      <c r="I18">
        <v>53.6</v>
      </c>
      <c r="J18">
        <v>45.8</v>
      </c>
      <c r="K18">
        <v>33.1</v>
      </c>
    </row>
    <row r="19" spans="1:11" x14ac:dyDescent="0.25">
      <c r="A19" t="s">
        <v>20</v>
      </c>
      <c r="B19">
        <v>-75.2</v>
      </c>
      <c r="C19">
        <v>-62.9</v>
      </c>
      <c r="D19">
        <v>-53.7</v>
      </c>
      <c r="E19">
        <v>-50.7</v>
      </c>
      <c r="F19">
        <v>-45.9</v>
      </c>
      <c r="G19">
        <v>-42.9</v>
      </c>
      <c r="H19">
        <v>-50.6</v>
      </c>
      <c r="I19">
        <v>-49.7</v>
      </c>
      <c r="J19">
        <v>-44.6</v>
      </c>
      <c r="K19">
        <v>-36.799999999999997</v>
      </c>
    </row>
    <row r="20" spans="1:11" x14ac:dyDescent="0.25">
      <c r="A20" t="s">
        <v>21</v>
      </c>
      <c r="B20">
        <v>40.9</v>
      </c>
      <c r="C20">
        <v>35.299999999999997</v>
      </c>
      <c r="D20">
        <v>46.4</v>
      </c>
      <c r="E20">
        <v>71.2</v>
      </c>
      <c r="F20">
        <v>75.5</v>
      </c>
      <c r="G20">
        <v>101.2</v>
      </c>
      <c r="H20">
        <v>114.6</v>
      </c>
      <c r="I20">
        <v>104.8</v>
      </c>
      <c r="J20">
        <v>99.9</v>
      </c>
      <c r="K20">
        <v>92.9</v>
      </c>
    </row>
    <row r="21" spans="1:11" x14ac:dyDescent="0.25">
      <c r="A21" t="s">
        <v>22</v>
      </c>
      <c r="B21">
        <v>24.6</v>
      </c>
      <c r="C21">
        <v>27.9</v>
      </c>
      <c r="D21">
        <v>39.200000000000003</v>
      </c>
      <c r="E21">
        <v>39.299999999999997</v>
      </c>
      <c r="F21">
        <v>50.5</v>
      </c>
      <c r="G21">
        <v>68.099999999999994</v>
      </c>
      <c r="H21">
        <v>87.9</v>
      </c>
      <c r="I21">
        <v>70.900000000000006</v>
      </c>
      <c r="J21">
        <v>53.4</v>
      </c>
      <c r="K21">
        <v>52.9</v>
      </c>
    </row>
    <row r="22" spans="1:11" x14ac:dyDescent="0.25">
      <c r="A22" t="s">
        <v>23</v>
      </c>
      <c r="B22">
        <v>2.2999999999999998</v>
      </c>
      <c r="C22">
        <v>2.8</v>
      </c>
      <c r="D22">
        <v>2.9</v>
      </c>
      <c r="E22">
        <v>3.7</v>
      </c>
      <c r="F22">
        <v>5.4</v>
      </c>
      <c r="G22">
        <v>13.3</v>
      </c>
      <c r="H22">
        <v>11.5</v>
      </c>
      <c r="I22">
        <v>14.4</v>
      </c>
      <c r="J22">
        <v>16.100000000000001</v>
      </c>
      <c r="K22">
        <v>16.600000000000001</v>
      </c>
    </row>
    <row r="23" spans="1:11" x14ac:dyDescent="0.25">
      <c r="A23" t="s">
        <v>24</v>
      </c>
      <c r="B23">
        <v>-69</v>
      </c>
      <c r="C23">
        <v>-60.9</v>
      </c>
      <c r="D23">
        <v>-60</v>
      </c>
      <c r="E23">
        <v>-60.7</v>
      </c>
      <c r="F23">
        <v>-55</v>
      </c>
      <c r="G23">
        <v>-49.2</v>
      </c>
      <c r="H23">
        <v>-44.5</v>
      </c>
      <c r="I23">
        <v>-40.6</v>
      </c>
      <c r="J23">
        <v>-34.6</v>
      </c>
      <c r="K23">
        <v>-32.6</v>
      </c>
    </row>
    <row r="24" spans="1:11" x14ac:dyDescent="0.25">
      <c r="A24" t="s">
        <v>25</v>
      </c>
      <c r="B24">
        <v>-124.4</v>
      </c>
      <c r="C24">
        <v>-119.7</v>
      </c>
      <c r="D24">
        <v>-111</v>
      </c>
      <c r="E24">
        <v>-110.7</v>
      </c>
      <c r="F24">
        <v>-106.4</v>
      </c>
      <c r="G24">
        <v>-99.5</v>
      </c>
      <c r="H24">
        <v>-103.1</v>
      </c>
      <c r="I24">
        <v>-93</v>
      </c>
      <c r="J24">
        <v>-83.1</v>
      </c>
      <c r="K24">
        <v>-72.3</v>
      </c>
    </row>
    <row r="25" spans="1:11" x14ac:dyDescent="0.25">
      <c r="A25" t="s">
        <v>26</v>
      </c>
      <c r="B25">
        <v>-57</v>
      </c>
      <c r="C25">
        <v>-54.7</v>
      </c>
      <c r="D25">
        <v>-50</v>
      </c>
      <c r="E25">
        <v>-47.8</v>
      </c>
      <c r="F25">
        <v>-43.4</v>
      </c>
      <c r="G25">
        <v>-43.3</v>
      </c>
      <c r="H25">
        <v>-47.5</v>
      </c>
      <c r="I25">
        <v>-46.9</v>
      </c>
      <c r="J25">
        <v>-41.2</v>
      </c>
      <c r="K25">
        <v>-39.5</v>
      </c>
    </row>
    <row r="26" spans="1:11" x14ac:dyDescent="0.25">
      <c r="A26" t="s">
        <v>27</v>
      </c>
      <c r="B26">
        <v>-38.700000000000003</v>
      </c>
      <c r="C26">
        <v>-31.5</v>
      </c>
      <c r="D26">
        <v>-29.1</v>
      </c>
      <c r="E26">
        <v>-24.4</v>
      </c>
      <c r="F26">
        <v>-19.100000000000001</v>
      </c>
      <c r="G26">
        <v>-16.399999999999999</v>
      </c>
      <c r="H26">
        <v>-15.8</v>
      </c>
      <c r="I26">
        <v>-7.7</v>
      </c>
      <c r="J26">
        <v>-1.6</v>
      </c>
      <c r="K26">
        <v>2.2999999999999998</v>
      </c>
    </row>
    <row r="27" spans="1:11" x14ac:dyDescent="0.25">
      <c r="A27" t="s">
        <v>28</v>
      </c>
      <c r="B27">
        <v>-62.9</v>
      </c>
      <c r="C27">
        <v>-63.5</v>
      </c>
      <c r="D27">
        <v>-66.3</v>
      </c>
      <c r="E27">
        <v>-67.900000000000006</v>
      </c>
      <c r="F27">
        <v>-69.099999999999994</v>
      </c>
      <c r="G27">
        <v>-65.599999999999994</v>
      </c>
      <c r="H27">
        <v>-64.099999999999994</v>
      </c>
      <c r="I27">
        <v>-59.5</v>
      </c>
      <c r="J27">
        <v>-63.2</v>
      </c>
      <c r="K27">
        <v>-54.9</v>
      </c>
    </row>
    <row r="28" spans="1:11" x14ac:dyDescent="0.25">
      <c r="A28" t="s">
        <v>29</v>
      </c>
      <c r="B28">
        <v>-3.3</v>
      </c>
      <c r="C28">
        <v>4.7</v>
      </c>
      <c r="D28">
        <v>5.4</v>
      </c>
      <c r="E28">
        <v>1.2</v>
      </c>
      <c r="F28">
        <v>-5</v>
      </c>
      <c r="G28">
        <v>-0.8</v>
      </c>
      <c r="H28">
        <v>-3.5</v>
      </c>
      <c r="I28">
        <v>2.2999999999999998</v>
      </c>
      <c r="J28">
        <v>0.2</v>
      </c>
      <c r="K28">
        <v>12.6</v>
      </c>
    </row>
    <row r="29" spans="1:11" x14ac:dyDescent="0.25">
      <c r="A29" t="s">
        <v>30</v>
      </c>
      <c r="B29">
        <v>-3.4</v>
      </c>
      <c r="C29">
        <v>-5</v>
      </c>
      <c r="D29">
        <v>-1.6</v>
      </c>
      <c r="E29">
        <v>-0.8</v>
      </c>
      <c r="F29">
        <v>8.1999999999999993</v>
      </c>
      <c r="G29">
        <v>13.9</v>
      </c>
      <c r="H29">
        <v>7.4</v>
      </c>
      <c r="I29">
        <v>21.2</v>
      </c>
      <c r="J29">
        <v>33.6</v>
      </c>
      <c r="K29">
        <v>36.1</v>
      </c>
    </row>
    <row r="30" spans="1:11" x14ac:dyDescent="0.25">
      <c r="A30" t="s">
        <v>43</v>
      </c>
    </row>
    <row r="31" spans="1:11" x14ac:dyDescent="0.25">
      <c r="A31" t="s">
        <v>4</v>
      </c>
    </row>
    <row r="32" spans="1:11" x14ac:dyDescent="0.25">
      <c r="A32" t="s">
        <v>32</v>
      </c>
    </row>
    <row r="33" spans="1:1" x14ac:dyDescent="0.25">
      <c r="A33" t="s">
        <v>33</v>
      </c>
    </row>
    <row r="34" spans="1:1" x14ac:dyDescent="0.25">
      <c r="A34" t="s">
        <v>34</v>
      </c>
    </row>
    <row r="35" spans="1:1" x14ac:dyDescent="0.25">
      <c r="A35" t="s">
        <v>35</v>
      </c>
    </row>
    <row r="36" spans="1:1" x14ac:dyDescent="0.25">
      <c r="A36" t="s">
        <v>36</v>
      </c>
    </row>
    <row r="37" spans="1:1" x14ac:dyDescent="0.25">
      <c r="A37" t="s">
        <v>37</v>
      </c>
    </row>
    <row r="38" spans="1:1" x14ac:dyDescent="0.25">
      <c r="A38" t="s">
        <v>38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5"/>
  <sheetViews>
    <sheetView workbookViewId="0">
      <selection activeCell="V3" sqref="V3:Y32"/>
    </sheetView>
  </sheetViews>
  <sheetFormatPr defaultRowHeight="13.2" x14ac:dyDescent="0.25"/>
  <cols>
    <col min="1" max="1" width="7.109375" bestFit="1" customWidth="1"/>
    <col min="2" max="2" width="14.33203125" bestFit="1" customWidth="1"/>
    <col min="3" max="3" width="6.88671875" bestFit="1" customWidth="1"/>
    <col min="4" max="4" width="5.6640625" customWidth="1"/>
    <col min="5" max="5" width="6.5546875" customWidth="1"/>
    <col min="6" max="15" width="5.6640625" customWidth="1"/>
  </cols>
  <sheetData>
    <row r="1" spans="1:25" x14ac:dyDescent="0.25">
      <c r="P1" s="70" t="s">
        <v>69</v>
      </c>
      <c r="Q1" s="71"/>
      <c r="R1" s="71"/>
      <c r="S1" s="70" t="s">
        <v>70</v>
      </c>
      <c r="T1" s="71"/>
      <c r="U1" s="71"/>
      <c r="V1" s="70" t="s">
        <v>71</v>
      </c>
      <c r="W1" s="71"/>
      <c r="X1" s="71"/>
    </row>
    <row r="2" spans="1:25" ht="39.6" x14ac:dyDescent="0.25">
      <c r="C2" s="5">
        <v>1</v>
      </c>
      <c r="D2" s="5">
        <v>2</v>
      </c>
      <c r="E2" s="5">
        <v>3</v>
      </c>
      <c r="F2" s="5">
        <v>4</v>
      </c>
      <c r="G2" s="5">
        <v>5</v>
      </c>
      <c r="H2" s="5">
        <v>6</v>
      </c>
      <c r="I2" s="5">
        <v>7</v>
      </c>
      <c r="J2" s="5">
        <v>8</v>
      </c>
      <c r="K2" s="5">
        <v>9</v>
      </c>
      <c r="L2" s="5">
        <v>10</v>
      </c>
      <c r="M2" s="5">
        <v>11</v>
      </c>
      <c r="N2" s="5">
        <v>12</v>
      </c>
      <c r="O2" s="5">
        <v>13</v>
      </c>
      <c r="P2" s="8" t="s">
        <v>48</v>
      </c>
      <c r="Q2" s="8" t="s">
        <v>49</v>
      </c>
      <c r="R2" s="8" t="s">
        <v>50</v>
      </c>
      <c r="S2" s="8" t="s">
        <v>63</v>
      </c>
      <c r="T2" s="8" t="s">
        <v>64</v>
      </c>
      <c r="U2" s="8" t="s">
        <v>65</v>
      </c>
      <c r="V2" s="8" t="s">
        <v>66</v>
      </c>
      <c r="W2" s="8" t="s">
        <v>67</v>
      </c>
      <c r="X2" s="8" t="s">
        <v>68</v>
      </c>
      <c r="Y2" s="8" t="s">
        <v>108</v>
      </c>
    </row>
    <row r="3" spans="1:25" x14ac:dyDescent="0.25">
      <c r="A3" s="4" t="s">
        <v>51</v>
      </c>
      <c r="B3" t="s">
        <v>3</v>
      </c>
      <c r="C3" s="3">
        <f>IF('1_Bilancia commerciale'!H3&lt;1,ABS(1-'1_Bilancia commerciale'!H3)*20,('1_Bilancia commerciale'!H3-1)*20)</f>
        <v>20</v>
      </c>
      <c r="D3" s="3">
        <f>IF('2_posizione internaz.li'!H3&lt;0,'2_posizione internaz.li'!H3/-35*100,0)</f>
        <v>0</v>
      </c>
      <c r="E3" s="3">
        <f>IF('3_Tasso cambio effettivo'!H3&lt;0,'3_Tasso cambio effettivo'!H3/-3*100,'3_Tasso cambio effettivo'!H3/3*100)</f>
        <v>80</v>
      </c>
      <c r="F3" s="3">
        <f>IF('4_Quota export mondiale'!H3&lt;0,'4_Quota export mondiale'!H3/-3*100,0)</f>
        <v>0</v>
      </c>
      <c r="G3" s="3">
        <f>IF('5_Costo_lavoro'!H3&gt;0,'5_Costo_lavoro'!H3/9*100,0)</f>
        <v>45.55555555555555</v>
      </c>
      <c r="H3" s="3">
        <f>IF('6_Debito pubblico'!H3&gt;0,'6_Debito pubblico'!H3/60*100,0)</f>
        <v>185.33333333333331</v>
      </c>
      <c r="I3" s="3">
        <f>IF('7_Debiti famiglie e Isp'!H3&gt;0,'7_Debiti famiglie e Isp'!H3/55*100,0)</f>
        <v>118.00000000000001</v>
      </c>
      <c r="J3" s="3">
        <f>IF('7_Debiti famiglie e Isp'!H3&gt;0,'7_Debiti famiglie e Isp'!H3/85*100,0)</f>
        <v>76.352941176470594</v>
      </c>
      <c r="K3" s="3">
        <f>IF('9_Crediti concessi famiglie'!H3&gt;0,'9_Crediti concessi famiglie'!H3/14*100,0)</f>
        <v>27.857142857142858</v>
      </c>
      <c r="L3" s="3">
        <f>IF('10_Crediti concessi imprese'!H3&gt;0,'10_Crediti concessi imprese'!H3/13*100,0)</f>
        <v>20</v>
      </c>
      <c r="M3" s="3">
        <f>IF('11_Prezzo abitazioni'!H3&gt;0,'11_Prezzo abitazioni'!H3/9*100,0)</f>
        <v>47.777777777777771</v>
      </c>
      <c r="N3" s="3">
        <f>IF('12_Disoccupazione'!H3&gt;0,'12_Disoccupazione'!H3/10*100,0)</f>
        <v>57.999999999999993</v>
      </c>
      <c r="O3" s="3">
        <f>IF('13_Tasso di attivita'!H3&lt;0,'13_Tasso di attivita'!H3/-0.2*100,0)</f>
        <v>0</v>
      </c>
      <c r="P3">
        <f t="shared" ref="P3:P29" si="0">COUNTIF(C3:O3,"&gt;=100")</f>
        <v>2</v>
      </c>
      <c r="Q3" s="3">
        <f t="shared" ref="Q3:Q32" si="1">AVERAGE(C3:O3)</f>
        <v>52.221288515406165</v>
      </c>
      <c r="R3">
        <f t="shared" ref="R3:R29" si="2">RANK(Q3,Q$3:Q$29,1)</f>
        <v>1</v>
      </c>
      <c r="S3">
        <f t="shared" ref="S3:S29" si="3">COUNTIF(C3:G3,"&gt;=100")</f>
        <v>0</v>
      </c>
      <c r="T3" s="3">
        <f t="shared" ref="T3:T32" si="4">AVERAGE(C3:G3)</f>
        <v>29.111111111111107</v>
      </c>
      <c r="U3">
        <f t="shared" ref="U3:U29" si="5">RANK(T3,T$3:T$29,1)</f>
        <v>1</v>
      </c>
      <c r="V3">
        <f>COUNTIF(H3:O3,"&gt;=100")</f>
        <v>2</v>
      </c>
      <c r="W3" s="3">
        <f>AVERAGE(H3:O3)</f>
        <v>66.665149393090559</v>
      </c>
      <c r="X3">
        <f t="shared" ref="X3:X29" si="6">RANK(W3,W$3:W$29,1)</f>
        <v>14</v>
      </c>
      <c r="Y3" s="3">
        <f>SUM(H3:O3)/13/Q3*100</f>
        <v>78.559354786356863</v>
      </c>
    </row>
    <row r="4" spans="1:25" x14ac:dyDescent="0.25">
      <c r="A4" s="4" t="s">
        <v>52</v>
      </c>
      <c r="B4" t="s">
        <v>5</v>
      </c>
      <c r="C4" s="3">
        <f>IF('1_Bilancia commerciale'!H4&lt;1,ABS(1-'1_Bilancia commerciale'!H4)*20,('1_Bilancia commerciale'!H4-1)*20)</f>
        <v>1.9999999999999996</v>
      </c>
      <c r="D4" s="3">
        <f>IF('2_posizione internaz.li'!H4&lt;0,'2_posizione internaz.li'!H4/-35*100,0)</f>
        <v>66.857142857142847</v>
      </c>
      <c r="E4" s="3">
        <f>IF('3_Tasso cambio effettivo'!H4&lt;0,'3_Tasso cambio effettivo'!H4/-3*100,'3_Tasso cambio effettivo'!H4/3*100)</f>
        <v>226.66666666666666</v>
      </c>
      <c r="F4" s="3">
        <f>IF('4_Quota export mondiale'!H4&lt;0,'4_Quota export mondiale'!H4/-3*100,0)</f>
        <v>0</v>
      </c>
      <c r="G4" s="3">
        <f>IF('5_Costo_lavoro'!H4&gt;0,'5_Costo_lavoro'!H4/9*100,0)</f>
        <v>197.77777777777777</v>
      </c>
      <c r="H4" s="3">
        <f>IF('6_Debito pubblico'!H4&gt;0,'6_Debito pubblico'!H4/60*100,0)</f>
        <v>40.666666666666664</v>
      </c>
      <c r="I4" s="3">
        <f>IF('7_Debiti famiglie e Isp'!H4&gt;0,'7_Debiti famiglie e Isp'!H4/55*100,0)</f>
        <v>44</v>
      </c>
      <c r="J4" s="3">
        <f>IF('7_Debiti famiglie e Isp'!H4&gt;0,'7_Debiti famiglie e Isp'!H4/85*100,0)</f>
        <v>28.470588235294116</v>
      </c>
      <c r="K4" s="3">
        <f>IF('9_Crediti concessi famiglie'!H4&gt;0,'9_Crediti concessi famiglie'!H4/14*100,0)</f>
        <v>47.142857142857139</v>
      </c>
      <c r="L4" s="3">
        <f>IF('10_Crediti concessi imprese'!H4&gt;0,'10_Crediti concessi imprese'!H4/13*100,0)</f>
        <v>2.3076923076923075</v>
      </c>
      <c r="M4" s="3">
        <f>IF('11_Prezzo abitazioni'!H4&gt;0,'11_Prezzo abitazioni'!H4/9*100,0)</f>
        <v>51.111111111111107</v>
      </c>
      <c r="N4" s="3">
        <f>IF('12_Disoccupazione'!H4&gt;0,'12_Disoccupazione'!H4/10*100,0)</f>
        <v>61</v>
      </c>
      <c r="O4" s="3">
        <f>IF('13_Tasso di attivita'!H4&lt;0,'13_Tasso di attivita'!H4/-0.2*100,0)</f>
        <v>0</v>
      </c>
      <c r="P4">
        <f t="shared" si="0"/>
        <v>2</v>
      </c>
      <c r="Q4" s="3">
        <f t="shared" si="1"/>
        <v>59.07696175116989</v>
      </c>
      <c r="R4">
        <f t="shared" si="2"/>
        <v>8</v>
      </c>
      <c r="S4">
        <f t="shared" si="3"/>
        <v>2</v>
      </c>
      <c r="T4" s="3">
        <f t="shared" si="4"/>
        <v>98.660317460317458</v>
      </c>
      <c r="U4">
        <f t="shared" si="5"/>
        <v>16</v>
      </c>
      <c r="V4">
        <f t="shared" ref="V4:V29" si="7">COUNTIF(H4:O4,"&gt;=100")</f>
        <v>0</v>
      </c>
      <c r="W4" s="3">
        <f t="shared" ref="W4:W29" si="8">AVERAGE(H4:O4)</f>
        <v>34.337364432952668</v>
      </c>
      <c r="X4">
        <f t="shared" si="6"/>
        <v>2</v>
      </c>
      <c r="Y4" s="3">
        <f t="shared" ref="Y4:Y32" si="9">SUM(H4:O4)/13/Q4*100</f>
        <v>35.768064535707957</v>
      </c>
    </row>
    <row r="5" spans="1:25" x14ac:dyDescent="0.25">
      <c r="A5" s="4" t="s">
        <v>52</v>
      </c>
      <c r="B5" t="s">
        <v>6</v>
      </c>
      <c r="C5" s="3">
        <f>IF('1_Bilancia commerciale'!H5&lt;1,ABS(1-'1_Bilancia commerciale'!H5)*20,('1_Bilancia commerciale'!H5-1)*20)</f>
        <v>3.9999999999999991</v>
      </c>
      <c r="D5" s="3">
        <f>IF('2_posizione internaz.li'!H5&lt;0,'2_posizione internaz.li'!H5/-35*100,0)</f>
        <v>45.714285714285715</v>
      </c>
      <c r="E5" s="3">
        <f>IF('3_Tasso cambio effettivo'!H5&lt;0,'3_Tasso cambio effettivo'!H5/-3*100,'3_Tasso cambio effettivo'!H5/3*100)</f>
        <v>183.33333333333331</v>
      </c>
      <c r="F5" s="3">
        <f>IF('4_Quota export mondiale'!H5&lt;0,'4_Quota export mondiale'!H5/-3*100,0)</f>
        <v>0</v>
      </c>
      <c r="G5" s="3">
        <f>IF('5_Costo_lavoro'!H5&gt;0,'5_Costo_lavoro'!H5/9*100,0)</f>
        <v>201.11111111111111</v>
      </c>
      <c r="H5" s="3">
        <f>IF('6_Debito pubblico'!H5&gt;0,'6_Debito pubblico'!H5/60*100,0)</f>
        <v>61.5</v>
      </c>
      <c r="I5" s="3">
        <f>IF('7_Debiti famiglie e Isp'!H5&gt;0,'7_Debiti famiglie e Isp'!H5/55*100,0)</f>
        <v>60.363636363636367</v>
      </c>
      <c r="J5" s="3">
        <f>IF('7_Debiti famiglie e Isp'!H5&gt;0,'7_Debiti famiglie e Isp'!H5/85*100,0)</f>
        <v>39.058823529411768</v>
      </c>
      <c r="K5" s="3">
        <f>IF('9_Crediti concessi famiglie'!H5&gt;0,'9_Crediti concessi famiglie'!H5/14*100,0)</f>
        <v>44.285714285714292</v>
      </c>
      <c r="L5" s="3">
        <f>IF('10_Crediti concessi imprese'!H5&gt;0,'10_Crediti concessi imprese'!H5/13*100,0)</f>
        <v>0</v>
      </c>
      <c r="M5" s="3">
        <f>IF('11_Prezzo abitazioni'!H5&gt;0,'11_Prezzo abitazioni'!H5/9*100,0)</f>
        <v>93.333333333333329</v>
      </c>
      <c r="N5" s="3">
        <f>IF('12_Disoccupazione'!H5&gt;0,'12_Disoccupazione'!H5/10*100,0)</f>
        <v>26</v>
      </c>
      <c r="O5" s="3">
        <f>IF('13_Tasso di attivita'!H5&lt;0,'13_Tasso di attivita'!H5/-0.2*100,0)</f>
        <v>0</v>
      </c>
      <c r="P5">
        <f t="shared" si="0"/>
        <v>2</v>
      </c>
      <c r="Q5" s="3">
        <f t="shared" si="1"/>
        <v>58.361556743909695</v>
      </c>
      <c r="R5">
        <f t="shared" si="2"/>
        <v>6</v>
      </c>
      <c r="S5">
        <f t="shared" si="3"/>
        <v>2</v>
      </c>
      <c r="T5" s="3">
        <f t="shared" si="4"/>
        <v>86.831746031746022</v>
      </c>
      <c r="U5">
        <f t="shared" si="5"/>
        <v>12</v>
      </c>
      <c r="V5">
        <f t="shared" si="7"/>
        <v>0</v>
      </c>
      <c r="W5" s="3">
        <f t="shared" si="8"/>
        <v>40.567688439011967</v>
      </c>
      <c r="X5">
        <f t="shared" si="6"/>
        <v>4</v>
      </c>
      <c r="Y5" s="3">
        <f t="shared" si="9"/>
        <v>42.775986008442921</v>
      </c>
    </row>
    <row r="6" spans="1:25" x14ac:dyDescent="0.25">
      <c r="A6" s="4" t="s">
        <v>52</v>
      </c>
      <c r="B6" t="s">
        <v>7</v>
      </c>
      <c r="C6" s="3">
        <f>IF('1_Bilancia commerciale'!H6&lt;1,ABS(1-'1_Bilancia commerciale'!H6)*20,('1_Bilancia commerciale'!H6-1)*20)</f>
        <v>120</v>
      </c>
      <c r="D6" s="3">
        <f>IF('2_posizione internaz.li'!H6&lt;0,'2_posizione internaz.li'!H6/-35*100,0)</f>
        <v>0</v>
      </c>
      <c r="E6" s="3">
        <f>IF('3_Tasso cambio effettivo'!H6&lt;0,'3_Tasso cambio effettivo'!H6/-3*100,'3_Tasso cambio effettivo'!H6/3*100)</f>
        <v>30</v>
      </c>
      <c r="F6" s="3">
        <f>IF('4_Quota export mondiale'!H6&lt;0,'4_Quota export mondiale'!H6/-3*100,0)</f>
        <v>0</v>
      </c>
      <c r="G6" s="3">
        <f>IF('5_Costo_lavoro'!H6&gt;0,'5_Costo_lavoro'!H6/9*100,0)</f>
        <v>62.222222222222221</v>
      </c>
      <c r="H6" s="3">
        <f>IF('6_Debito pubblico'!H6&gt;0,'6_Debito pubblico'!H6/60*100,0)</f>
        <v>77.166666666666657</v>
      </c>
      <c r="I6" s="3">
        <f>IF('7_Debiti famiglie e Isp'!H6&gt;0,'7_Debiti famiglie e Isp'!H6/55*100,0)</f>
        <v>203.27272727272728</v>
      </c>
      <c r="J6" s="3">
        <f>IF('7_Debiti famiglie e Isp'!H6&gt;0,'7_Debiti famiglie e Isp'!H6/85*100,0)</f>
        <v>131.52941176470588</v>
      </c>
      <c r="K6" s="3">
        <f>IF('9_Crediti concessi famiglie'!H6&gt;0,'9_Crediti concessi famiglie'!H6/14*100,0)</f>
        <v>7.1428571428571423</v>
      </c>
      <c r="L6" s="3">
        <f>IF('10_Crediti concessi imprese'!H6&gt;0,'10_Crediti concessi imprese'!H6/13*100,0)</f>
        <v>39.230769230769234</v>
      </c>
      <c r="M6" s="3">
        <f>IF('11_Prezzo abitazioni'!H6&gt;0,'11_Prezzo abitazioni'!H6/9*100,0)</f>
        <v>47.777777777777771</v>
      </c>
      <c r="N6" s="3">
        <f>IF('12_Disoccupazione'!H6&gt;0,'12_Disoccupazione'!H6/10*100,0)</f>
        <v>55.999999999999993</v>
      </c>
      <c r="O6" s="3">
        <f>IF('13_Tasso di attivita'!H6&lt;0,'13_Tasso di attivita'!H6/-0.2*100,0)</f>
        <v>0</v>
      </c>
      <c r="P6">
        <f t="shared" si="0"/>
        <v>3</v>
      </c>
      <c r="Q6" s="3">
        <f t="shared" si="1"/>
        <v>59.564802467517403</v>
      </c>
      <c r="R6">
        <f t="shared" si="2"/>
        <v>9</v>
      </c>
      <c r="S6">
        <f t="shared" si="3"/>
        <v>1</v>
      </c>
      <c r="T6" s="3">
        <f t="shared" si="4"/>
        <v>42.444444444444443</v>
      </c>
      <c r="U6">
        <f t="shared" si="5"/>
        <v>3</v>
      </c>
      <c r="V6">
        <f t="shared" si="7"/>
        <v>2</v>
      </c>
      <c r="W6" s="3">
        <f t="shared" si="8"/>
        <v>70.265026231937995</v>
      </c>
      <c r="X6">
        <f t="shared" si="6"/>
        <v>16</v>
      </c>
      <c r="Y6" s="3">
        <f t="shared" si="9"/>
        <v>72.59323350616539</v>
      </c>
    </row>
    <row r="7" spans="1:25" x14ac:dyDescent="0.25">
      <c r="A7" s="4" t="s">
        <v>51</v>
      </c>
      <c r="B7" t="s">
        <v>8</v>
      </c>
      <c r="C7" s="3">
        <f>IF('1_Bilancia commerciale'!H7&lt;1,ABS(1-'1_Bilancia commerciale'!H7)*20,('1_Bilancia commerciale'!H7-1)*20)</f>
        <v>130</v>
      </c>
      <c r="D7" s="3">
        <f>IF('2_posizione internaz.li'!H7&lt;0,'2_posizione internaz.li'!H7/-35*100,0)</f>
        <v>0</v>
      </c>
      <c r="E7" s="3">
        <f>IF('3_Tasso cambio effettivo'!H7&lt;0,'3_Tasso cambio effettivo'!H7/-3*100,'3_Tasso cambio effettivo'!H7/3*100)</f>
        <v>80</v>
      </c>
      <c r="F7" s="3">
        <f>IF('4_Quota export mondiale'!H7&lt;0,'4_Quota export mondiale'!H7/-3*100,0)</f>
        <v>6.75</v>
      </c>
      <c r="G7" s="3">
        <f>IF('5_Costo_lavoro'!H7&gt;0,'5_Costo_lavoro'!H7/9*100,0)</f>
        <v>107.77777777777777</v>
      </c>
      <c r="H7" s="3">
        <f>IF('6_Debito pubblico'!H7&gt;0,'6_Debito pubblico'!H7/60*100,0)</f>
        <v>113.33333333333333</v>
      </c>
      <c r="I7" s="3">
        <f>IF('7_Debiti famiglie e Isp'!H7&gt;0,'7_Debiti famiglie e Isp'!H7/55*100,0)</f>
        <v>101.81818181818181</v>
      </c>
      <c r="J7" s="3">
        <f>IF('7_Debiti famiglie e Isp'!H7&gt;0,'7_Debiti famiglie e Isp'!H7/85*100,0)</f>
        <v>65.882352941176464</v>
      </c>
      <c r="K7" s="3">
        <f>IF('9_Crediti concessi famiglie'!H7&gt;0,'9_Crediti concessi famiglie'!H7/14*100,0)</f>
        <v>32.857142857142854</v>
      </c>
      <c r="L7" s="3">
        <f>IF('10_Crediti concessi imprese'!H7&gt;0,'10_Crediti concessi imprese'!H7/13*100,0)</f>
        <v>50</v>
      </c>
      <c r="M7" s="3">
        <f>IF('11_Prezzo abitazioni'!H7&gt;0,'11_Prezzo abitazioni'!H7/9*100,0)</f>
        <v>85.555555555555557</v>
      </c>
      <c r="N7" s="3">
        <f>IF('12_Disoccupazione'!H7&gt;0,'12_Disoccupazione'!H7/10*100,0)</f>
        <v>37</v>
      </c>
      <c r="O7" s="3">
        <f>IF('13_Tasso di attivita'!H7&lt;0,'13_Tasso di attivita'!H7/-0.2*100,0)</f>
        <v>0</v>
      </c>
      <c r="P7">
        <f t="shared" si="0"/>
        <v>4</v>
      </c>
      <c r="Q7" s="3">
        <f t="shared" si="1"/>
        <v>62.38264186793598</v>
      </c>
      <c r="R7">
        <f t="shared" si="2"/>
        <v>10</v>
      </c>
      <c r="S7">
        <f t="shared" si="3"/>
        <v>2</v>
      </c>
      <c r="T7" s="3">
        <f t="shared" si="4"/>
        <v>64.905555555555551</v>
      </c>
      <c r="U7">
        <f t="shared" si="5"/>
        <v>8</v>
      </c>
      <c r="V7">
        <f t="shared" si="7"/>
        <v>2</v>
      </c>
      <c r="W7" s="3">
        <f t="shared" si="8"/>
        <v>60.805820813173746</v>
      </c>
      <c r="X7">
        <f t="shared" si="6"/>
        <v>11</v>
      </c>
      <c r="Y7" s="3">
        <f t="shared" si="9"/>
        <v>59.982978491800168</v>
      </c>
    </row>
    <row r="8" spans="1:25" x14ac:dyDescent="0.25">
      <c r="A8" s="4" t="s">
        <v>51</v>
      </c>
      <c r="B8" t="s">
        <v>9</v>
      </c>
      <c r="C8" s="3">
        <f>IF('1_Bilancia commerciale'!H8&lt;1,ABS(1-'1_Bilancia commerciale'!H8)*20,('1_Bilancia commerciale'!H8-1)*20)</f>
        <v>20</v>
      </c>
      <c r="D8" s="3">
        <f>IF('2_posizione internaz.li'!H8&lt;0,'2_posizione internaz.li'!H8/-35*100,0)</f>
        <v>56.857142857142847</v>
      </c>
      <c r="E8" s="3">
        <f>IF('3_Tasso cambio effettivo'!H8&lt;0,'3_Tasso cambio effettivo'!H8/-3*100,'3_Tasso cambio effettivo'!H8/3*100)</f>
        <v>163.33333333333334</v>
      </c>
      <c r="F8" s="3">
        <f>IF('4_Quota export mondiale'!H8&lt;0,'4_Quota export mondiale'!H8/-3*100,0)</f>
        <v>0</v>
      </c>
      <c r="G8" s="3">
        <f>IF('5_Costo_lavoro'!H8&gt;0,'5_Costo_lavoro'!H8/9*100,0)</f>
        <v>194.44444444444443</v>
      </c>
      <c r="H8" s="3">
        <f>IF('6_Debito pubblico'!H8&gt;0,'6_Debito pubblico'!H8/60*100,0)</f>
        <v>31.833333333333336</v>
      </c>
      <c r="I8" s="3">
        <f>IF('7_Debiti famiglie e Isp'!H8&gt;0,'7_Debiti famiglie e Isp'!H8/55*100,0)</f>
        <v>72.545454545454547</v>
      </c>
      <c r="J8" s="3">
        <f>IF('7_Debiti famiglie e Isp'!H8&gt;0,'7_Debiti famiglie e Isp'!H8/85*100,0)</f>
        <v>46.941176470588239</v>
      </c>
      <c r="K8" s="3">
        <f>IF('9_Crediti concessi famiglie'!H8&gt;0,'9_Crediti concessi famiglie'!H8/14*100,0)</f>
        <v>30</v>
      </c>
      <c r="L8" s="3">
        <f>IF('10_Crediti concessi imprese'!H8&gt;0,'10_Crediti concessi imprese'!H8/13*100,0)</f>
        <v>13.076923076923078</v>
      </c>
      <c r="M8" s="3">
        <f>IF('11_Prezzo abitazioni'!H8&gt;0,'11_Prezzo abitazioni'!H8/9*100,0)</f>
        <v>66.666666666666657</v>
      </c>
      <c r="N8" s="3">
        <f>IF('12_Disoccupazione'!H8&gt;0,'12_Disoccupazione'!H8/10*100,0)</f>
        <v>69</v>
      </c>
      <c r="O8" s="3">
        <f>IF('13_Tasso di attivita'!H8&lt;0,'13_Tasso di attivita'!H8/-0.2*100,0)</f>
        <v>0</v>
      </c>
      <c r="P8">
        <f t="shared" si="0"/>
        <v>2</v>
      </c>
      <c r="Q8" s="3">
        <f t="shared" si="1"/>
        <v>58.822959594452804</v>
      </c>
      <c r="R8">
        <f t="shared" si="2"/>
        <v>7</v>
      </c>
      <c r="S8">
        <f t="shared" si="3"/>
        <v>2</v>
      </c>
      <c r="T8" s="3">
        <f t="shared" si="4"/>
        <v>86.926984126984124</v>
      </c>
      <c r="U8">
        <f t="shared" si="5"/>
        <v>13</v>
      </c>
      <c r="V8">
        <f t="shared" si="7"/>
        <v>0</v>
      </c>
      <c r="W8" s="3">
        <f t="shared" si="8"/>
        <v>41.257944261620729</v>
      </c>
      <c r="X8">
        <f t="shared" si="6"/>
        <v>6</v>
      </c>
      <c r="Y8" s="3">
        <f t="shared" si="9"/>
        <v>43.16257518499917</v>
      </c>
    </row>
    <row r="9" spans="1:25" x14ac:dyDescent="0.25">
      <c r="A9" s="4" t="s">
        <v>51</v>
      </c>
      <c r="B9" t="s">
        <v>10</v>
      </c>
      <c r="C9" s="3">
        <f>IF('1_Bilancia commerciale'!H9&lt;1,ABS(1-'1_Bilancia commerciale'!H9)*20,('1_Bilancia commerciale'!H9-1)*20)</f>
        <v>176</v>
      </c>
      <c r="D9" s="3">
        <f>IF('2_posizione internaz.li'!H9&lt;0,'2_posizione internaz.li'!H9/-35*100,0)</f>
        <v>454</v>
      </c>
      <c r="E9" s="3">
        <f>IF('3_Tasso cambio effettivo'!H9&lt;0,'3_Tasso cambio effettivo'!H9/-3*100,'3_Tasso cambio effettivo'!H9/3*100)</f>
        <v>43.333333333333336</v>
      </c>
      <c r="F9" s="3">
        <f>IF('4_Quota export mondiale'!H9&lt;0,'4_Quota export mondiale'!H9/-3*100,0)</f>
        <v>0</v>
      </c>
      <c r="G9" s="3">
        <f>IF('5_Costo_lavoro'!H9&gt;0,'5_Costo_lavoro'!H9/9*100,0)</f>
        <v>0</v>
      </c>
      <c r="H9" s="3">
        <f>IF('6_Debito pubblico'!H9&gt;0,'6_Debito pubblico'!H9/60*100,0)</f>
        <v>95</v>
      </c>
      <c r="I9" s="3">
        <f>IF('7_Debiti famiglie e Isp'!H9&gt;0,'7_Debiti famiglie e Isp'!H9/55*100,0)</f>
        <v>62.363636363636353</v>
      </c>
      <c r="J9" s="3">
        <f>IF('7_Debiti famiglie e Isp'!H9&gt;0,'7_Debiti famiglie e Isp'!H9/85*100,0)</f>
        <v>40.352941176470587</v>
      </c>
      <c r="K9" s="3">
        <f>IF('9_Crediti concessi famiglie'!H9&gt;0,'9_Crediti concessi famiglie'!H9/14*100,0)</f>
        <v>0</v>
      </c>
      <c r="L9" s="3">
        <f>IF('10_Crediti concessi imprese'!H9&gt;0,'10_Crediti concessi imprese'!H9/13*100,0)</f>
        <v>0</v>
      </c>
      <c r="M9" s="3">
        <f>IF('11_Prezzo abitazioni'!H9&gt;0,'11_Prezzo abitazioni'!H9/9*100,0)</f>
        <v>3.3333333333333335</v>
      </c>
      <c r="N9" s="3">
        <f>IF('12_Disoccupazione'!H9&gt;0,'12_Disoccupazione'!H9/10*100,0)</f>
        <v>59.000000000000007</v>
      </c>
      <c r="O9" s="3">
        <f>IF('13_Tasso di attivita'!H9&lt;0,'13_Tasso di attivita'!H9/-0.2*100,0)</f>
        <v>900</v>
      </c>
      <c r="P9">
        <f t="shared" si="0"/>
        <v>3</v>
      </c>
      <c r="Q9" s="3">
        <f t="shared" si="1"/>
        <v>141.02948032359797</v>
      </c>
      <c r="R9">
        <f t="shared" si="2"/>
        <v>25</v>
      </c>
      <c r="S9">
        <f t="shared" si="3"/>
        <v>2</v>
      </c>
      <c r="T9" s="3">
        <f t="shared" si="4"/>
        <v>134.66666666666669</v>
      </c>
      <c r="U9">
        <f t="shared" si="5"/>
        <v>24</v>
      </c>
      <c r="V9">
        <f t="shared" si="7"/>
        <v>1</v>
      </c>
      <c r="W9" s="3">
        <f t="shared" si="8"/>
        <v>145.00623885918003</v>
      </c>
      <c r="X9">
        <f t="shared" si="6"/>
        <v>24</v>
      </c>
      <c r="Y9" s="3">
        <f t="shared" si="9"/>
        <v>63.273727112922543</v>
      </c>
    </row>
    <row r="10" spans="1:25" x14ac:dyDescent="0.25">
      <c r="A10" s="4" t="s">
        <v>51</v>
      </c>
      <c r="B10" t="s">
        <v>11</v>
      </c>
      <c r="C10" s="3">
        <f>IF('1_Bilancia commerciale'!H10&lt;1,ABS(1-'1_Bilancia commerciale'!H10)*20,('1_Bilancia commerciale'!H10-1)*20)</f>
        <v>92</v>
      </c>
      <c r="D10" s="3">
        <f>IF('2_posizione internaz.li'!H10&lt;0,'2_posizione internaz.li'!H10/-35*100,0)</f>
        <v>490.28571428571428</v>
      </c>
      <c r="E10" s="3">
        <f>IF('3_Tasso cambio effettivo'!H10&lt;0,'3_Tasso cambio effettivo'!H10/-3*100,'3_Tasso cambio effettivo'!H10/3*100)</f>
        <v>6.666666666666667</v>
      </c>
      <c r="F10" s="3">
        <f>IF('4_Quota export mondiale'!H10&lt;0,'4_Quota export mondiale'!H10/-3*100,0)</f>
        <v>424.83666666666664</v>
      </c>
      <c r="G10" s="3">
        <f>IF('5_Costo_lavoro'!H10&gt;0,'5_Costo_lavoro'!H10/9*100,0)</f>
        <v>51.111111111111107</v>
      </c>
      <c r="H10" s="3">
        <f>IF('6_Debito pubblico'!H10&gt;0,'6_Debito pubblico'!H10/60*100,0)</f>
        <v>349</v>
      </c>
      <c r="I10" s="3">
        <f>IF('7_Debiti famiglie e Isp'!H10&gt;0,'7_Debiti famiglie e Isp'!H10/55*100,0)</f>
        <v>107.09090909090908</v>
      </c>
      <c r="J10" s="3">
        <f>IF('7_Debiti famiglie e Isp'!H10&gt;0,'7_Debiti famiglie e Isp'!H10/85*100,0)</f>
        <v>69.294117647058812</v>
      </c>
      <c r="K10" s="3">
        <f>IF('9_Crediti concessi famiglie'!H10&gt;0,'9_Crediti concessi famiglie'!H10/14*100,0)</f>
        <v>0</v>
      </c>
      <c r="L10" s="3">
        <f>IF('10_Crediti concessi imprese'!H10&gt;0,'10_Crediti concessi imprese'!H10/13*100,0)</f>
        <v>96.92307692307692</v>
      </c>
      <c r="M10" s="3">
        <f>IF('11_Prezzo abitazioni'!H10&gt;0,'11_Prezzo abitazioni'!H10/9*100,0)</f>
        <v>50</v>
      </c>
      <c r="N10" s="3">
        <f>IF('12_Disoccupazione'!H10&gt;0,'12_Disoccupazione'!H10/10*100,0)</f>
        <v>176.00000000000003</v>
      </c>
      <c r="O10" s="3">
        <f>IF('13_Tasso di attivita'!H10&lt;0,'13_Tasso di attivita'!H10/-0.2*100,0)</f>
        <v>1449.9999999999998</v>
      </c>
      <c r="P10">
        <f t="shared" si="0"/>
        <v>6</v>
      </c>
      <c r="Q10" s="3">
        <f t="shared" si="1"/>
        <v>258.70832787624636</v>
      </c>
      <c r="R10">
        <f t="shared" si="2"/>
        <v>27</v>
      </c>
      <c r="S10">
        <f t="shared" si="3"/>
        <v>2</v>
      </c>
      <c r="T10" s="3">
        <f t="shared" si="4"/>
        <v>212.98003174603173</v>
      </c>
      <c r="U10">
        <f t="shared" si="5"/>
        <v>27</v>
      </c>
      <c r="V10">
        <f t="shared" si="7"/>
        <v>4</v>
      </c>
      <c r="W10" s="3">
        <f t="shared" si="8"/>
        <v>287.28851295763059</v>
      </c>
      <c r="X10">
        <f t="shared" si="6"/>
        <v>27</v>
      </c>
      <c r="Y10" s="3">
        <f t="shared" si="9"/>
        <v>68.336776207458954</v>
      </c>
    </row>
    <row r="11" spans="1:25" x14ac:dyDescent="0.25">
      <c r="A11" s="4" t="s">
        <v>51</v>
      </c>
      <c r="B11" t="s">
        <v>12</v>
      </c>
      <c r="C11" s="3">
        <f>IF('1_Bilancia commerciale'!H11&lt;1,ABS(1-'1_Bilancia commerciale'!H11)*20,('1_Bilancia commerciale'!H11-1)*20)</f>
        <v>12.000000000000002</v>
      </c>
      <c r="D11" s="3">
        <f>IF('2_posizione internaz.li'!H11&lt;0,'2_posizione internaz.li'!H11/-35*100,0)</f>
        <v>239.14285714285714</v>
      </c>
      <c r="E11" s="3">
        <f>IF('3_Tasso cambio effettivo'!H11&lt;0,'3_Tasso cambio effettivo'!H11/-3*100,'3_Tasso cambio effettivo'!H11/3*100)</f>
        <v>30</v>
      </c>
      <c r="F11" s="3">
        <f>IF('4_Quota export mondiale'!H11&lt;0,'4_Quota export mondiale'!H11/-3*100,0)</f>
        <v>402.66666666666663</v>
      </c>
      <c r="G11" s="3">
        <f>IF('5_Costo_lavoro'!H11&gt;0,'5_Costo_lavoro'!H11/9*100,0)</f>
        <v>142.22222222222223</v>
      </c>
      <c r="H11" s="3">
        <f>IF('6_Debito pubblico'!H11&gt;0,'6_Debito pubblico'!H11/60*100,0)</f>
        <v>198.83333333333331</v>
      </c>
      <c r="I11" s="3">
        <f>IF('7_Debiti famiglie e Isp'!H11&gt;0,'7_Debiti famiglie e Isp'!H11/55*100,0)</f>
        <v>112.90909090909092</v>
      </c>
      <c r="J11" s="3">
        <f>IF('7_Debiti famiglie e Isp'!H11&gt;0,'7_Debiti famiglie e Isp'!H11/85*100,0)</f>
        <v>73.058823529411768</v>
      </c>
      <c r="K11" s="3">
        <f>IF('9_Crediti concessi famiglie'!H11&gt;0,'9_Crediti concessi famiglie'!H11/14*100,0)</f>
        <v>0</v>
      </c>
      <c r="L11" s="3">
        <f>IF('10_Crediti concessi imprese'!H11&gt;0,'10_Crediti concessi imprese'!H11/13*100,0)</f>
        <v>63.846153846153854</v>
      </c>
      <c r="M11" s="3">
        <f>IF('11_Prezzo abitazioni'!H11&gt;0,'11_Prezzo abitazioni'!H11/9*100,0)</f>
        <v>24.444444444444446</v>
      </c>
      <c r="N11" s="3">
        <f>IF('12_Disoccupazione'!H11&gt;0,'12_Disoccupazione'!H11/10*100,0)</f>
        <v>155</v>
      </c>
      <c r="O11" s="3">
        <f>IF('13_Tasso di attivita'!H11&lt;0,'13_Tasso di attivita'!H11/-0.2*100,0)</f>
        <v>850</v>
      </c>
      <c r="P11">
        <f t="shared" si="0"/>
        <v>7</v>
      </c>
      <c r="Q11" s="3">
        <f t="shared" si="1"/>
        <v>177.24027631493692</v>
      </c>
      <c r="R11">
        <f t="shared" si="2"/>
        <v>26</v>
      </c>
      <c r="S11">
        <f t="shared" si="3"/>
        <v>3</v>
      </c>
      <c r="T11" s="3">
        <f t="shared" si="4"/>
        <v>165.20634920634922</v>
      </c>
      <c r="U11">
        <f t="shared" si="5"/>
        <v>26</v>
      </c>
      <c r="V11">
        <f t="shared" si="7"/>
        <v>4</v>
      </c>
      <c r="W11" s="3">
        <f t="shared" si="8"/>
        <v>184.76148075780429</v>
      </c>
      <c r="X11">
        <f t="shared" si="6"/>
        <v>26</v>
      </c>
      <c r="Y11" s="3">
        <f t="shared" si="9"/>
        <v>64.149850777710284</v>
      </c>
    </row>
    <row r="12" spans="1:25" x14ac:dyDescent="0.25">
      <c r="A12" s="4" t="s">
        <v>51</v>
      </c>
      <c r="B12" t="s">
        <v>13</v>
      </c>
      <c r="C12" s="3">
        <f>IF('1_Bilancia commerciale'!H12&lt;1,ABS(1-'1_Bilancia commerciale'!H12)*20,('1_Bilancia commerciale'!H12-1)*20)</f>
        <v>34</v>
      </c>
      <c r="D12" s="3">
        <f>IF('2_posizione internaz.li'!H12&lt;0,'2_posizione internaz.li'!H12/-35*100,0)</f>
        <v>92.285714285714278</v>
      </c>
      <c r="E12" s="3">
        <f>IF('3_Tasso cambio effettivo'!H12&lt;0,'3_Tasso cambio effettivo'!H12/-3*100,'3_Tasso cambio effettivo'!H12/3*100)</f>
        <v>86.666666666666671</v>
      </c>
      <c r="F12" s="3">
        <f>IF('4_Quota export mondiale'!H12&lt;0,'4_Quota export mondiale'!H12/-3*100,0)</f>
        <v>219.70666666666668</v>
      </c>
      <c r="G12" s="3">
        <f>IF('5_Costo_lavoro'!H12&gt;0,'5_Costo_lavoro'!H12/9*100,0)</f>
        <v>47.777777777777771</v>
      </c>
      <c r="H12" s="3">
        <f>IF('6_Debito pubblico'!H12&gt;0,'6_Debito pubblico'!H12/60*100,0)</f>
        <v>191.33333333333334</v>
      </c>
      <c r="I12" s="3">
        <f>IF('7_Debiti famiglie e Isp'!H12&gt;0,'7_Debiti famiglie e Isp'!H12/55*100,0)</f>
        <v>124</v>
      </c>
      <c r="J12" s="3">
        <f>IF('7_Debiti famiglie e Isp'!H12&gt;0,'7_Debiti famiglie e Isp'!H12/85*100,0)</f>
        <v>80.235294117647058</v>
      </c>
      <c r="K12" s="3">
        <f>IF('9_Crediti concessi famiglie'!H12&gt;0,'9_Crediti concessi famiglie'!H12/14*100,0)</f>
        <v>32.857142857142854</v>
      </c>
      <c r="L12" s="3">
        <f>IF('10_Crediti concessi imprese'!H12&gt;0,'10_Crediti concessi imprese'!H12/13*100,0)</f>
        <v>103.07692307692309</v>
      </c>
      <c r="M12" s="3">
        <f>IF('11_Prezzo abitazioni'!H12&gt;0,'11_Prezzo abitazioni'!H12/9*100,0)</f>
        <v>57.777777777777786</v>
      </c>
      <c r="N12" s="3">
        <f>IF('12_Disoccupazione'!H12&gt;0,'12_Disoccupazione'!H12/10*100,0)</f>
        <v>80</v>
      </c>
      <c r="O12" s="3">
        <f>IF('13_Tasso di attivita'!H12&lt;0,'13_Tasso di attivita'!H12/-0.2*100,0)</f>
        <v>200</v>
      </c>
      <c r="P12">
        <f t="shared" si="0"/>
        <v>5</v>
      </c>
      <c r="Q12" s="3">
        <f t="shared" si="1"/>
        <v>103.82440742766536</v>
      </c>
      <c r="R12">
        <f t="shared" si="2"/>
        <v>22</v>
      </c>
      <c r="S12">
        <f t="shared" si="3"/>
        <v>1</v>
      </c>
      <c r="T12" s="3">
        <f t="shared" si="4"/>
        <v>96.087365079365085</v>
      </c>
      <c r="U12">
        <f t="shared" si="5"/>
        <v>14</v>
      </c>
      <c r="V12">
        <f t="shared" si="7"/>
        <v>4</v>
      </c>
      <c r="W12" s="3">
        <f t="shared" si="8"/>
        <v>108.66005889535302</v>
      </c>
      <c r="X12">
        <f t="shared" si="6"/>
        <v>23</v>
      </c>
      <c r="Y12" s="3">
        <f t="shared" si="9"/>
        <v>64.404632983408376</v>
      </c>
    </row>
    <row r="13" spans="1:25" x14ac:dyDescent="0.25">
      <c r="A13" s="4" t="s">
        <v>51</v>
      </c>
      <c r="B13" t="s">
        <v>14</v>
      </c>
      <c r="C13" s="3">
        <f>IF('1_Bilancia commerciale'!H13&lt;1,ABS(1-'1_Bilancia commerciale'!H13)*20,('1_Bilancia commerciale'!H13-1)*20)</f>
        <v>0</v>
      </c>
      <c r="D13" s="3">
        <f>IF('2_posizione internaz.li'!H13&lt;0,'2_posizione internaz.li'!H13/-35*100,0)</f>
        <v>145.14285714285714</v>
      </c>
      <c r="E13" s="3">
        <f>IF('3_Tasso cambio effettivo'!H13&lt;0,'3_Tasso cambio effettivo'!H13/-3*100,'3_Tasso cambio effettivo'!H13/3*100)</f>
        <v>16.666666666666664</v>
      </c>
      <c r="F13" s="3">
        <f>IF('4_Quota export mondiale'!H13&lt;0,'4_Quota export mondiale'!H13/-3*100,0)</f>
        <v>371.37666666666667</v>
      </c>
      <c r="G13" s="3">
        <f>IF('5_Costo_lavoro'!H13&gt;0,'5_Costo_lavoro'!H13/9*100,0)</f>
        <v>128.88888888888889</v>
      </c>
      <c r="H13" s="3">
        <f>IF('6_Debito pubblico'!H13&gt;0,'6_Debito pubblico'!H13/60*100,0)</f>
        <v>144.16666666666666</v>
      </c>
      <c r="I13" s="3">
        <f>IF('7_Debiti famiglie e Isp'!H13&gt;0,'7_Debiti famiglie e Isp'!H13/55*100,0)</f>
        <v>70.363636363636374</v>
      </c>
      <c r="J13" s="3">
        <f>IF('7_Debiti famiglie e Isp'!H13&gt;0,'7_Debiti famiglie e Isp'!H13/85*100,0)</f>
        <v>45.529411764705884</v>
      </c>
      <c r="K13" s="3">
        <f>IF('9_Crediti concessi famiglie'!H13&gt;0,'9_Crediti concessi famiglie'!H13/14*100,0)</f>
        <v>12.142857142857142</v>
      </c>
      <c r="L13" s="3">
        <f>IF('10_Crediti concessi imprese'!H13&gt;0,'10_Crediti concessi imprese'!H13/13*100,0)</f>
        <v>0</v>
      </c>
      <c r="M13" s="3">
        <f>IF('11_Prezzo abitazioni'!H13&gt;0,'11_Prezzo abitazioni'!H13/9*100,0)</f>
        <v>85.555555555555557</v>
      </c>
      <c r="N13" s="3">
        <f>IF('12_Disoccupazione'!H13&gt;0,'12_Disoccupazione'!H13/10*100,0)</f>
        <v>74</v>
      </c>
      <c r="O13" s="3">
        <f>IF('13_Tasso di attivita'!H13&lt;0,'13_Tasso di attivita'!H13/-0.2*100,0)</f>
        <v>0</v>
      </c>
      <c r="P13">
        <f t="shared" si="0"/>
        <v>4</v>
      </c>
      <c r="Q13" s="3">
        <f t="shared" si="1"/>
        <v>84.141015912192387</v>
      </c>
      <c r="R13">
        <f t="shared" si="2"/>
        <v>20</v>
      </c>
      <c r="S13">
        <f t="shared" si="3"/>
        <v>3</v>
      </c>
      <c r="T13" s="3">
        <f t="shared" si="4"/>
        <v>132.41501587301588</v>
      </c>
      <c r="U13">
        <f t="shared" si="5"/>
        <v>23</v>
      </c>
      <c r="V13">
        <f t="shared" si="7"/>
        <v>1</v>
      </c>
      <c r="W13" s="3">
        <f t="shared" si="8"/>
        <v>53.969765936677703</v>
      </c>
      <c r="X13">
        <f t="shared" si="6"/>
        <v>10</v>
      </c>
      <c r="Y13" s="3">
        <f t="shared" si="9"/>
        <v>39.472025971257075</v>
      </c>
    </row>
    <row r="14" spans="1:25" x14ac:dyDescent="0.25">
      <c r="A14" s="9" t="s">
        <v>51</v>
      </c>
      <c r="B14" s="10" t="s">
        <v>15</v>
      </c>
      <c r="C14" s="11">
        <f>IF('1_Bilancia commerciale'!H14&lt;1,ABS(1-'1_Bilancia commerciale'!H14)*20,('1_Bilancia commerciale'!H14-1)*20)</f>
        <v>42</v>
      </c>
      <c r="D14" s="11">
        <f>IF('2_posizione internaz.li'!H14&lt;0,'2_posizione internaz.li'!H14/-35*100,0)</f>
        <v>0.5714285714285714</v>
      </c>
      <c r="E14" s="11">
        <f>IF('3_Tasso cambio effettivo'!H14&lt;0,'3_Tasso cambio effettivo'!H14/-3*100,'3_Tasso cambio effettivo'!H14/3*100)</f>
        <v>16.666666666666664</v>
      </c>
      <c r="F14" s="11">
        <f>IF('4_Quota export mondiale'!H14&lt;0,'4_Quota export mondiale'!H14/-3*100,0)</f>
        <v>162.16333333333333</v>
      </c>
      <c r="G14" s="11">
        <f>IF('5_Costo_lavoro'!H14&gt;0,'5_Costo_lavoro'!H14/9*100,0)</f>
        <v>55.555555555555557</v>
      </c>
      <c r="H14" s="11">
        <f>IF('6_Debito pubblico'!H14&gt;0,'6_Debito pubblico'!H14/60*100,0)</f>
        <v>257.16666666666669</v>
      </c>
      <c r="I14" s="11">
        <f>IF('7_Debiti famiglie e Isp'!H14&gt;0,'7_Debiti famiglie e Isp'!H14/55*100,0)</f>
        <v>81.454545454545439</v>
      </c>
      <c r="J14" s="11">
        <f>IF('7_Debiti famiglie e Isp'!H14&gt;0,'7_Debiti famiglie e Isp'!H14/85*100,0)</f>
        <v>52.705882352941167</v>
      </c>
      <c r="K14" s="11">
        <f>IF('9_Crediti concessi famiglie'!H14&gt;0,'9_Crediti concessi famiglie'!H14/14*100,0)</f>
        <v>7.8571428571428585</v>
      </c>
      <c r="L14" s="11">
        <f>IF('10_Crediti concessi imprese'!H14&gt;0,'10_Crediti concessi imprese'!H14/13*100,0)</f>
        <v>45.384615384615387</v>
      </c>
      <c r="M14" s="11">
        <f>IF('11_Prezzo abitazioni'!H14&gt;0,'11_Prezzo abitazioni'!H14/9*100,0)</f>
        <v>21.111111111111111</v>
      </c>
      <c r="N14" s="11">
        <f>IF('12_Disoccupazione'!H14&gt;0,'12_Disoccupazione'!H14/10*100,0)</f>
        <v>93</v>
      </c>
      <c r="O14" s="11">
        <f>IF('13_Tasso di attivita'!H14&lt;0,'13_Tasso di attivita'!H14/-0.2*100,0)</f>
        <v>900</v>
      </c>
      <c r="P14" s="10">
        <f t="shared" si="0"/>
        <v>3</v>
      </c>
      <c r="Q14" s="11">
        <f t="shared" si="1"/>
        <v>133.51053445800051</v>
      </c>
      <c r="R14" s="12">
        <f t="shared" si="2"/>
        <v>24</v>
      </c>
      <c r="S14" s="12">
        <f t="shared" si="3"/>
        <v>1</v>
      </c>
      <c r="T14" s="13">
        <f t="shared" si="4"/>
        <v>55.391396825396825</v>
      </c>
      <c r="U14" s="12">
        <f t="shared" si="5"/>
        <v>5</v>
      </c>
      <c r="V14" s="10">
        <f t="shared" si="7"/>
        <v>2</v>
      </c>
      <c r="W14" s="11">
        <f t="shared" si="8"/>
        <v>182.33499547837783</v>
      </c>
      <c r="X14" s="10">
        <f t="shared" si="6"/>
        <v>25</v>
      </c>
      <c r="Y14" s="11">
        <f t="shared" si="9"/>
        <v>84.042919548730239</v>
      </c>
    </row>
    <row r="15" spans="1:25" x14ac:dyDescent="0.25">
      <c r="A15" s="4" t="s">
        <v>51</v>
      </c>
      <c r="B15" t="s">
        <v>16</v>
      </c>
      <c r="C15" s="3">
        <f>IF('1_Bilancia commerciale'!H15&lt;1,ABS(1-'1_Bilancia commerciale'!H15)*20,('1_Bilancia commerciale'!H15-1)*20)</f>
        <v>148</v>
      </c>
      <c r="D15" s="3">
        <f>IF('2_posizione internaz.li'!H15&lt;0,'2_posizione internaz.li'!H15/-35*100,0)</f>
        <v>353.71428571428567</v>
      </c>
      <c r="E15" s="3">
        <f>IF('3_Tasso cambio effettivo'!H15&lt;0,'3_Tasso cambio effettivo'!H15/-3*100,'3_Tasso cambio effettivo'!H15/3*100)</f>
        <v>13.333333333333334</v>
      </c>
      <c r="F15" s="3">
        <f>IF('4_Quota export mondiale'!H15&lt;0,'4_Quota export mondiale'!H15/-3*100,0)</f>
        <v>0</v>
      </c>
      <c r="G15" s="3">
        <f>IF('5_Costo_lavoro'!H15&gt;0,'5_Costo_lavoro'!H15/9*100,0)</f>
        <v>103.33333333333334</v>
      </c>
      <c r="H15" s="3">
        <f>IF('6_Debito pubblico'!H15&gt;0,'6_Debito pubblico'!H15/60*100,0)</f>
        <v>189.33333333333334</v>
      </c>
      <c r="I15" s="3">
        <f>IF('7_Debiti famiglie e Isp'!H15&gt;0,'7_Debiti famiglie e Isp'!H15/55*100,0)</f>
        <v>162</v>
      </c>
      <c r="J15" s="3">
        <f>IF('7_Debiti famiglie e Isp'!H15&gt;0,'7_Debiti famiglie e Isp'!H15/85*100,0)</f>
        <v>104.8235294117647</v>
      </c>
      <c r="K15" s="3">
        <f>IF('9_Crediti concessi famiglie'!H15&gt;0,'9_Crediti concessi famiglie'!H15/14*100,0)</f>
        <v>26.428571428571431</v>
      </c>
      <c r="L15" s="3">
        <f>IF('10_Crediti concessi imprese'!H15&gt;0,'10_Crediti concessi imprese'!H15/13*100,0)</f>
        <v>10</v>
      </c>
      <c r="M15" s="3">
        <f>IF('11_Prezzo abitazioni'!H15&gt;0,'11_Prezzo abitazioni'!H15/9*100,0)</f>
        <v>0</v>
      </c>
      <c r="N15" s="3">
        <f>IF('12_Disoccupazione'!H15&gt;0,'12_Disoccupazione'!H15/10*100,0)</f>
        <v>76</v>
      </c>
      <c r="O15" s="3">
        <f>IF('13_Tasso di attivita'!H15&lt;0,'13_Tasso di attivita'!H15/-0.2*100,0)</f>
        <v>0</v>
      </c>
      <c r="P15">
        <f t="shared" si="0"/>
        <v>6</v>
      </c>
      <c r="Q15" s="3">
        <f t="shared" si="1"/>
        <v>91.305106658047833</v>
      </c>
      <c r="R15">
        <f t="shared" si="2"/>
        <v>21</v>
      </c>
      <c r="S15">
        <f t="shared" si="3"/>
        <v>3</v>
      </c>
      <c r="T15" s="3">
        <f t="shared" si="4"/>
        <v>123.67619047619048</v>
      </c>
      <c r="U15">
        <f t="shared" si="5"/>
        <v>22</v>
      </c>
      <c r="V15">
        <f t="shared" si="7"/>
        <v>3</v>
      </c>
      <c r="W15" s="3">
        <f t="shared" si="8"/>
        <v>71.073179271708682</v>
      </c>
      <c r="X15">
        <f t="shared" si="6"/>
        <v>17</v>
      </c>
      <c r="Y15" s="3">
        <f t="shared" si="9"/>
        <v>47.902404028819078</v>
      </c>
    </row>
    <row r="16" spans="1:25" x14ac:dyDescent="0.25">
      <c r="A16" s="4" t="s">
        <v>51</v>
      </c>
      <c r="B16" t="s">
        <v>17</v>
      </c>
      <c r="C16" s="3">
        <f>IF('1_Bilancia commerciale'!H16&lt;1,ABS(1-'1_Bilancia commerciale'!H16)*20,('1_Bilancia commerciale'!H16-1)*20)</f>
        <v>3.9999999999999991</v>
      </c>
      <c r="D16" s="3">
        <f>IF('2_posizione internaz.li'!H16&lt;0,'2_posizione internaz.li'!H16/-35*100,0)</f>
        <v>100</v>
      </c>
      <c r="E16" s="3">
        <f>IF('3_Tasso cambio effettivo'!H16&lt;0,'3_Tasso cambio effettivo'!H16/-3*100,'3_Tasso cambio effettivo'!H16/3*100)</f>
        <v>193.33333333333334</v>
      </c>
      <c r="F16" s="3">
        <f>IF('4_Quota export mondiale'!H16&lt;0,'4_Quota export mondiale'!H16/-3*100,0)</f>
        <v>0</v>
      </c>
      <c r="G16" s="3">
        <f>IF('5_Costo_lavoro'!H16&gt;0,'5_Costo_lavoro'!H16/9*100,0)</f>
        <v>193.33333333333331</v>
      </c>
      <c r="H16" s="3">
        <f>IF('6_Debito pubblico'!H16&gt;0,'6_Debito pubblico'!H16/60*100,0)</f>
        <v>73.333333333333329</v>
      </c>
      <c r="I16" s="3">
        <f>IF('7_Debiti famiglie e Isp'!H16&gt;0,'7_Debiti famiglie e Isp'!H16/55*100,0)</f>
        <v>37.636363636363633</v>
      </c>
      <c r="J16" s="3">
        <f>IF('7_Debiti famiglie e Isp'!H16&gt;0,'7_Debiti famiglie e Isp'!H16/85*100,0)</f>
        <v>24.352941176470587</v>
      </c>
      <c r="K16" s="3">
        <f>IF('9_Crediti concessi famiglie'!H16&gt;0,'9_Crediti concessi famiglie'!H16/14*100,0)</f>
        <v>2.1428571428571428</v>
      </c>
      <c r="L16" s="3">
        <f>IF('10_Crediti concessi imprese'!H16&gt;0,'10_Crediti concessi imprese'!H16/13*100,0)</f>
        <v>0</v>
      </c>
      <c r="M16" s="3">
        <f>IF('11_Prezzo abitazioni'!H16&gt;0,'11_Prezzo abitazioni'!H16/9*100,0)</f>
        <v>38.888888888888893</v>
      </c>
      <c r="N16" s="3">
        <f>IF('12_Disoccupazione'!H16&gt;0,'12_Disoccupazione'!H16/10*100,0)</f>
        <v>81</v>
      </c>
      <c r="O16" s="3">
        <f>IF('13_Tasso di attivita'!H16&lt;0,'13_Tasso di attivita'!H16/-0.2*100,0)</f>
        <v>0</v>
      </c>
      <c r="P16">
        <f t="shared" si="0"/>
        <v>3</v>
      </c>
      <c r="Q16" s="3">
        <f t="shared" si="1"/>
        <v>57.540080834198484</v>
      </c>
      <c r="R16">
        <f t="shared" si="2"/>
        <v>5</v>
      </c>
      <c r="S16">
        <f t="shared" si="3"/>
        <v>3</v>
      </c>
      <c r="T16" s="3">
        <f t="shared" si="4"/>
        <v>98.13333333333334</v>
      </c>
      <c r="U16">
        <f t="shared" si="5"/>
        <v>15</v>
      </c>
      <c r="V16">
        <f t="shared" si="7"/>
        <v>0</v>
      </c>
      <c r="W16" s="3">
        <f t="shared" si="8"/>
        <v>32.169298022239197</v>
      </c>
      <c r="X16">
        <f t="shared" si="6"/>
        <v>1</v>
      </c>
      <c r="Y16" s="3">
        <f t="shared" si="9"/>
        <v>34.404698088020155</v>
      </c>
    </row>
    <row r="17" spans="1:25" x14ac:dyDescent="0.25">
      <c r="A17" s="4" t="s">
        <v>51</v>
      </c>
      <c r="B17" t="s">
        <v>18</v>
      </c>
      <c r="C17" s="3">
        <f>IF('1_Bilancia commerciale'!H17&lt;1,ABS(1-'1_Bilancia commerciale'!H17)*20,('1_Bilancia commerciale'!H17-1)*20)</f>
        <v>56</v>
      </c>
      <c r="D17" s="3">
        <f>IF('2_posizione internaz.li'!H17&lt;0,'2_posizione internaz.li'!H17/-35*100,0)</f>
        <v>52</v>
      </c>
      <c r="E17" s="3">
        <f>IF('3_Tasso cambio effettivo'!H17&lt;0,'3_Tasso cambio effettivo'!H17/-3*100,'3_Tasso cambio effettivo'!H17/3*100)</f>
        <v>223.33333333333334</v>
      </c>
      <c r="F17" s="3">
        <f>IF('4_Quota export mondiale'!H17&lt;0,'4_Quota export mondiale'!H17/-3*100,0)</f>
        <v>0</v>
      </c>
      <c r="G17" s="3">
        <f>IF('5_Costo_lavoro'!H17&gt;0,'5_Costo_lavoro'!H17/9*100,0)</f>
        <v>168.88888888888889</v>
      </c>
      <c r="H17" s="3">
        <f>IF('6_Debito pubblico'!H17&gt;0,'6_Debito pubblico'!H17/60*100,0)</f>
        <v>76.5</v>
      </c>
      <c r="I17" s="3">
        <f>IF('7_Debiti famiglie e Isp'!H17&gt;0,'7_Debiti famiglie e Isp'!H17/55*100,0)</f>
        <v>43.636363636363633</v>
      </c>
      <c r="J17" s="3">
        <f>IF('7_Debiti famiglie e Isp'!H17&gt;0,'7_Debiti famiglie e Isp'!H17/85*100,0)</f>
        <v>28.235294117647058</v>
      </c>
      <c r="K17" s="3">
        <f>IF('9_Crediti concessi famiglie'!H17&gt;0,'9_Crediti concessi famiglie'!H17/14*100,0)</f>
        <v>54.285714285714285</v>
      </c>
      <c r="L17" s="3">
        <f>IF('10_Crediti concessi imprese'!H17&gt;0,'10_Crediti concessi imprese'!H17/13*100,0)</f>
        <v>0</v>
      </c>
      <c r="M17" s="3">
        <f>IF('11_Prezzo abitazioni'!H17&gt;0,'11_Prezzo abitazioni'!H17/9*100,0)</f>
        <v>81.111111111111114</v>
      </c>
      <c r="N17" s="3">
        <f>IF('12_Disoccupazione'!H17&gt;0,'12_Disoccupazione'!H17/10*100,0)</f>
        <v>85</v>
      </c>
      <c r="O17" s="3">
        <f>IF('13_Tasso di attivita'!H17&lt;0,'13_Tasso di attivita'!H17/-0.2*100,0)</f>
        <v>0</v>
      </c>
      <c r="P17">
        <f t="shared" si="0"/>
        <v>2</v>
      </c>
      <c r="Q17" s="3">
        <f t="shared" si="1"/>
        <v>66.845438874850643</v>
      </c>
      <c r="R17">
        <f t="shared" si="2"/>
        <v>11</v>
      </c>
      <c r="S17">
        <f t="shared" si="3"/>
        <v>2</v>
      </c>
      <c r="T17" s="3">
        <f t="shared" si="4"/>
        <v>100.04444444444445</v>
      </c>
      <c r="U17">
        <f t="shared" si="5"/>
        <v>18</v>
      </c>
      <c r="V17">
        <f t="shared" si="7"/>
        <v>0</v>
      </c>
      <c r="W17" s="3">
        <f t="shared" si="8"/>
        <v>46.096060393854515</v>
      </c>
      <c r="X17">
        <f t="shared" si="6"/>
        <v>8</v>
      </c>
      <c r="Y17" s="3">
        <f t="shared" si="9"/>
        <v>42.436412825902842</v>
      </c>
    </row>
    <row r="18" spans="1:25" x14ac:dyDescent="0.25">
      <c r="A18" s="4" t="s">
        <v>51</v>
      </c>
      <c r="B18" t="s">
        <v>19</v>
      </c>
      <c r="C18" s="3">
        <f>IF('1_Bilancia commerciale'!H18&lt;1,ABS(1-'1_Bilancia commerciale'!H18)*20,('1_Bilancia commerciale'!H18-1)*20)</f>
        <v>156</v>
      </c>
      <c r="D18" s="3">
        <f>IF('2_posizione internaz.li'!H18&lt;0,'2_posizione internaz.li'!H18/-35*100,0)</f>
        <v>0</v>
      </c>
      <c r="E18" s="3">
        <f>IF('3_Tasso cambio effettivo'!H18&lt;0,'3_Tasso cambio effettivo'!H18/-3*100,'3_Tasso cambio effettivo'!H18/3*100)</f>
        <v>46.666666666666664</v>
      </c>
      <c r="F18" s="3">
        <f>IF('4_Quota export mondiale'!H18&lt;0,'4_Quota export mondiale'!H18/-3*100,0)</f>
        <v>0</v>
      </c>
      <c r="G18" s="3">
        <f>IF('5_Costo_lavoro'!H18&gt;0,'5_Costo_lavoro'!H18/9*100,0)</f>
        <v>127.77777777777777</v>
      </c>
      <c r="H18" s="3">
        <f>IF('6_Debito pubblico'!H18&gt;0,'6_Debito pubblico'!H18/60*100,0)</f>
        <v>40.833333333333336</v>
      </c>
      <c r="I18" s="3">
        <f>IF('7_Debiti famiglie e Isp'!H18&gt;0,'7_Debiti famiglie e Isp'!H18/55*100,0)</f>
        <v>125.09090909090908</v>
      </c>
      <c r="J18" s="3">
        <f>IF('7_Debiti famiglie e Isp'!H18&gt;0,'7_Debiti famiglie e Isp'!H18/85*100,0)</f>
        <v>80.941176470588232</v>
      </c>
      <c r="K18" s="3">
        <f>IF('9_Crediti concessi famiglie'!H18&gt;0,'9_Crediti concessi famiglie'!H18/14*100,0)</f>
        <v>42.857142857142854</v>
      </c>
      <c r="L18" s="3">
        <f>IF('10_Crediti concessi imprese'!H18&gt;0,'10_Crediti concessi imprese'!H18/13*100,0)</f>
        <v>100</v>
      </c>
      <c r="M18" s="3">
        <f>IF('11_Prezzo abitazioni'!H18&gt;0,'11_Prezzo abitazioni'!H18/9*100,0)</f>
        <v>161.11111111111111</v>
      </c>
      <c r="N18" s="3">
        <f>IF('12_Disoccupazione'!H18&gt;0,'12_Disoccupazione'!H18/10*100,0)</f>
        <v>68</v>
      </c>
      <c r="O18" s="3">
        <f>IF('13_Tasso di attivita'!H18&lt;0,'13_Tasso di attivita'!H18/-0.2*100,0)</f>
        <v>0</v>
      </c>
      <c r="P18">
        <f t="shared" si="0"/>
        <v>5</v>
      </c>
      <c r="Q18" s="3">
        <f t="shared" si="1"/>
        <v>73.021393639040696</v>
      </c>
      <c r="R18">
        <f t="shared" si="2"/>
        <v>14</v>
      </c>
      <c r="S18">
        <f t="shared" si="3"/>
        <v>2</v>
      </c>
      <c r="T18" s="3">
        <f t="shared" si="4"/>
        <v>66.088888888888889</v>
      </c>
      <c r="U18">
        <f t="shared" si="5"/>
        <v>9</v>
      </c>
      <c r="V18">
        <f t="shared" si="7"/>
        <v>3</v>
      </c>
      <c r="W18" s="3">
        <f t="shared" si="8"/>
        <v>77.35420910788558</v>
      </c>
      <c r="X18">
        <f t="shared" si="6"/>
        <v>19</v>
      </c>
      <c r="Y18" s="3">
        <f t="shared" si="9"/>
        <v>65.189922908820904</v>
      </c>
    </row>
    <row r="19" spans="1:25" x14ac:dyDescent="0.25">
      <c r="A19" s="4" t="s">
        <v>52</v>
      </c>
      <c r="B19" t="s">
        <v>20</v>
      </c>
      <c r="C19" s="3">
        <f>IF('1_Bilancia commerciale'!H19&lt;1,ABS(1-'1_Bilancia commerciale'!H19)*20,('1_Bilancia commerciale'!H19-1)*20)</f>
        <v>28</v>
      </c>
      <c r="D19" s="3">
        <f>IF('2_posizione internaz.li'!H19&lt;0,'2_posizione internaz.li'!H19/-35*100,0)</f>
        <v>144.57142857142858</v>
      </c>
      <c r="E19" s="3">
        <f>IF('3_Tasso cambio effettivo'!H19&lt;0,'3_Tasso cambio effettivo'!H19/-3*100,'3_Tasso cambio effettivo'!H19/3*100)</f>
        <v>166.66666666666669</v>
      </c>
      <c r="F19" s="3">
        <f>IF('4_Quota export mondiale'!H19&lt;0,'4_Quota export mondiale'!H19/-3*100,0)</f>
        <v>0</v>
      </c>
      <c r="G19" s="3">
        <f>IF('5_Costo_lavoro'!H19&gt;0,'5_Costo_lavoro'!H19/9*100,0)</f>
        <v>156.66666666666666</v>
      </c>
      <c r="H19" s="3">
        <f>IF('6_Debito pubblico'!H19&gt;0,'6_Debito pubblico'!H19/60*100,0)</f>
        <v>131.16666666666669</v>
      </c>
      <c r="I19" s="3">
        <f>IF('7_Debiti famiglie e Isp'!H19&gt;0,'7_Debiti famiglie e Isp'!H19/55*100,0)</f>
        <v>37.636363636363633</v>
      </c>
      <c r="J19" s="3">
        <f>IF('7_Debiti famiglie e Isp'!H19&gt;0,'7_Debiti famiglie e Isp'!H19/85*100,0)</f>
        <v>24.352941176470587</v>
      </c>
      <c r="K19" s="3">
        <f>IF('9_Crediti concessi famiglie'!H19&gt;0,'9_Crediti concessi famiglie'!H19/14*100,0)</f>
        <v>105.71428571428572</v>
      </c>
      <c r="L19" s="3">
        <f>IF('10_Crediti concessi imprese'!H19&gt;0,'10_Crediti concessi imprese'!H19/13*100,0)</f>
        <v>141.53846153846152</v>
      </c>
      <c r="M19" s="3">
        <f>IF('11_Prezzo abitazioni'!H19&gt;0,'11_Prezzo abitazioni'!H19/9*100,0)</f>
        <v>54.44444444444445</v>
      </c>
      <c r="N19" s="3">
        <f>IF('12_Disoccupazione'!H19&gt;0,'12_Disoccupazione'!H19/10*100,0)</f>
        <v>41</v>
      </c>
      <c r="O19" s="3">
        <f>IF('13_Tasso di attivita'!H19&lt;0,'13_Tasso di attivita'!H19/-0.2*100,0)</f>
        <v>0</v>
      </c>
      <c r="P19">
        <f t="shared" si="0"/>
        <v>6</v>
      </c>
      <c r="Q19" s="3">
        <f t="shared" si="1"/>
        <v>79.365994237034982</v>
      </c>
      <c r="R19">
        <f t="shared" si="2"/>
        <v>18</v>
      </c>
      <c r="S19">
        <f t="shared" si="3"/>
        <v>3</v>
      </c>
      <c r="T19" s="3">
        <f t="shared" si="4"/>
        <v>99.180952380952391</v>
      </c>
      <c r="U19">
        <f t="shared" si="5"/>
        <v>17</v>
      </c>
      <c r="V19">
        <f t="shared" si="7"/>
        <v>3</v>
      </c>
      <c r="W19" s="3">
        <f t="shared" si="8"/>
        <v>66.981645397086581</v>
      </c>
      <c r="X19">
        <f t="shared" si="6"/>
        <v>15</v>
      </c>
      <c r="Y19" s="3">
        <f t="shared" si="9"/>
        <v>51.935938668403089</v>
      </c>
    </row>
    <row r="20" spans="1:25" x14ac:dyDescent="0.25">
      <c r="A20" s="4" t="s">
        <v>51</v>
      </c>
      <c r="B20" t="s">
        <v>21</v>
      </c>
      <c r="C20" s="3">
        <f>IF('1_Bilancia commerciale'!H20&lt;1,ABS(1-'1_Bilancia commerciale'!H20)*20,('1_Bilancia commerciale'!H20-1)*20)</f>
        <v>296</v>
      </c>
      <c r="D20" s="3">
        <f>IF('2_posizione internaz.li'!H20&lt;0,'2_posizione internaz.li'!H20/-35*100,0)</f>
        <v>0</v>
      </c>
      <c r="E20" s="3">
        <f>IF('3_Tasso cambio effettivo'!H20&lt;0,'3_Tasso cambio effettivo'!H20/-3*100,'3_Tasso cambio effettivo'!H20/3*100)</f>
        <v>63.333333333333329</v>
      </c>
      <c r="F20" s="3">
        <f>IF('4_Quota export mondiale'!H20&lt;0,'4_Quota export mondiale'!H20/-3*100,0)</f>
        <v>0</v>
      </c>
      <c r="G20" s="3">
        <f>IF('5_Costo_lavoro'!H20&gt;0,'5_Costo_lavoro'!H20/9*100,0)</f>
        <v>236.66666666666666</v>
      </c>
      <c r="H20" s="3">
        <f>IF('6_Debito pubblico'!H20&gt;0,'6_Debito pubblico'!H20/60*100,0)</f>
        <v>81.166666666666671</v>
      </c>
      <c r="I20" s="3">
        <f>IF('7_Debiti famiglie e Isp'!H20&gt;0,'7_Debiti famiglie e Isp'!H20/55*100,0)</f>
        <v>105.27272727272728</v>
      </c>
      <c r="J20" s="3">
        <f>IF('7_Debiti famiglie e Isp'!H20&gt;0,'7_Debiti famiglie e Isp'!H20/85*100,0)</f>
        <v>68.117647058823522</v>
      </c>
      <c r="K20" s="3">
        <f>IF('9_Crediti concessi famiglie'!H20&gt;0,'9_Crediti concessi famiglie'!H20/14*100,0)</f>
        <v>38.571428571428577</v>
      </c>
      <c r="L20" s="3">
        <f>IF('10_Crediti concessi imprese'!H20&gt;0,'10_Crediti concessi imprese'!H20/13*100,0)</f>
        <v>43.076923076923073</v>
      </c>
      <c r="M20" s="3">
        <f>IF('11_Prezzo abitazioni'!H20&gt;0,'11_Prezzo abitazioni'!H20/9*100,0)</f>
        <v>37.777777777777779</v>
      </c>
      <c r="N20" s="3">
        <f>IF('12_Disoccupazione'!H20&gt;0,'12_Disoccupazione'!H20/10*100,0)</f>
        <v>49.000000000000007</v>
      </c>
      <c r="O20" s="3">
        <f>IF('13_Tasso di attivita'!H20&lt;0,'13_Tasso di attivita'!H20/-0.2*100,0)</f>
        <v>0</v>
      </c>
      <c r="P20">
        <f t="shared" si="0"/>
        <v>3</v>
      </c>
      <c r="Q20" s="3">
        <f t="shared" si="1"/>
        <v>78.383320801872841</v>
      </c>
      <c r="R20">
        <f t="shared" si="2"/>
        <v>17</v>
      </c>
      <c r="S20">
        <f t="shared" si="3"/>
        <v>2</v>
      </c>
      <c r="T20" s="3">
        <f t="shared" si="4"/>
        <v>119.2</v>
      </c>
      <c r="U20">
        <f t="shared" si="5"/>
        <v>20</v>
      </c>
      <c r="V20">
        <f t="shared" si="7"/>
        <v>1</v>
      </c>
      <c r="W20" s="3">
        <f t="shared" si="8"/>
        <v>52.872896303043362</v>
      </c>
      <c r="X20">
        <f t="shared" si="6"/>
        <v>9</v>
      </c>
      <c r="Y20" s="3">
        <f t="shared" si="9"/>
        <v>41.510319571637197</v>
      </c>
    </row>
    <row r="21" spans="1:25" x14ac:dyDescent="0.25">
      <c r="A21" s="4" t="s">
        <v>51</v>
      </c>
      <c r="B21" t="s">
        <v>22</v>
      </c>
      <c r="C21" s="3">
        <f>IF('1_Bilancia commerciale'!H21&lt;1,ABS(1-'1_Bilancia commerciale'!H21)*20,('1_Bilancia commerciale'!H21-1)*20)</f>
        <v>122</v>
      </c>
      <c r="D21" s="3">
        <f>IF('2_posizione internaz.li'!H21&lt;0,'2_posizione internaz.li'!H21/-35*100,0)</f>
        <v>0</v>
      </c>
      <c r="E21" s="3">
        <f>IF('3_Tasso cambio effettivo'!H21&lt;0,'3_Tasso cambio effettivo'!H21/-3*100,'3_Tasso cambio effettivo'!H21/3*100)</f>
        <v>123.33333333333334</v>
      </c>
      <c r="F21" s="3">
        <f>IF('4_Quota export mondiale'!H21&lt;0,'4_Quota export mondiale'!H21/-3*100,0)</f>
        <v>0</v>
      </c>
      <c r="G21" s="3">
        <f>IF('5_Costo_lavoro'!H21&gt;0,'5_Costo_lavoro'!H21/9*100,0)</f>
        <v>146.66666666666666</v>
      </c>
      <c r="H21" s="3">
        <f>IF('6_Debito pubblico'!H21&gt;0,'6_Debito pubblico'!H21/60*100,0)</f>
        <v>88.833333333333329</v>
      </c>
      <c r="I21" s="3">
        <f>IF('7_Debiti famiglie e Isp'!H21&gt;0,'7_Debiti famiglie e Isp'!H21/55*100,0)</f>
        <v>206.18181818181819</v>
      </c>
      <c r="J21" s="3">
        <f>IF('7_Debiti famiglie e Isp'!H21&gt;0,'7_Debiti famiglie e Isp'!H21/85*100,0)</f>
        <v>133.41176470588238</v>
      </c>
      <c r="K21" s="3">
        <f>IF('9_Crediti concessi famiglie'!H21&gt;0,'9_Crediti concessi famiglie'!H21/14*100,0)</f>
        <v>21.428571428571427</v>
      </c>
      <c r="L21" s="3">
        <f>IF('10_Crediti concessi imprese'!H21&gt;0,'10_Crediti concessi imprese'!H21/13*100,0)</f>
        <v>17.69230769230769</v>
      </c>
      <c r="M21" s="3">
        <f>IF('11_Prezzo abitazioni'!H21&gt;0,'11_Prezzo abitazioni'!H21/9*100,0)</f>
        <v>88.888888888888886</v>
      </c>
      <c r="N21" s="3">
        <f>IF('12_Disoccupazione'!H21&gt;0,'12_Disoccupazione'!H21/10*100,0)</f>
        <v>49.000000000000007</v>
      </c>
      <c r="O21" s="3">
        <f>IF('13_Tasso di attivita'!H21&lt;0,'13_Tasso di attivita'!H21/-0.2*100,0)</f>
        <v>0</v>
      </c>
      <c r="P21">
        <f t="shared" si="0"/>
        <v>5</v>
      </c>
      <c r="Q21" s="3">
        <f t="shared" si="1"/>
        <v>76.725898786984772</v>
      </c>
      <c r="R21">
        <f t="shared" si="2"/>
        <v>16</v>
      </c>
      <c r="S21">
        <f t="shared" si="3"/>
        <v>3</v>
      </c>
      <c r="T21" s="3">
        <f t="shared" si="4"/>
        <v>78.400000000000006</v>
      </c>
      <c r="U21">
        <f t="shared" si="5"/>
        <v>11</v>
      </c>
      <c r="V21">
        <f t="shared" si="7"/>
        <v>2</v>
      </c>
      <c r="W21" s="3">
        <f t="shared" si="8"/>
        <v>75.679585528850239</v>
      </c>
      <c r="X21">
        <f t="shared" si="6"/>
        <v>18</v>
      </c>
      <c r="Y21" s="3">
        <f t="shared" si="9"/>
        <v>60.69925979288594</v>
      </c>
    </row>
    <row r="22" spans="1:25" x14ac:dyDescent="0.25">
      <c r="A22" s="4" t="s">
        <v>51</v>
      </c>
      <c r="B22" t="s">
        <v>23</v>
      </c>
      <c r="C22" s="3">
        <f>IF('1_Bilancia commerciale'!H22&lt;1,ABS(1-'1_Bilancia commerciale'!H22)*20,('1_Bilancia commerciale'!H22-1)*20)</f>
        <v>24.000000000000004</v>
      </c>
      <c r="D22" s="3">
        <f>IF('2_posizione internaz.li'!H22&lt;0,'2_posizione internaz.li'!H22/-35*100,0)</f>
        <v>0</v>
      </c>
      <c r="E22" s="3">
        <f>IF('3_Tasso cambio effettivo'!H22&lt;0,'3_Tasso cambio effettivo'!H22/-3*100,'3_Tasso cambio effettivo'!H22/3*100)</f>
        <v>103.33333333333334</v>
      </c>
      <c r="F22" s="3">
        <f>IF('4_Quota export mondiale'!H22&lt;0,'4_Quota export mondiale'!H22/-3*100,0)</f>
        <v>0</v>
      </c>
      <c r="G22" s="3">
        <f>IF('5_Costo_lavoro'!H22&gt;0,'5_Costo_lavoro'!H22/9*100,0)</f>
        <v>132.22222222222223</v>
      </c>
      <c r="H22" s="3">
        <f>IF('6_Debito pubblico'!H22&gt;0,'6_Debito pubblico'!H22/60*100,0)</f>
        <v>138.66666666666669</v>
      </c>
      <c r="I22" s="3">
        <f>IF('7_Debiti famiglie e Isp'!H22&gt;0,'7_Debiti famiglie e Isp'!H22/55*100,0)</f>
        <v>96</v>
      </c>
      <c r="J22" s="3">
        <f>IF('7_Debiti famiglie e Isp'!H22&gt;0,'7_Debiti famiglie e Isp'!H22/85*100,0)</f>
        <v>62.117647058823522</v>
      </c>
      <c r="K22" s="3">
        <f>IF('9_Crediti concessi famiglie'!H22&gt;0,'9_Crediti concessi famiglie'!H22/14*100,0)</f>
        <v>20</v>
      </c>
      <c r="L22" s="3">
        <f>IF('10_Crediti concessi imprese'!H22&gt;0,'10_Crediti concessi imprese'!H22/13*100,0)</f>
        <v>40</v>
      </c>
      <c r="M22" s="3">
        <f>IF('11_Prezzo abitazioni'!H22&gt;0,'11_Prezzo abitazioni'!H22/9*100,0)</f>
        <v>84.444444444444443</v>
      </c>
      <c r="N22" s="3">
        <f>IF('12_Disoccupazione'!H22&gt;0,'12_Disoccupazione'!H22/10*100,0)</f>
        <v>60</v>
      </c>
      <c r="O22" s="3">
        <f>IF('13_Tasso di attivita'!H22&lt;0,'13_Tasso di attivita'!H22/-0.2*100,0)</f>
        <v>200</v>
      </c>
      <c r="P22">
        <f t="shared" si="0"/>
        <v>4</v>
      </c>
      <c r="Q22" s="3">
        <f t="shared" si="1"/>
        <v>73.906485671191547</v>
      </c>
      <c r="R22">
        <f t="shared" si="2"/>
        <v>15</v>
      </c>
      <c r="S22">
        <f t="shared" si="3"/>
        <v>2</v>
      </c>
      <c r="T22" s="3">
        <f t="shared" si="4"/>
        <v>51.911111111111111</v>
      </c>
      <c r="U22">
        <f t="shared" si="5"/>
        <v>4</v>
      </c>
      <c r="V22">
        <f t="shared" si="7"/>
        <v>2</v>
      </c>
      <c r="W22" s="3">
        <f t="shared" si="8"/>
        <v>87.653594771241842</v>
      </c>
      <c r="X22">
        <f t="shared" si="6"/>
        <v>21</v>
      </c>
      <c r="Y22" s="3">
        <f t="shared" si="9"/>
        <v>72.985034013605457</v>
      </c>
    </row>
    <row r="23" spans="1:25" x14ac:dyDescent="0.25">
      <c r="A23" s="4" t="s">
        <v>52</v>
      </c>
      <c r="B23" t="s">
        <v>24</v>
      </c>
      <c r="C23" s="3">
        <f>IF('1_Bilancia commerciale'!H23&lt;1,ABS(1-'1_Bilancia commerciale'!H23)*20,('1_Bilancia commerciale'!H23-1)*20)</f>
        <v>18</v>
      </c>
      <c r="D23" s="3">
        <f>IF('2_posizione internaz.li'!H23&lt;0,'2_posizione internaz.li'!H23/-35*100,0)</f>
        <v>127.14285714285714</v>
      </c>
      <c r="E23" s="3">
        <f>IF('3_Tasso cambio effettivo'!H23&lt;0,'3_Tasso cambio effettivo'!H23/-3*100,'3_Tasso cambio effettivo'!H23/3*100)</f>
        <v>33.333333333333329</v>
      </c>
      <c r="F23" s="3">
        <f>IF('4_Quota export mondiale'!H23&lt;0,'4_Quota export mondiale'!H23/-3*100,0)</f>
        <v>0</v>
      </c>
      <c r="G23" s="3">
        <f>IF('5_Costo_lavoro'!H23&gt;0,'5_Costo_lavoro'!H23/9*100,0)</f>
        <v>140</v>
      </c>
      <c r="H23" s="3">
        <f>IF('6_Debito pubblico'!H23&gt;0,'6_Debito pubblico'!H23/60*100,0)</f>
        <v>94.333333333333343</v>
      </c>
      <c r="I23" s="3">
        <f>IF('7_Debiti famiglie e Isp'!H23&gt;0,'7_Debiti famiglie e Isp'!H23/55*100,0)</f>
        <v>62.363636363636353</v>
      </c>
      <c r="J23" s="3">
        <f>IF('7_Debiti famiglie e Isp'!H23&gt;0,'7_Debiti famiglie e Isp'!H23/85*100,0)</f>
        <v>40.352941176470587</v>
      </c>
      <c r="K23" s="3">
        <f>IF('9_Crediti concessi famiglie'!H23&gt;0,'9_Crediti concessi famiglie'!H23/14*100,0)</f>
        <v>11.428571428571429</v>
      </c>
      <c r="L23" s="3">
        <f>IF('10_Crediti concessi imprese'!H23&gt;0,'10_Crediti concessi imprese'!H23/13*100,0)</f>
        <v>10</v>
      </c>
      <c r="M23" s="3">
        <f>IF('11_Prezzo abitazioni'!H23&gt;0,'11_Prezzo abitazioni'!H23/9*100,0)</f>
        <v>116.66666666666667</v>
      </c>
      <c r="N23" s="3">
        <f>IF('12_Disoccupazione'!H23&gt;0,'12_Disoccupazione'!H23/10*100,0)</f>
        <v>32</v>
      </c>
      <c r="O23" s="3">
        <f>IF('13_Tasso di attivita'!H23&lt;0,'13_Tasso di attivita'!H23/-0.2*100,0)</f>
        <v>0</v>
      </c>
      <c r="P23">
        <f t="shared" si="0"/>
        <v>3</v>
      </c>
      <c r="Q23" s="3">
        <f t="shared" si="1"/>
        <v>52.740103034220688</v>
      </c>
      <c r="R23">
        <f t="shared" si="2"/>
        <v>2</v>
      </c>
      <c r="S23">
        <f t="shared" si="3"/>
        <v>2</v>
      </c>
      <c r="T23" s="3">
        <f t="shared" si="4"/>
        <v>63.695238095238096</v>
      </c>
      <c r="U23">
        <f t="shared" si="5"/>
        <v>7</v>
      </c>
      <c r="V23">
        <f t="shared" si="7"/>
        <v>1</v>
      </c>
      <c r="W23" s="3">
        <f t="shared" si="8"/>
        <v>45.893143621084796</v>
      </c>
      <c r="X23">
        <f t="shared" si="6"/>
        <v>7</v>
      </c>
      <c r="Y23" s="3">
        <f t="shared" si="9"/>
        <v>53.5492593135953</v>
      </c>
    </row>
    <row r="24" spans="1:25" x14ac:dyDescent="0.25">
      <c r="A24" s="4" t="s">
        <v>51</v>
      </c>
      <c r="B24" t="s">
        <v>25</v>
      </c>
      <c r="C24" s="3">
        <f>IF('1_Bilancia commerciale'!H24&lt;1,ABS(1-'1_Bilancia commerciale'!H24)*20,('1_Bilancia commerciale'!H24-1)*20)</f>
        <v>14</v>
      </c>
      <c r="D24" s="3">
        <f>IF('2_posizione internaz.li'!H24&lt;0,'2_posizione internaz.li'!H24/-35*100,0)</f>
        <v>294.57142857142856</v>
      </c>
      <c r="E24" s="3">
        <f>IF('3_Tasso cambio effettivo'!H24&lt;0,'3_Tasso cambio effettivo'!H24/-3*100,'3_Tasso cambio effettivo'!H24/3*100)</f>
        <v>6.666666666666667</v>
      </c>
      <c r="F24" s="3">
        <f>IF('4_Quota export mondiale'!H24&lt;0,'4_Quota export mondiale'!H24/-3*100,0)</f>
        <v>239.83666666666664</v>
      </c>
      <c r="G24" s="3">
        <f>IF('5_Costo_lavoro'!H24&gt;0,'5_Costo_lavoro'!H24/9*100,0)</f>
        <v>161.11111111111111</v>
      </c>
      <c r="H24" s="3">
        <f>IF('6_Debito pubblico'!H24&gt;0,'6_Debito pubblico'!H24/60*100,0)</f>
        <v>223.5</v>
      </c>
      <c r="I24" s="3">
        <f>IF('7_Debiti famiglie e Isp'!H24&gt;0,'7_Debiti famiglie e Isp'!H24/55*100,0)</f>
        <v>124.18181818181817</v>
      </c>
      <c r="J24" s="3">
        <f>IF('7_Debiti famiglie e Isp'!H24&gt;0,'7_Debiti famiglie e Isp'!H24/85*100,0)</f>
        <v>80.35294117647058</v>
      </c>
      <c r="K24" s="3">
        <f>IF('9_Crediti concessi famiglie'!H24&gt;0,'9_Crediti concessi famiglie'!H24/14*100,0)</f>
        <v>12.142857142857142</v>
      </c>
      <c r="L24" s="3">
        <f>IF('10_Crediti concessi imprese'!H24&gt;0,'10_Crediti concessi imprese'!H24/13*100,0)</f>
        <v>40</v>
      </c>
      <c r="M24" s="3">
        <f>IF('11_Prezzo abitazioni'!H24&gt;0,'11_Prezzo abitazioni'!H24/9*100,0)</f>
        <v>97.777777777777786</v>
      </c>
      <c r="N24" s="3">
        <f>IF('12_Disoccupazione'!H24&gt;0,'12_Disoccupazione'!H24/10*100,0)</f>
        <v>71</v>
      </c>
      <c r="O24" s="3">
        <f>IF('13_Tasso di attivita'!H24&lt;0,'13_Tasso di attivita'!H24/-0.2*100,0)</f>
        <v>100</v>
      </c>
      <c r="P24">
        <f t="shared" si="0"/>
        <v>6</v>
      </c>
      <c r="Q24" s="3">
        <f t="shared" si="1"/>
        <v>112.70317440729204</v>
      </c>
      <c r="R24">
        <f t="shared" si="2"/>
        <v>23</v>
      </c>
      <c r="S24">
        <f t="shared" si="3"/>
        <v>3</v>
      </c>
      <c r="T24" s="3">
        <f t="shared" si="4"/>
        <v>143.23717460317459</v>
      </c>
      <c r="U24">
        <f t="shared" si="5"/>
        <v>25</v>
      </c>
      <c r="V24">
        <f t="shared" si="7"/>
        <v>3</v>
      </c>
      <c r="W24" s="3">
        <f t="shared" si="8"/>
        <v>93.61942428486546</v>
      </c>
      <c r="X24">
        <f t="shared" si="6"/>
        <v>22</v>
      </c>
      <c r="Y24" s="3">
        <f t="shared" si="9"/>
        <v>51.118305858777561</v>
      </c>
    </row>
    <row r="25" spans="1:25" x14ac:dyDescent="0.25">
      <c r="A25" s="4" t="s">
        <v>52</v>
      </c>
      <c r="B25" t="s">
        <v>26</v>
      </c>
      <c r="C25" s="3">
        <f>IF('1_Bilancia commerciale'!H25&lt;1,ABS(1-'1_Bilancia commerciale'!H25)*20,('1_Bilancia commerciale'!H25-1)*20)</f>
        <v>116</v>
      </c>
      <c r="D25" s="3">
        <f>IF('2_posizione internaz.li'!H25&lt;0,'2_posizione internaz.li'!H25/-35*100,0)</f>
        <v>135.71428571428572</v>
      </c>
      <c r="E25" s="3">
        <f>IF('3_Tasso cambio effettivo'!H25&lt;0,'3_Tasso cambio effettivo'!H25/-3*100,'3_Tasso cambio effettivo'!H25/3*100)</f>
        <v>113.33333333333333</v>
      </c>
      <c r="F25" s="3">
        <f>IF('4_Quota export mondiale'!H25&lt;0,'4_Quota export mondiale'!H25/-3*100,0)</f>
        <v>0</v>
      </c>
      <c r="G25" s="3">
        <f>IF('5_Costo_lavoro'!H25&gt;0,'5_Costo_lavoro'!H25/9*100,0)</f>
        <v>233.33333333333334</v>
      </c>
      <c r="H25" s="3">
        <f>IF('6_Debito pubblico'!H25&gt;0,'6_Debito pubblico'!H25/60*100,0)</f>
        <v>77.666666666666671</v>
      </c>
      <c r="I25" s="3">
        <f>IF('7_Debiti famiglie e Isp'!H25&gt;0,'7_Debiti famiglie e Isp'!H25/55*100,0)</f>
        <v>29.09090909090909</v>
      </c>
      <c r="J25" s="3">
        <f>IF('7_Debiti famiglie e Isp'!H25&gt;0,'7_Debiti famiglie e Isp'!H25/85*100,0)</f>
        <v>18.823529411764707</v>
      </c>
      <c r="K25" s="3">
        <f>IF('9_Crediti concessi famiglie'!H25&gt;0,'9_Crediti concessi famiglie'!H25/14*100,0)</f>
        <v>25.714285714285719</v>
      </c>
      <c r="L25" s="3">
        <f>IF('10_Crediti concessi imprese'!H25&gt;0,'10_Crediti concessi imprese'!H25/13*100,0)</f>
        <v>60</v>
      </c>
      <c r="M25" s="3">
        <f>IF('11_Prezzo abitazioni'!H25&gt;0,'11_Prezzo abitazioni'!H25/9*100,0)</f>
        <v>52.222222222222229</v>
      </c>
      <c r="N25" s="3">
        <f>IF('12_Disoccupazione'!H25&gt;0,'12_Disoccupazione'!H25/10*100,0)</f>
        <v>61</v>
      </c>
      <c r="O25" s="3">
        <f>IF('13_Tasso di attivita'!H25&lt;0,'13_Tasso di attivita'!H25/-0.2*100,0)</f>
        <v>0</v>
      </c>
      <c r="P25">
        <f t="shared" si="0"/>
        <v>4</v>
      </c>
      <c r="Q25" s="3">
        <f t="shared" si="1"/>
        <v>70.992197345138521</v>
      </c>
      <c r="R25">
        <f t="shared" si="2"/>
        <v>12</v>
      </c>
      <c r="S25">
        <f t="shared" si="3"/>
        <v>4</v>
      </c>
      <c r="T25" s="3">
        <f t="shared" si="4"/>
        <v>119.67619047619048</v>
      </c>
      <c r="U25">
        <f t="shared" si="5"/>
        <v>21</v>
      </c>
      <c r="V25">
        <f t="shared" si="7"/>
        <v>0</v>
      </c>
      <c r="W25" s="3">
        <f t="shared" si="8"/>
        <v>40.564701638231057</v>
      </c>
      <c r="X25">
        <f t="shared" si="6"/>
        <v>3</v>
      </c>
      <c r="Y25" s="3">
        <f t="shared" si="9"/>
        <v>35.162868948081559</v>
      </c>
    </row>
    <row r="26" spans="1:25" x14ac:dyDescent="0.25">
      <c r="A26" s="4" t="s">
        <v>51</v>
      </c>
      <c r="B26" t="s">
        <v>27</v>
      </c>
      <c r="C26" s="3">
        <f>IF('1_Bilancia commerciale'!H26&lt;1,ABS(1-'1_Bilancia commerciale'!H26)*20,('1_Bilancia commerciale'!H26-1)*20)</f>
        <v>118</v>
      </c>
      <c r="D26" s="3">
        <f>IF('2_posizione internaz.li'!H26&lt;0,'2_posizione internaz.li'!H26/-35*100,0)</f>
        <v>45.142857142857146</v>
      </c>
      <c r="E26" s="3">
        <f>IF('3_Tasso cambio effettivo'!H26&lt;0,'3_Tasso cambio effettivo'!H26/-3*100,'3_Tasso cambio effettivo'!H26/3*100)</f>
        <v>56.666666666666664</v>
      </c>
      <c r="F26" s="3">
        <f>IF('4_Quota export mondiale'!H26&lt;0,'4_Quota export mondiale'!H26/-3*100,0)</f>
        <v>0</v>
      </c>
      <c r="G26" s="3">
        <f>IF('5_Costo_lavoro'!H26&gt;0,'5_Costo_lavoro'!H26/9*100,0)</f>
        <v>161.11111111111111</v>
      </c>
      <c r="H26" s="3">
        <f>IF('6_Debito pubblico'!H26&gt;0,'6_Debito pubblico'!H26/60*100,0)</f>
        <v>133.66666666666666</v>
      </c>
      <c r="I26" s="3">
        <f>IF('7_Debiti famiglie e Isp'!H26&gt;0,'7_Debiti famiglie e Isp'!H26/55*100,0)</f>
        <v>50.72727272727272</v>
      </c>
      <c r="J26" s="3">
        <f>IF('7_Debiti famiglie e Isp'!H26&gt;0,'7_Debiti famiglie e Isp'!H26/85*100,0)</f>
        <v>32.82352941176471</v>
      </c>
      <c r="K26" s="3">
        <f>IF('9_Crediti concessi famiglie'!H26&gt;0,'9_Crediti concessi famiglie'!H26/14*100,0)</f>
        <v>7.1428571428571423</v>
      </c>
      <c r="L26" s="3">
        <f>IF('10_Crediti concessi imprese'!H26&gt;0,'10_Crediti concessi imprese'!H26/13*100,0)</f>
        <v>0</v>
      </c>
      <c r="M26" s="3">
        <f>IF('11_Prezzo abitazioni'!H26&gt;0,'11_Prezzo abitazioni'!H26/9*100,0)</f>
        <v>51.111111111111107</v>
      </c>
      <c r="N26" s="3">
        <f>IF('12_Disoccupazione'!H26&gt;0,'12_Disoccupazione'!H26/10*100,0)</f>
        <v>50</v>
      </c>
      <c r="O26" s="3">
        <f>IF('13_Tasso di attivita'!H26&lt;0,'13_Tasso di attivita'!H26/-0.2*100,0)</f>
        <v>0</v>
      </c>
      <c r="P26">
        <f t="shared" si="0"/>
        <v>3</v>
      </c>
      <c r="Q26" s="3">
        <f t="shared" si="1"/>
        <v>54.337851690792867</v>
      </c>
      <c r="R26">
        <f t="shared" si="2"/>
        <v>4</v>
      </c>
      <c r="S26">
        <f t="shared" si="3"/>
        <v>2</v>
      </c>
      <c r="T26" s="3">
        <f t="shared" si="4"/>
        <v>76.184126984126991</v>
      </c>
      <c r="U26">
        <f t="shared" si="5"/>
        <v>10</v>
      </c>
      <c r="V26">
        <f t="shared" si="7"/>
        <v>1</v>
      </c>
      <c r="W26" s="3">
        <f t="shared" si="8"/>
        <v>40.683929632459041</v>
      </c>
      <c r="X26">
        <f t="shared" si="6"/>
        <v>5</v>
      </c>
      <c r="Y26" s="3">
        <f t="shared" si="9"/>
        <v>46.075182603230829</v>
      </c>
    </row>
    <row r="27" spans="1:25" x14ac:dyDescent="0.25">
      <c r="A27" s="4" t="s">
        <v>51</v>
      </c>
      <c r="B27" t="s">
        <v>28</v>
      </c>
      <c r="C27" s="3">
        <f>IF('1_Bilancia commerciale'!H27&lt;1,ABS(1-'1_Bilancia commerciale'!H27)*20,('1_Bilancia commerciale'!H27-1)*20)</f>
        <v>58</v>
      </c>
      <c r="D27" s="3">
        <f>IF('2_posizione internaz.li'!H27&lt;0,'2_posizione internaz.li'!H27/-35*100,0)</f>
        <v>183.14285714285711</v>
      </c>
      <c r="E27" s="3">
        <f>IF('3_Tasso cambio effettivo'!H27&lt;0,'3_Tasso cambio effettivo'!H27/-3*100,'3_Tasso cambio effettivo'!H27/3*100)</f>
        <v>173.33333333333334</v>
      </c>
      <c r="F27" s="3">
        <f>IF('4_Quota export mondiale'!H27&lt;0,'4_Quota export mondiale'!H27/-3*100,0)</f>
        <v>0</v>
      </c>
      <c r="G27" s="3">
        <f>IF('5_Costo_lavoro'!H27&gt;0,'5_Costo_lavoro'!H27/9*100,0)</f>
        <v>155.55555555555557</v>
      </c>
      <c r="H27" s="3">
        <f>IF('6_Debito pubblico'!H27&gt;0,'6_Debito pubblico'!H27/60*100,0)</f>
        <v>97.333333333333329</v>
      </c>
      <c r="I27" s="3">
        <f>IF('7_Debiti famiglie e Isp'!H27&gt;0,'7_Debiti famiglie e Isp'!H27/55*100,0)</f>
        <v>83.818181818181827</v>
      </c>
      <c r="J27" s="3">
        <f>IF('7_Debiti famiglie e Isp'!H27&gt;0,'7_Debiti famiglie e Isp'!H27/85*100,0)</f>
        <v>54.235294117647058</v>
      </c>
      <c r="K27" s="3">
        <f>IF('9_Crediti concessi famiglie'!H27&gt;0,'9_Crediti concessi famiglie'!H27/14*100,0)</f>
        <v>42.142857142857146</v>
      </c>
      <c r="L27" s="3">
        <f>IF('10_Crediti concessi imprese'!H27&gt;0,'10_Crediti concessi imprese'!H27/13*100,0)</f>
        <v>41.53846153846154</v>
      </c>
      <c r="M27" s="3">
        <f>IF('11_Prezzo abitazioni'!H27&gt;0,'11_Prezzo abitazioni'!H27/9*100,0)</f>
        <v>105.55555555555556</v>
      </c>
      <c r="N27" s="3">
        <f>IF('12_Disoccupazione'!H27&gt;0,'12_Disoccupazione'!H27/10*100,0)</f>
        <v>67</v>
      </c>
      <c r="O27" s="3">
        <f>IF('13_Tasso di attivita'!H27&lt;0,'13_Tasso di attivita'!H27/-0.2*100,0)</f>
        <v>0</v>
      </c>
      <c r="P27">
        <f t="shared" si="0"/>
        <v>4</v>
      </c>
      <c r="Q27" s="3">
        <f t="shared" si="1"/>
        <v>81.665802272137114</v>
      </c>
      <c r="R27">
        <f t="shared" si="2"/>
        <v>19</v>
      </c>
      <c r="S27">
        <f t="shared" si="3"/>
        <v>3</v>
      </c>
      <c r="T27" s="3">
        <f t="shared" si="4"/>
        <v>114.0063492063492</v>
      </c>
      <c r="U27">
        <f t="shared" si="5"/>
        <v>19</v>
      </c>
      <c r="V27">
        <f t="shared" si="7"/>
        <v>1</v>
      </c>
      <c r="W27" s="3">
        <f t="shared" si="8"/>
        <v>61.452960438254557</v>
      </c>
      <c r="X27">
        <f t="shared" si="6"/>
        <v>12</v>
      </c>
      <c r="Y27" s="3">
        <f t="shared" si="9"/>
        <v>46.307273511526873</v>
      </c>
    </row>
    <row r="28" spans="1:25" x14ac:dyDescent="0.25">
      <c r="A28" s="4" t="s">
        <v>51</v>
      </c>
      <c r="B28" t="s">
        <v>29</v>
      </c>
      <c r="C28" s="3">
        <f>IF('1_Bilancia commerciale'!H28&lt;1,ABS(1-'1_Bilancia commerciale'!H28)*20,('1_Bilancia commerciale'!H28-1)*20)</f>
        <v>28</v>
      </c>
      <c r="D28" s="3">
        <f>IF('2_posizione internaz.li'!H28&lt;0,'2_posizione internaz.li'!H28/-35*100,0)</f>
        <v>10</v>
      </c>
      <c r="E28" s="3">
        <f>IF('3_Tasso cambio effettivo'!H28&lt;0,'3_Tasso cambio effettivo'!H28/-3*100,'3_Tasso cambio effettivo'!H28/3*100)</f>
        <v>76.666666666666657</v>
      </c>
      <c r="F28" s="3">
        <f>IF('4_Quota export mondiale'!H28&lt;0,'4_Quota export mondiale'!H28/-3*100,0)</f>
        <v>0</v>
      </c>
      <c r="G28" s="3">
        <f>IF('5_Costo_lavoro'!H28&gt;0,'5_Costo_lavoro'!H28/9*100,0)</f>
        <v>56.666666666666664</v>
      </c>
      <c r="H28" s="3">
        <f>IF('6_Debito pubblico'!H28&gt;0,'6_Debito pubblico'!H28/60*100,0)</f>
        <v>125.66666666666669</v>
      </c>
      <c r="I28" s="3">
        <f>IF('7_Debiti famiglie e Isp'!H28&gt;0,'7_Debiti famiglie e Isp'!H28/55*100,0)</f>
        <v>126.36363636363637</v>
      </c>
      <c r="J28" s="3">
        <f>IF('7_Debiti famiglie e Isp'!H28&gt;0,'7_Debiti famiglie e Isp'!H28/85*100,0)</f>
        <v>81.764705882352942</v>
      </c>
      <c r="K28" s="3">
        <f>IF('9_Crediti concessi famiglie'!H28&gt;0,'9_Crediti concessi famiglie'!H28/14*100,0)</f>
        <v>31.428571428571434</v>
      </c>
      <c r="L28" s="3">
        <f>IF('10_Crediti concessi imprese'!H28&gt;0,'10_Crediti concessi imprese'!H28/13*100,0)</f>
        <v>64.615384615384613</v>
      </c>
      <c r="M28" s="3">
        <f>IF('11_Prezzo abitazioni'!H28&gt;0,'11_Prezzo abitazioni'!H28/9*100,0)</f>
        <v>20</v>
      </c>
      <c r="N28" s="3">
        <f>IF('12_Disoccupazione'!H28&gt;0,'12_Disoccupazione'!H28/10*100,0)</f>
        <v>77</v>
      </c>
      <c r="O28" s="3">
        <f>IF('13_Tasso di attivita'!H28&lt;0,'13_Tasso di attivita'!H28/-0.2*100,0)</f>
        <v>0</v>
      </c>
      <c r="P28">
        <f t="shared" si="0"/>
        <v>2</v>
      </c>
      <c r="Q28" s="3">
        <f t="shared" si="1"/>
        <v>53.705561406918875</v>
      </c>
      <c r="R28">
        <f t="shared" si="2"/>
        <v>3</v>
      </c>
      <c r="S28">
        <f t="shared" si="3"/>
        <v>0</v>
      </c>
      <c r="T28" s="3">
        <f t="shared" si="4"/>
        <v>34.266666666666666</v>
      </c>
      <c r="U28">
        <f t="shared" si="5"/>
        <v>2</v>
      </c>
      <c r="V28">
        <f t="shared" si="7"/>
        <v>2</v>
      </c>
      <c r="W28" s="3">
        <f t="shared" si="8"/>
        <v>65.854870619576502</v>
      </c>
      <c r="X28">
        <f t="shared" si="6"/>
        <v>13</v>
      </c>
      <c r="Y28" s="3">
        <f t="shared" si="9"/>
        <v>75.459734831504306</v>
      </c>
    </row>
    <row r="29" spans="1:25" x14ac:dyDescent="0.25">
      <c r="A29" s="4" t="s">
        <v>52</v>
      </c>
      <c r="B29" t="s">
        <v>30</v>
      </c>
      <c r="C29" s="3">
        <f>IF('1_Bilancia commerciale'!H29&lt;1,ABS(1-'1_Bilancia commerciale'!H29)*20,('1_Bilancia commerciale'!H29-1)*20)</f>
        <v>70</v>
      </c>
      <c r="D29" s="3">
        <f>IF('2_posizione internaz.li'!H29&lt;0,'2_posizione internaz.li'!H29/-35*100,0)</f>
        <v>0</v>
      </c>
      <c r="E29" s="3">
        <f>IF('3_Tasso cambio effettivo'!H29&lt;0,'3_Tasso cambio effettivo'!H29/-3*100,'3_Tasso cambio effettivo'!H29/3*100)</f>
        <v>156.66666666666666</v>
      </c>
      <c r="F29" s="3">
        <f>IF('4_Quota export mondiale'!H29&lt;0,'4_Quota export mondiale'!H29/-3*100,0)</f>
        <v>0</v>
      </c>
      <c r="G29" s="3">
        <f>IF('5_Costo_lavoro'!H29&gt;0,'5_Costo_lavoro'!H29/9*100,0)</f>
        <v>87.777777777777771</v>
      </c>
      <c r="H29" s="3">
        <f>IF('6_Debito pubblico'!H29&gt;0,'6_Debito pubblico'!H29/60*100,0)</f>
        <v>66.833333333333329</v>
      </c>
      <c r="I29" s="3">
        <f>IF('7_Debiti famiglie e Isp'!H29&gt;0,'7_Debiti famiglie e Isp'!H29/55*100,0)</f>
        <v>170.90909090909091</v>
      </c>
      <c r="J29" s="3">
        <f>IF('7_Debiti famiglie e Isp'!H29&gt;0,'7_Debiti famiglie e Isp'!H29/85*100,0)</f>
        <v>110.58823529411765</v>
      </c>
      <c r="K29" s="3">
        <f>IF('9_Crediti concessi famiglie'!H29&gt;0,'9_Crediti concessi famiglie'!H29/14*100,0)</f>
        <v>40.714285714285715</v>
      </c>
      <c r="L29" s="3">
        <f>IF('10_Crediti concessi imprese'!H29&gt;0,'10_Crediti concessi imprese'!H29/13*100,0)</f>
        <v>56.92307692307692</v>
      </c>
      <c r="M29" s="3">
        <f>IF('11_Prezzo abitazioni'!H29&gt;0,'11_Prezzo abitazioni'!H29/9*100,0)</f>
        <v>46.666666666666664</v>
      </c>
      <c r="N29" s="3">
        <f>IF('12_Disoccupazione'!H29&gt;0,'12_Disoccupazione'!H29/10*100,0)</f>
        <v>85</v>
      </c>
      <c r="O29" s="3">
        <f>IF('13_Tasso di attivita'!H29&lt;0,'13_Tasso di attivita'!H29/-0.2*100,0)</f>
        <v>50</v>
      </c>
      <c r="P29">
        <f t="shared" si="0"/>
        <v>3</v>
      </c>
      <c r="Q29" s="3">
        <f t="shared" si="1"/>
        <v>72.467625637308885</v>
      </c>
      <c r="R29">
        <f t="shared" si="2"/>
        <v>13</v>
      </c>
      <c r="S29">
        <f t="shared" si="3"/>
        <v>1</v>
      </c>
      <c r="T29" s="3">
        <f t="shared" si="4"/>
        <v>62.888888888888893</v>
      </c>
      <c r="U29">
        <f t="shared" si="5"/>
        <v>6</v>
      </c>
      <c r="V29">
        <f t="shared" si="7"/>
        <v>2</v>
      </c>
      <c r="W29" s="3">
        <f t="shared" si="8"/>
        <v>78.454336105071405</v>
      </c>
      <c r="X29">
        <f t="shared" si="6"/>
        <v>20</v>
      </c>
      <c r="Y29" s="3">
        <f t="shared" si="9"/>
        <v>66.622289642698988</v>
      </c>
    </row>
    <row r="30" spans="1:25" x14ac:dyDescent="0.25">
      <c r="A30" s="4"/>
      <c r="B30" t="s">
        <v>72</v>
      </c>
      <c r="C30" s="3">
        <f t="shared" ref="C30:O30" si="10">AVERAGE(C3:C29)</f>
        <v>70.666666666666671</v>
      </c>
      <c r="D30" s="3">
        <f t="shared" si="10"/>
        <v>112.47619047619048</v>
      </c>
      <c r="E30" s="3">
        <f t="shared" si="10"/>
        <v>93.086419753086403</v>
      </c>
      <c r="F30" s="3">
        <f t="shared" si="10"/>
        <v>67.679135802469133</v>
      </c>
      <c r="G30" s="3">
        <f t="shared" si="10"/>
        <v>129.46502057613171</v>
      </c>
      <c r="H30" s="3">
        <f>AVERAGE(H3:H29)</f>
        <v>125.33950617283951</v>
      </c>
      <c r="I30" s="3">
        <f>AVERAGE(I3:I29)</f>
        <v>97.003367003367018</v>
      </c>
      <c r="J30" s="3">
        <f>AVERAGE(J3:J29)</f>
        <v>62.766884531590399</v>
      </c>
      <c r="K30" s="3">
        <f t="shared" si="10"/>
        <v>26.825396825396819</v>
      </c>
      <c r="L30" s="3">
        <f t="shared" ref="L30" si="11">AVERAGE(L3:L29)</f>
        <v>39.230769230769241</v>
      </c>
      <c r="M30" s="3">
        <f>AVERAGE(M3:M29)</f>
        <v>61.89300411522634</v>
      </c>
      <c r="N30" s="3">
        <f t="shared" si="10"/>
        <v>70.222222222222229</v>
      </c>
      <c r="O30" s="3">
        <f t="shared" si="10"/>
        <v>172.22222222222223</v>
      </c>
      <c r="Q30" s="3">
        <f t="shared" si="1"/>
        <v>86.836677353706008</v>
      </c>
      <c r="T30" s="3">
        <f t="shared" si="4"/>
        <v>94.674686654908896</v>
      </c>
      <c r="W30" s="3">
        <f>AVERAGE(H30:O30)</f>
        <v>81.937921540454226</v>
      </c>
      <c r="Y30" s="3">
        <f t="shared" si="9"/>
        <v>58.066865141789371</v>
      </c>
    </row>
    <row r="31" spans="1:25" x14ac:dyDescent="0.25">
      <c r="A31" s="4" t="s">
        <v>51</v>
      </c>
      <c r="B31">
        <f>COUNTIF(A3:A29,"EUR")</f>
        <v>20</v>
      </c>
      <c r="C31" s="3">
        <f>SUMIF($A3:$A29,"EUR",C3:C29)/$B31</f>
        <v>77.5</v>
      </c>
      <c r="D31" s="3">
        <f t="shared" ref="D31:O31" si="12">SUMIF($A3:$A29,"EUR",D3:D29)/$B31</f>
        <v>125.84285714285716</v>
      </c>
      <c r="E31" s="3">
        <f t="shared" si="12"/>
        <v>80.166666666666671</v>
      </c>
      <c r="F31" s="3">
        <f t="shared" si="12"/>
        <v>91.366833333333332</v>
      </c>
      <c r="G31" s="3">
        <f t="shared" si="12"/>
        <v>120.83333333333334</v>
      </c>
      <c r="H31" s="3">
        <f>SUMIF($A3:$A29,"EUR",H3:H29)/$B31</f>
        <v>141.74166666666665</v>
      </c>
      <c r="I31" s="3">
        <f>SUMIF($A3:$A29,"EUR",I3:I29)/$B31</f>
        <v>100.57272727272728</v>
      </c>
      <c r="J31" s="3">
        <f>SUMIF($A3:$A29,"EUR",J3:J29)/$B31</f>
        <v>65.076470588235281</v>
      </c>
      <c r="K31" s="3">
        <f t="shared" si="12"/>
        <v>22.107142857142861</v>
      </c>
      <c r="L31" s="3">
        <f t="shared" ref="L31" si="13">SUMIF($A3:$A29,"EUR",L3:L29)/$B31</f>
        <v>37.461538461538467</v>
      </c>
      <c r="M31" s="3">
        <f>SUMIF($A3:$A29,"EUR",M3:M29)/$B31</f>
        <v>60.444444444444443</v>
      </c>
      <c r="N31" s="3">
        <f t="shared" si="12"/>
        <v>76.7</v>
      </c>
      <c r="O31" s="3">
        <f t="shared" si="12"/>
        <v>230</v>
      </c>
      <c r="Q31" s="3">
        <f t="shared" si="1"/>
        <v>94.601052366688137</v>
      </c>
      <c r="T31" s="3">
        <f t="shared" si="4"/>
        <v>99.141938095238103</v>
      </c>
      <c r="W31" s="3">
        <f t="shared" ref="W31:W32" si="14">AVERAGE(H31:O31)</f>
        <v>91.762998786344383</v>
      </c>
      <c r="Y31" s="3">
        <f t="shared" si="9"/>
        <v>59.692293375119036</v>
      </c>
    </row>
    <row r="32" spans="1:25" x14ac:dyDescent="0.25">
      <c r="A32" s="4" t="s">
        <v>52</v>
      </c>
      <c r="B32">
        <f>COUNTIF(A3:A29,"N_EUR")</f>
        <v>7</v>
      </c>
      <c r="C32" s="3">
        <f>SUMIF($A3:$A29,"N_EUR",C3:C29)/$B32</f>
        <v>51.142857142857146</v>
      </c>
      <c r="D32" s="3">
        <f t="shared" ref="D32:O32" si="15">SUMIF($A3:$A29,"N_EUR",D3:D29)/$B32</f>
        <v>74.285714285714292</v>
      </c>
      <c r="E32" s="3">
        <f t="shared" si="15"/>
        <v>130.00000000000003</v>
      </c>
      <c r="F32" s="3">
        <f t="shared" si="15"/>
        <v>0</v>
      </c>
      <c r="G32" s="3">
        <f t="shared" si="15"/>
        <v>154.12698412698413</v>
      </c>
      <c r="H32" s="3">
        <f>SUMIF($A3:$A29,"N_EUR",H3:H29)/$B32</f>
        <v>78.476190476190482</v>
      </c>
      <c r="I32" s="3">
        <f>SUMIF($A3:$A29,"N_EUR",I3:I29)/$B32</f>
        <v>86.805194805194802</v>
      </c>
      <c r="J32" s="3">
        <f>SUMIF($A3:$A29,"N_EUR",J3:J29)/$B32</f>
        <v>56.168067226890749</v>
      </c>
      <c r="K32" s="3">
        <f t="shared" si="15"/>
        <v>40.306122448979586</v>
      </c>
      <c r="L32" s="3">
        <f t="shared" ref="L32" si="16">SUMIF($A3:$A29,"N_EUR",L3:L29)/$B32</f>
        <v>44.285714285714285</v>
      </c>
      <c r="M32" s="3">
        <f>SUMIF($A3:$A29,"N_EUR",M3:M29)/$B32</f>
        <v>66.031746031746039</v>
      </c>
      <c r="N32" s="3">
        <f t="shared" si="15"/>
        <v>51.714285714285715</v>
      </c>
      <c r="O32" s="3">
        <f t="shared" si="15"/>
        <v>7.1428571428571432</v>
      </c>
      <c r="Q32" s="3">
        <f t="shared" si="1"/>
        <v>64.652748745185733</v>
      </c>
      <c r="T32" s="3">
        <f t="shared" si="4"/>
        <v>81.911111111111126</v>
      </c>
      <c r="W32" s="3">
        <f t="shared" si="14"/>
        <v>53.866272266482348</v>
      </c>
      <c r="Y32" s="3">
        <f t="shared" si="9"/>
        <v>51.271563675597875</v>
      </c>
    </row>
    <row r="33" spans="1:23" x14ac:dyDescent="0.25">
      <c r="A33" s="4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Q33" s="3"/>
      <c r="T33" s="3"/>
      <c r="W33" s="3"/>
    </row>
    <row r="34" spans="1:23" x14ac:dyDescent="0.25">
      <c r="A34" s="4" t="s">
        <v>53</v>
      </c>
      <c r="C34" s="7" t="s">
        <v>55</v>
      </c>
      <c r="D34" s="7" t="s">
        <v>56</v>
      </c>
      <c r="E34" s="7" t="s">
        <v>140</v>
      </c>
      <c r="F34" s="7">
        <v>-3</v>
      </c>
      <c r="G34" s="7" t="s">
        <v>57</v>
      </c>
      <c r="H34" s="7" t="s">
        <v>58</v>
      </c>
      <c r="I34" s="7" t="s">
        <v>148</v>
      </c>
      <c r="J34" s="7" t="s">
        <v>149</v>
      </c>
      <c r="K34" s="7" t="s">
        <v>60</v>
      </c>
      <c r="L34" s="7" t="s">
        <v>60</v>
      </c>
      <c r="M34" s="7" t="s">
        <v>57</v>
      </c>
      <c r="N34" s="7" t="s">
        <v>61</v>
      </c>
      <c r="O34" s="7">
        <v>-0.2</v>
      </c>
    </row>
    <row r="35" spans="1:23" x14ac:dyDescent="0.25">
      <c r="A35" s="4" t="s">
        <v>54</v>
      </c>
      <c r="E35" s="7" t="s">
        <v>141</v>
      </c>
      <c r="G35" s="6" t="s">
        <v>62</v>
      </c>
    </row>
  </sheetData>
  <mergeCells count="3">
    <mergeCell ref="P1:R1"/>
    <mergeCell ref="S1:U1"/>
    <mergeCell ref="V1:X1"/>
  </mergeCells>
  <conditionalFormatting sqref="O30 N3:N30 C3:I32 K3:K32 M3:M32 N31:O32">
    <cfRule type="cellIs" dxfId="46" priority="6" stopIfTrue="1" operator="greaterThanOrEqual">
      <formula>100</formula>
    </cfRule>
  </conditionalFormatting>
  <conditionalFormatting sqref="O3:O29">
    <cfRule type="cellIs" dxfId="45" priority="5" stopIfTrue="1" operator="greaterThanOrEqual">
      <formula>100</formula>
    </cfRule>
  </conditionalFormatting>
  <conditionalFormatting sqref="J3:J32">
    <cfRule type="cellIs" dxfId="44" priority="2" stopIfTrue="1" operator="greaterThanOrEqual">
      <formula>100</formula>
    </cfRule>
  </conditionalFormatting>
  <conditionalFormatting sqref="L3:L32">
    <cfRule type="cellIs" dxfId="43" priority="1" stopIfTrue="1" operator="greaterThanOrEqual">
      <formula>100</formula>
    </cfRule>
  </conditionalFormatting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5"/>
  <sheetViews>
    <sheetView workbookViewId="0">
      <selection activeCell="V3" sqref="V3:Y32"/>
    </sheetView>
  </sheetViews>
  <sheetFormatPr defaultRowHeight="13.2" x14ac:dyDescent="0.25"/>
  <cols>
    <col min="1" max="1" width="7.109375" bestFit="1" customWidth="1"/>
    <col min="2" max="2" width="14.33203125" bestFit="1" customWidth="1"/>
    <col min="3" max="3" width="6.88671875" bestFit="1" customWidth="1"/>
    <col min="4" max="4" width="5.6640625" customWidth="1"/>
    <col min="5" max="5" width="6.5546875" customWidth="1"/>
    <col min="6" max="15" width="5.6640625" customWidth="1"/>
  </cols>
  <sheetData>
    <row r="1" spans="1:25" x14ac:dyDescent="0.25">
      <c r="P1" s="70" t="s">
        <v>69</v>
      </c>
      <c r="Q1" s="71"/>
      <c r="R1" s="71"/>
      <c r="S1" s="70" t="s">
        <v>70</v>
      </c>
      <c r="T1" s="71"/>
      <c r="U1" s="71"/>
      <c r="V1" s="70" t="s">
        <v>71</v>
      </c>
      <c r="W1" s="71"/>
      <c r="X1" s="71"/>
    </row>
    <row r="2" spans="1:25" ht="39.6" x14ac:dyDescent="0.25">
      <c r="C2" s="5">
        <v>1</v>
      </c>
      <c r="D2" s="5">
        <v>2</v>
      </c>
      <c r="E2" s="5">
        <v>3</v>
      </c>
      <c r="F2" s="5">
        <v>4</v>
      </c>
      <c r="G2" s="5">
        <v>5</v>
      </c>
      <c r="H2" s="5">
        <v>6</v>
      </c>
      <c r="I2" s="5">
        <v>7</v>
      </c>
      <c r="J2" s="5">
        <v>8</v>
      </c>
      <c r="K2" s="5">
        <v>9</v>
      </c>
      <c r="L2" s="5">
        <v>10</v>
      </c>
      <c r="M2" s="5">
        <v>11</v>
      </c>
      <c r="N2" s="5">
        <v>12</v>
      </c>
      <c r="O2" s="5">
        <v>13</v>
      </c>
      <c r="P2" s="8" t="s">
        <v>48</v>
      </c>
      <c r="Q2" s="8" t="s">
        <v>49</v>
      </c>
      <c r="R2" s="8" t="s">
        <v>50</v>
      </c>
      <c r="S2" s="8" t="s">
        <v>63</v>
      </c>
      <c r="T2" s="8" t="s">
        <v>64</v>
      </c>
      <c r="U2" s="8" t="s">
        <v>65</v>
      </c>
      <c r="V2" s="8" t="s">
        <v>66</v>
      </c>
      <c r="W2" s="8" t="s">
        <v>67</v>
      </c>
      <c r="X2" s="8" t="s">
        <v>68</v>
      </c>
      <c r="Y2" s="8" t="s">
        <v>108</v>
      </c>
    </row>
    <row r="3" spans="1:25" x14ac:dyDescent="0.25">
      <c r="A3" s="4" t="s">
        <v>51</v>
      </c>
      <c r="B3" t="s">
        <v>3</v>
      </c>
      <c r="C3" s="3">
        <f>IF('1_Bilancia commerciale'!I3&lt;1,ABS(1-'1_Bilancia commerciale'!I3)*20,('1_Bilancia commerciale'!I3-1)*20)</f>
        <v>1.9999999999999996</v>
      </c>
      <c r="D3" s="3">
        <f>IF('2_posizione internaz.li'!I3&lt;0,'2_posizione internaz.li'!I3/-35*100,0)</f>
        <v>0</v>
      </c>
      <c r="E3" s="3">
        <f>IF('3_Tasso cambio effettivo'!I3&lt;0,'3_Tasso cambio effettivo'!I3/-3*100,'3_Tasso cambio effettivo'!I3/3*100)</f>
        <v>20</v>
      </c>
      <c r="F3" s="3">
        <f>IF('4_Quota export mondiale'!I3&lt;0,'4_Quota export mondiale'!I3/-3*100,0)</f>
        <v>0</v>
      </c>
      <c r="G3" s="3">
        <f>IF('5_Costo_lavoro'!I3&gt;0,'5_Costo_lavoro'!I3/9*100,0)</f>
        <v>56.666666666666664</v>
      </c>
      <c r="H3" s="3">
        <f>IF('6_Debito pubblico'!I3&gt;0,'6_Debito pubblico'!I3/60*100,0)</f>
        <v>180.66666666666669</v>
      </c>
      <c r="I3" s="3">
        <f>IF('7_Debiti famiglie e Isp'!I3&gt;0,'7_Debiti famiglie e Isp'!I3/55*100,0)</f>
        <v>113.81818181818181</v>
      </c>
      <c r="J3" s="3">
        <f>IF('7_Debiti famiglie e Isp'!I3&gt;0,'7_Debiti famiglie e Isp'!I3/85*100,0)</f>
        <v>73.647058823529406</v>
      </c>
      <c r="K3" s="3">
        <f>IF('9_Crediti concessi famiglie'!I3&gt;0,'9_Crediti concessi famiglie'!I3/14*100,0)</f>
        <v>37.142857142857146</v>
      </c>
      <c r="L3" s="3">
        <f>IF('10_Crediti concessi imprese'!I3&gt;0,'10_Crediti concessi imprese'!I3/13*100,0)</f>
        <v>0</v>
      </c>
      <c r="M3" s="3">
        <f>IF('11_Prezzo abitazioni'!I3&gt;0,'11_Prezzo abitazioni'!I3/9*100,0)</f>
        <v>74.444444444444443</v>
      </c>
      <c r="N3" s="3">
        <f>IF('12_Disoccupazione'!I3&gt;0,'12_Disoccupazione'!I3/10*100,0)</f>
        <v>63</v>
      </c>
      <c r="O3" s="3">
        <f>IF('13_Tasso di attivita'!I3&lt;0,'13_Tasso di attivita'!I3/-0.2*100,0)</f>
        <v>0</v>
      </c>
      <c r="P3">
        <f t="shared" ref="P3:P29" si="0">COUNTIF(C3:O3,"&gt;=100")</f>
        <v>2</v>
      </c>
      <c r="Q3" s="3">
        <f t="shared" ref="Q3:Q32" si="1">AVERAGE(C3:O3)</f>
        <v>47.798913504795863</v>
      </c>
      <c r="R3">
        <f t="shared" ref="R3:R29" si="2">RANK(Q3,Q$3:Q$29,1)</f>
        <v>3</v>
      </c>
      <c r="S3">
        <f t="shared" ref="S3:S29" si="3">COUNTIF(C3:G3,"&gt;=100")</f>
        <v>0</v>
      </c>
      <c r="T3" s="3">
        <f t="shared" ref="T3:T32" si="4">AVERAGE(C3:G3)</f>
        <v>15.733333333333331</v>
      </c>
      <c r="U3">
        <f t="shared" ref="U3:U29" si="5">RANK(T3,T$3:T$29,1)</f>
        <v>1</v>
      </c>
      <c r="V3">
        <f>COUNTIF(H3:O3,"&gt;=100")</f>
        <v>2</v>
      </c>
      <c r="W3" s="3">
        <f>AVERAGE(H3:O3)</f>
        <v>67.839901111959932</v>
      </c>
      <c r="X3">
        <f t="shared" ref="X3:X29" si="6">RANK(W3,W$3:W$29,1)</f>
        <v>14</v>
      </c>
      <c r="Y3" s="3">
        <f>SUM(H3:O3)/13/Q3*100</f>
        <v>87.340126359410021</v>
      </c>
    </row>
    <row r="4" spans="1:25" x14ac:dyDescent="0.25">
      <c r="A4" s="4" t="s">
        <v>52</v>
      </c>
      <c r="B4" t="s">
        <v>5</v>
      </c>
      <c r="C4" s="3">
        <f>IF('1_Bilancia commerciale'!I4&lt;1,ABS(1-'1_Bilancia commerciale'!I4)*20,('1_Bilancia commerciale'!I4-1)*20)</f>
        <v>14</v>
      </c>
      <c r="D4" s="3">
        <f>IF('2_posizione internaz.li'!I4&lt;0,'2_posizione internaz.li'!I4/-35*100,0)</f>
        <v>44.571428571428569</v>
      </c>
      <c r="E4" s="3">
        <f>IF('3_Tasso cambio effettivo'!I4&lt;0,'3_Tasso cambio effettivo'!I4/-3*100,'3_Tasso cambio effettivo'!I4/3*100)</f>
        <v>123.33333333333334</v>
      </c>
      <c r="F4" s="3">
        <f>IF('4_Quota export mondiale'!I4&lt;0,'4_Quota export mondiale'!I4/-3*100,0)</f>
        <v>0</v>
      </c>
      <c r="G4" s="3">
        <f>IF('5_Costo_lavoro'!I4&gt;0,'5_Costo_lavoro'!I4/9*100,0)</f>
        <v>155.55555555555557</v>
      </c>
      <c r="H4" s="3">
        <f>IF('6_Debito pubblico'!I4&gt;0,'6_Debito pubblico'!I4/60*100,0)</f>
        <v>39.666666666666664</v>
      </c>
      <c r="I4" s="3">
        <f>IF('7_Debiti famiglie e Isp'!I4&gt;0,'7_Debiti famiglie e Isp'!I4/55*100,0)</f>
        <v>43.090909090909093</v>
      </c>
      <c r="J4" s="3">
        <f>IF('7_Debiti famiglie e Isp'!I4&gt;0,'7_Debiti famiglie e Isp'!I4/85*100,0)</f>
        <v>27.882352941176471</v>
      </c>
      <c r="K4" s="3">
        <f>IF('9_Crediti concessi famiglie'!I4&gt;0,'9_Crediti concessi famiglie'!I4/14*100,0)</f>
        <v>100.71428571428571</v>
      </c>
      <c r="L4" s="3">
        <f>IF('10_Crediti concessi imprese'!I4&gt;0,'10_Crediti concessi imprese'!I4/13*100,0)</f>
        <v>43.846153846153847</v>
      </c>
      <c r="M4" s="3">
        <f>IF('11_Prezzo abitazioni'!I4&gt;0,'11_Prezzo abitazioni'!I4/9*100,0)</f>
        <v>96.666666666666657</v>
      </c>
      <c r="N4" s="3">
        <f>IF('12_Disoccupazione'!I4&gt;0,'12_Disoccupazione'!I4/10*100,0)</f>
        <v>52</v>
      </c>
      <c r="O4" s="3">
        <f>IF('13_Tasso di attivita'!I4&lt;0,'13_Tasso di attivita'!I4/-0.2*100,0)</f>
        <v>0</v>
      </c>
      <c r="P4">
        <f t="shared" si="0"/>
        <v>3</v>
      </c>
      <c r="Q4" s="3">
        <f t="shared" si="1"/>
        <v>57.025180952782755</v>
      </c>
      <c r="R4">
        <f t="shared" si="2"/>
        <v>6</v>
      </c>
      <c r="S4">
        <f t="shared" si="3"/>
        <v>2</v>
      </c>
      <c r="T4" s="3">
        <f t="shared" si="4"/>
        <v>67.492063492063494</v>
      </c>
      <c r="U4">
        <f t="shared" si="5"/>
        <v>15</v>
      </c>
      <c r="V4">
        <f t="shared" ref="V4:V29" si="7">COUNTIF(H4:O4,"&gt;=100")</f>
        <v>1</v>
      </c>
      <c r="W4" s="3">
        <f t="shared" ref="W4:W29" si="8">AVERAGE(H4:O4)</f>
        <v>50.483379365732304</v>
      </c>
      <c r="X4">
        <f t="shared" si="6"/>
        <v>4</v>
      </c>
      <c r="Y4" s="3">
        <f t="shared" ref="Y4:Y32" si="9">SUM(H4:O4)/13/Q4*100</f>
        <v>54.478906467688795</v>
      </c>
    </row>
    <row r="5" spans="1:25" x14ac:dyDescent="0.25">
      <c r="A5" s="4" t="s">
        <v>52</v>
      </c>
      <c r="B5" t="s">
        <v>6</v>
      </c>
      <c r="C5" s="3">
        <f>IF('1_Bilancia commerciale'!I5&lt;1,ABS(1-'1_Bilancia commerciale'!I5)*20,('1_Bilancia commerciale'!I5-1)*20)</f>
        <v>20</v>
      </c>
      <c r="D5" s="3">
        <f>IF('2_posizione internaz.li'!I5&lt;0,'2_posizione internaz.li'!I5/-35*100,0)</f>
        <v>42.571428571428569</v>
      </c>
      <c r="E5" s="3">
        <f>IF('3_Tasso cambio effettivo'!I5&lt;0,'3_Tasso cambio effettivo'!I5/-3*100,'3_Tasso cambio effettivo'!I5/3*100)</f>
        <v>166.66666666666669</v>
      </c>
      <c r="F5" s="3">
        <f>IF('4_Quota export mondiale'!I5&lt;0,'4_Quota export mondiale'!I5/-3*100,0)</f>
        <v>72.933333333333337</v>
      </c>
      <c r="G5" s="3">
        <f>IF('5_Costo_lavoro'!I5&gt;0,'5_Costo_lavoro'!I5/9*100,0)</f>
        <v>164.44444444444446</v>
      </c>
      <c r="H5" s="3">
        <f>IF('6_Debito pubblico'!I5&gt;0,'6_Debito pubblico'!I5/60*100,0)</f>
        <v>67.833333333333329</v>
      </c>
      <c r="I5" s="3">
        <f>IF('7_Debiti famiglie e Isp'!I5&gt;0,'7_Debiti famiglie e Isp'!I5/55*100,0)</f>
        <v>61.636363636363633</v>
      </c>
      <c r="J5" s="3">
        <f>IF('7_Debiti famiglie e Isp'!I5&gt;0,'7_Debiti famiglie e Isp'!I5/85*100,0)</f>
        <v>39.882352941176471</v>
      </c>
      <c r="K5" s="3">
        <f>IF('9_Crediti concessi famiglie'!I5&gt;0,'9_Crediti concessi famiglie'!I5/14*100,0)</f>
        <v>67.857142857142861</v>
      </c>
      <c r="L5" s="3">
        <f>IF('10_Crediti concessi imprese'!I5&gt;0,'10_Crediti concessi imprese'!I5/13*100,0)</f>
        <v>57.692307692307686</v>
      </c>
      <c r="M5" s="3">
        <f>IF('11_Prezzo abitazioni'!I5&gt;0,'11_Prezzo abitazioni'!I5/9*100,0)</f>
        <v>218.88888888888886</v>
      </c>
      <c r="N5" s="3">
        <f>IF('12_Disoccupazione'!I5&gt;0,'12_Disoccupazione'!I5/10*100,0)</f>
        <v>27.999999999999996</v>
      </c>
      <c r="O5" s="3">
        <f>IF('13_Tasso di attivita'!I5&lt;0,'13_Tasso di attivita'!I5/-0.2*100,0)</f>
        <v>0</v>
      </c>
      <c r="P5">
        <f t="shared" si="0"/>
        <v>3</v>
      </c>
      <c r="Q5" s="3">
        <f t="shared" si="1"/>
        <v>77.569712489621992</v>
      </c>
      <c r="R5">
        <f t="shared" si="2"/>
        <v>19</v>
      </c>
      <c r="S5">
        <f t="shared" si="3"/>
        <v>2</v>
      </c>
      <c r="T5" s="3">
        <f t="shared" si="4"/>
        <v>93.323174603174607</v>
      </c>
      <c r="U5">
        <f t="shared" si="5"/>
        <v>19</v>
      </c>
      <c r="V5">
        <f t="shared" si="7"/>
        <v>1</v>
      </c>
      <c r="W5" s="3">
        <f t="shared" si="8"/>
        <v>67.723798668651597</v>
      </c>
      <c r="X5">
        <f t="shared" si="6"/>
        <v>13</v>
      </c>
      <c r="Y5" s="3">
        <f t="shared" si="9"/>
        <v>53.727392378396566</v>
      </c>
    </row>
    <row r="6" spans="1:25" x14ac:dyDescent="0.25">
      <c r="A6" s="4" t="s">
        <v>52</v>
      </c>
      <c r="B6" t="s">
        <v>7</v>
      </c>
      <c r="C6" s="3">
        <f>IF('1_Bilancia commerciale'!I6&lt;1,ABS(1-'1_Bilancia commerciale'!I6)*20,('1_Bilancia commerciale'!I6-1)*20)</f>
        <v>136</v>
      </c>
      <c r="D6" s="3">
        <f>IF('2_posizione internaz.li'!I6&lt;0,'2_posizione internaz.li'!I6/-35*100,0)</f>
        <v>0</v>
      </c>
      <c r="E6" s="3">
        <f>IF('3_Tasso cambio effettivo'!I6&lt;0,'3_Tasso cambio effettivo'!I6/-3*100,'3_Tasso cambio effettivo'!I6/3*100)</f>
        <v>36.666666666666671</v>
      </c>
      <c r="F6" s="3">
        <f>IF('4_Quota export mondiale'!I6&lt;0,'4_Quota export mondiale'!I6/-3*100,0)</f>
        <v>0</v>
      </c>
      <c r="G6" s="3">
        <f>IF('5_Costo_lavoro'!I6&gt;0,'5_Costo_lavoro'!I6/9*100,0)</f>
        <v>32.222222222222221</v>
      </c>
      <c r="H6" s="3">
        <f>IF('6_Debito pubblico'!I6&gt;0,'6_Debito pubblico'!I6/60*100,0)</f>
        <v>67.5</v>
      </c>
      <c r="I6" s="3">
        <f>IF('7_Debiti famiglie e Isp'!I6&gt;0,'7_Debiti famiglie e Isp'!I6/55*100,0)</f>
        <v>184.54545454545453</v>
      </c>
      <c r="J6" s="3">
        <f>IF('7_Debiti famiglie e Isp'!I6&gt;0,'7_Debiti famiglie e Isp'!I6/85*100,0)</f>
        <v>119.41176470588235</v>
      </c>
      <c r="K6" s="3">
        <f>IF('9_Crediti concessi famiglie'!I6&gt;0,'9_Crediti concessi famiglie'!I6/14*100,0)</f>
        <v>19.285714285714288</v>
      </c>
      <c r="L6" s="3">
        <f>IF('10_Crediti concessi imprese'!I6&gt;0,'10_Crediti concessi imprese'!I6/13*100,0)</f>
        <v>24.615384615384617</v>
      </c>
      <c r="M6" s="3">
        <f>IF('11_Prezzo abitazioni'!I6&gt;0,'11_Prezzo abitazioni'!I6/9*100,0)</f>
        <v>129.99999999999997</v>
      </c>
      <c r="N6" s="3">
        <f>IF('12_Disoccupazione'!I6&gt;0,'12_Disoccupazione'!I6/10*100,0)</f>
        <v>51</v>
      </c>
      <c r="O6" s="3">
        <f>IF('13_Tasso di attivita'!I6&lt;0,'13_Tasso di attivita'!I6/-0.2*100,0)</f>
        <v>0</v>
      </c>
      <c r="P6">
        <f t="shared" si="0"/>
        <v>4</v>
      </c>
      <c r="Q6" s="3">
        <f t="shared" si="1"/>
        <v>61.63440054164036</v>
      </c>
      <c r="R6">
        <f t="shared" si="2"/>
        <v>10</v>
      </c>
      <c r="S6">
        <f t="shared" si="3"/>
        <v>1</v>
      </c>
      <c r="T6" s="3">
        <f t="shared" si="4"/>
        <v>40.977777777777781</v>
      </c>
      <c r="U6">
        <f t="shared" si="5"/>
        <v>4</v>
      </c>
      <c r="V6">
        <f t="shared" si="7"/>
        <v>3</v>
      </c>
      <c r="W6" s="3">
        <f t="shared" si="8"/>
        <v>74.544789769054475</v>
      </c>
      <c r="X6">
        <f t="shared" si="6"/>
        <v>20</v>
      </c>
      <c r="Y6" s="3">
        <f t="shared" si="9"/>
        <v>74.428754685403646</v>
      </c>
    </row>
    <row r="7" spans="1:25" x14ac:dyDescent="0.25">
      <c r="A7" s="4" t="s">
        <v>51</v>
      </c>
      <c r="B7" t="s">
        <v>8</v>
      </c>
      <c r="C7" s="3">
        <f>IF('1_Bilancia commerciale'!I7&lt;1,ABS(1-'1_Bilancia commerciale'!I7)*20,('1_Bilancia commerciale'!I7-1)*20)</f>
        <v>120</v>
      </c>
      <c r="D7" s="3">
        <f>IF('2_posizione internaz.li'!I7&lt;0,'2_posizione internaz.li'!I7/-35*100,0)</f>
        <v>0</v>
      </c>
      <c r="E7" s="3">
        <f>IF('3_Tasso cambio effettivo'!I7&lt;0,'3_Tasso cambio effettivo'!I7/-3*100,'3_Tasso cambio effettivo'!I7/3*100)</f>
        <v>16.666666666666664</v>
      </c>
      <c r="F7" s="3">
        <f>IF('4_Quota export mondiale'!I7&lt;0,'4_Quota export mondiale'!I7/-3*100,0)</f>
        <v>57.423333333333325</v>
      </c>
      <c r="G7" s="3">
        <f>IF('5_Costo_lavoro'!I7&gt;0,'5_Costo_lavoro'!I7/9*100,0)</f>
        <v>67.777777777777771</v>
      </c>
      <c r="H7" s="3">
        <f>IF('6_Debito pubblico'!I7&gt;0,'6_Debito pubblico'!I7/60*100,0)</f>
        <v>113.5</v>
      </c>
      <c r="I7" s="3">
        <f>IF('7_Debiti famiglie e Isp'!I7&gt;0,'7_Debiti famiglie e Isp'!I7/55*100,0)</f>
        <v>100.54545454545453</v>
      </c>
      <c r="J7" s="3">
        <f>IF('7_Debiti famiglie e Isp'!I7&gt;0,'7_Debiti famiglie e Isp'!I7/85*100,0)</f>
        <v>65.058823529411754</v>
      </c>
      <c r="K7" s="3">
        <f>IF('9_Crediti concessi famiglie'!I7&gt;0,'9_Crediti concessi famiglie'!I7/14*100,0)</f>
        <v>36.428571428571423</v>
      </c>
      <c r="L7" s="3">
        <f>IF('10_Crediti concessi imprese'!I7&gt;0,'10_Crediti concessi imprese'!I7/13*100,0)</f>
        <v>50</v>
      </c>
      <c r="M7" s="3">
        <f>IF('11_Prezzo abitazioni'!I7&gt;0,'11_Prezzo abitazioni'!I7/9*100,0)</f>
        <v>128.88888888888889</v>
      </c>
      <c r="N7" s="3">
        <f>IF('12_Disoccupazione'!I7&gt;0,'12_Disoccupazione'!I7/10*100,0)</f>
        <v>37</v>
      </c>
      <c r="O7" s="3">
        <f>IF('13_Tasso di attivita'!I7&lt;0,'13_Tasso di attivita'!I7/-0.2*100,0)</f>
        <v>0</v>
      </c>
      <c r="P7">
        <f t="shared" si="0"/>
        <v>4</v>
      </c>
      <c r="Q7" s="3">
        <f t="shared" si="1"/>
        <v>61.022270474623411</v>
      </c>
      <c r="R7">
        <f t="shared" si="2"/>
        <v>9</v>
      </c>
      <c r="S7">
        <f t="shared" si="3"/>
        <v>1</v>
      </c>
      <c r="T7" s="3">
        <f t="shared" si="4"/>
        <v>52.373555555555548</v>
      </c>
      <c r="U7">
        <f t="shared" si="5"/>
        <v>7</v>
      </c>
      <c r="V7">
        <f t="shared" si="7"/>
        <v>3</v>
      </c>
      <c r="W7" s="3">
        <f t="shared" si="8"/>
        <v>66.427717299040822</v>
      </c>
      <c r="X7">
        <f t="shared" si="6"/>
        <v>12</v>
      </c>
      <c r="Y7" s="3">
        <f t="shared" si="9"/>
        <v>66.989633363360142</v>
      </c>
    </row>
    <row r="8" spans="1:25" x14ac:dyDescent="0.25">
      <c r="A8" s="4" t="s">
        <v>51</v>
      </c>
      <c r="B8" t="s">
        <v>9</v>
      </c>
      <c r="C8" s="3">
        <f>IF('1_Bilancia commerciale'!I8&lt;1,ABS(1-'1_Bilancia commerciale'!I8)*20,('1_Bilancia commerciale'!I8-1)*20)</f>
        <v>48</v>
      </c>
      <c r="D8" s="3">
        <f>IF('2_posizione internaz.li'!I8&lt;0,'2_posizione internaz.li'!I8/-35*100,0)</f>
        <v>43.142857142857146</v>
      </c>
      <c r="E8" s="3">
        <f>IF('3_Tasso cambio effettivo'!I8&lt;0,'3_Tasso cambio effettivo'!I8/-3*100,'3_Tasso cambio effettivo'!I8/3*100)</f>
        <v>63.333333333333329</v>
      </c>
      <c r="F8" s="3">
        <f>IF('4_Quota export mondiale'!I8&lt;0,'4_Quota export mondiale'!I8/-3*100,0)</f>
        <v>0</v>
      </c>
      <c r="G8" s="3">
        <f>IF('5_Costo_lavoro'!I8&gt;0,'5_Costo_lavoro'!I8/9*100,0)</f>
        <v>136.66666666666666</v>
      </c>
      <c r="H8" s="3">
        <f>IF('6_Debito pubblico'!I8&gt;0,'6_Debito pubblico'!I8/60*100,0)</f>
        <v>30.666666666666664</v>
      </c>
      <c r="I8" s="3">
        <f>IF('7_Debiti famiglie e Isp'!I8&gt;0,'7_Debiti famiglie e Isp'!I8/55*100,0)</f>
        <v>69.090909090909093</v>
      </c>
      <c r="J8" s="3">
        <f>IF('7_Debiti famiglie e Isp'!I8&gt;0,'7_Debiti famiglie e Isp'!I8/85*100,0)</f>
        <v>44.705882352941181</v>
      </c>
      <c r="K8" s="3">
        <f>IF('9_Crediti concessi famiglie'!I8&gt;0,'9_Crediti concessi famiglie'!I8/14*100,0)</f>
        <v>52.142857142857146</v>
      </c>
      <c r="L8" s="3">
        <f>IF('10_Crediti concessi imprese'!I8&gt;0,'10_Crediti concessi imprese'!I8/13*100,0)</f>
        <v>65.384615384615387</v>
      </c>
      <c r="M8" s="3">
        <f>IF('11_Prezzo abitazioni'!I8&gt;0,'11_Prezzo abitazioni'!I8/9*100,0)</f>
        <v>166.66666666666669</v>
      </c>
      <c r="N8" s="3">
        <f>IF('12_Disoccupazione'!I8&gt;0,'12_Disoccupazione'!I8/10*100,0)</f>
        <v>62</v>
      </c>
      <c r="O8" s="3">
        <f>IF('13_Tasso di attivita'!I8&lt;0,'13_Tasso di attivita'!I8/-0.2*100,0)</f>
        <v>100</v>
      </c>
      <c r="P8">
        <f t="shared" si="0"/>
        <v>3</v>
      </c>
      <c r="Q8" s="3">
        <f t="shared" si="1"/>
        <v>67.83080418827025</v>
      </c>
      <c r="R8">
        <f t="shared" si="2"/>
        <v>14</v>
      </c>
      <c r="S8">
        <f t="shared" si="3"/>
        <v>1</v>
      </c>
      <c r="T8" s="3">
        <f t="shared" si="4"/>
        <v>58.228571428571421</v>
      </c>
      <c r="U8">
        <f t="shared" si="5"/>
        <v>12</v>
      </c>
      <c r="V8">
        <f t="shared" si="7"/>
        <v>2</v>
      </c>
      <c r="W8" s="3">
        <f t="shared" si="8"/>
        <v>73.832199663082008</v>
      </c>
      <c r="X8">
        <f t="shared" si="6"/>
        <v>18</v>
      </c>
      <c r="Y8" s="3">
        <f t="shared" si="9"/>
        <v>66.983135960700878</v>
      </c>
    </row>
    <row r="9" spans="1:25" x14ac:dyDescent="0.25">
      <c r="A9" s="4" t="s">
        <v>51</v>
      </c>
      <c r="B9" t="s">
        <v>10</v>
      </c>
      <c r="C9" s="3">
        <f>IF('1_Bilancia commerciale'!I9&lt;1,ABS(1-'1_Bilancia commerciale'!I9)*20,('1_Bilancia commerciale'!I9-1)*20)</f>
        <v>124</v>
      </c>
      <c r="D9" s="3">
        <f>IF('2_posizione internaz.li'!I9&lt;0,'2_posizione internaz.li'!I9/-35*100,0)</f>
        <v>345.42857142857144</v>
      </c>
      <c r="E9" s="3">
        <f>IF('3_Tasso cambio effettivo'!I9&lt;0,'3_Tasso cambio effettivo'!I9/-3*100,'3_Tasso cambio effettivo'!I9/3*100)</f>
        <v>86.666666666666671</v>
      </c>
      <c r="F9" s="3">
        <f>IF('4_Quota export mondiale'!I9&lt;0,'4_Quota export mondiale'!I9/-3*100,0)</f>
        <v>0</v>
      </c>
      <c r="G9" s="3">
        <f>IF('5_Costo_lavoro'!I9&gt;0,'5_Costo_lavoro'!I9/9*100,0)</f>
        <v>0</v>
      </c>
      <c r="H9" s="3">
        <f>IF('6_Debito pubblico'!I9&gt;0,'6_Debito pubblico'!I9/60*100,0)</f>
        <v>87.666666666666671</v>
      </c>
      <c r="I9" s="3">
        <f>IF('7_Debiti famiglie e Isp'!I9&gt;0,'7_Debiti famiglie e Isp'!I9/55*100,0)</f>
        <v>54.36363636363636</v>
      </c>
      <c r="J9" s="3">
        <f>IF('7_Debiti famiglie e Isp'!I9&gt;0,'7_Debiti famiglie e Isp'!I9/85*100,0)</f>
        <v>35.17647058823529</v>
      </c>
      <c r="K9" s="3">
        <f>IF('9_Crediti concessi famiglie'!I9&gt;0,'9_Crediti concessi famiglie'!I9/14*100,0)</f>
        <v>23.571428571428569</v>
      </c>
      <c r="L9" s="3">
        <f>IF('10_Crediti concessi imprese'!I9&gt;0,'10_Crediti concessi imprese'!I9/13*100,0)</f>
        <v>13.076923076923078</v>
      </c>
      <c r="M9" s="3">
        <f>IF('11_Prezzo abitazioni'!I9&gt;0,'11_Prezzo abitazioni'!I9/9*100,0)</f>
        <v>92.222222222222229</v>
      </c>
      <c r="N9" s="3">
        <f>IF('12_Disoccupazione'!I9&gt;0,'12_Disoccupazione'!I9/10*100,0)</f>
        <v>62</v>
      </c>
      <c r="O9" s="3">
        <f>IF('13_Tasso di attivita'!I9&lt;0,'13_Tasso di attivita'!I9/-0.2*100,0)</f>
        <v>0</v>
      </c>
      <c r="P9">
        <f t="shared" si="0"/>
        <v>2</v>
      </c>
      <c r="Q9" s="3">
        <f t="shared" si="1"/>
        <v>71.090198891103853</v>
      </c>
      <c r="R9">
        <f t="shared" si="2"/>
        <v>15</v>
      </c>
      <c r="S9">
        <f t="shared" si="3"/>
        <v>2</v>
      </c>
      <c r="T9" s="3">
        <f t="shared" si="4"/>
        <v>111.21904761904761</v>
      </c>
      <c r="U9">
        <f t="shared" si="5"/>
        <v>23</v>
      </c>
      <c r="V9">
        <f t="shared" si="7"/>
        <v>0</v>
      </c>
      <c r="W9" s="3">
        <f t="shared" si="8"/>
        <v>46.009668436139023</v>
      </c>
      <c r="X9">
        <f t="shared" si="6"/>
        <v>1</v>
      </c>
      <c r="Y9" s="3">
        <f t="shared" si="9"/>
        <v>39.827771698765389</v>
      </c>
    </row>
    <row r="10" spans="1:25" x14ac:dyDescent="0.25">
      <c r="A10" s="4" t="s">
        <v>51</v>
      </c>
      <c r="B10" t="s">
        <v>11</v>
      </c>
      <c r="C10" s="3">
        <f>IF('1_Bilancia commerciale'!I10&lt;1,ABS(1-'1_Bilancia commerciale'!I10)*20,('1_Bilancia commerciale'!I10-1)*20)</f>
        <v>118</v>
      </c>
      <c r="D10" s="3">
        <f>IF('2_posizione internaz.li'!I10&lt;0,'2_posizione internaz.li'!I10/-35*100,0)</f>
        <v>485.99999999999994</v>
      </c>
      <c r="E10" s="3">
        <f>IF('3_Tasso cambio effettivo'!I10&lt;0,'3_Tasso cambio effettivo'!I10/-3*100,'3_Tasso cambio effettivo'!I10/3*100)</f>
        <v>106.66666666666667</v>
      </c>
      <c r="F10" s="3">
        <f>IF('4_Quota export mondiale'!I10&lt;0,'4_Quota export mondiale'!I10/-3*100,0)</f>
        <v>60.61666666666666</v>
      </c>
      <c r="G10" s="3">
        <f>IF('5_Costo_lavoro'!I10&gt;0,'5_Costo_lavoro'!I10/9*100,0)</f>
        <v>46.666666666666664</v>
      </c>
      <c r="H10" s="3">
        <f>IF('6_Debito pubblico'!I10&gt;0,'6_Debito pubblico'!I10/60*100,0)</f>
        <v>328.83333333333337</v>
      </c>
      <c r="I10" s="3">
        <f>IF('7_Debiti famiglie e Isp'!I10&gt;0,'7_Debiti famiglie e Isp'!I10/55*100,0)</f>
        <v>99.63636363636364</v>
      </c>
      <c r="J10" s="3">
        <f>IF('7_Debiti famiglie e Isp'!I10&gt;0,'7_Debiti famiglie e Isp'!I10/85*100,0)</f>
        <v>64.470588235294116</v>
      </c>
      <c r="K10" s="3">
        <f>IF('9_Crediti concessi famiglie'!I10&gt;0,'9_Crediti concessi famiglie'!I10/14*100,0)</f>
        <v>0</v>
      </c>
      <c r="L10" s="3">
        <f>IF('10_Crediti concessi imprese'!I10&gt;0,'10_Crediti concessi imprese'!I10/13*100,0)</f>
        <v>16.923076923076923</v>
      </c>
      <c r="M10" s="3">
        <f>IF('11_Prezzo abitazioni'!I10&gt;0,'11_Prezzo abitazioni'!I10/9*100,0)</f>
        <v>84.444444444444443</v>
      </c>
      <c r="N10" s="3">
        <f>IF('12_Disoccupazione'!I10&gt;0,'12_Disoccupazione'!I10/10*100,0)</f>
        <v>147</v>
      </c>
      <c r="O10" s="3">
        <f>IF('13_Tasso di attivita'!I10&lt;0,'13_Tasso di attivita'!I10/-0.2*100,0)</f>
        <v>400</v>
      </c>
      <c r="P10">
        <f t="shared" si="0"/>
        <v>6</v>
      </c>
      <c r="Q10" s="3">
        <f t="shared" si="1"/>
        <v>150.71213896711635</v>
      </c>
      <c r="R10">
        <f t="shared" si="2"/>
        <v>27</v>
      </c>
      <c r="S10">
        <f t="shared" si="3"/>
        <v>3</v>
      </c>
      <c r="T10" s="3">
        <f t="shared" si="4"/>
        <v>163.58999999999997</v>
      </c>
      <c r="U10">
        <f t="shared" si="5"/>
        <v>27</v>
      </c>
      <c r="V10">
        <f t="shared" si="7"/>
        <v>3</v>
      </c>
      <c r="W10" s="3">
        <f t="shared" si="8"/>
        <v>142.66347582156408</v>
      </c>
      <c r="X10">
        <f t="shared" si="6"/>
        <v>26</v>
      </c>
      <c r="Y10" s="3">
        <f t="shared" si="9"/>
        <v>58.252048441194894</v>
      </c>
    </row>
    <row r="11" spans="1:25" x14ac:dyDescent="0.25">
      <c r="A11" s="4" t="s">
        <v>51</v>
      </c>
      <c r="B11" t="s">
        <v>12</v>
      </c>
      <c r="C11" s="3">
        <f>IF('1_Bilancia commerciale'!I11&lt;1,ABS(1-'1_Bilancia commerciale'!I11)*20,('1_Bilancia commerciale'!I11-1)*20)</f>
        <v>3.9999999999999991</v>
      </c>
      <c r="D11" s="3">
        <f>IF('2_posizione internaz.li'!I11&lt;0,'2_posizione internaz.li'!I11/-35*100,0)</f>
        <v>198.28571428571431</v>
      </c>
      <c r="E11" s="3">
        <f>IF('3_Tasso cambio effettivo'!I11&lt;0,'3_Tasso cambio effettivo'!I11/-3*100,'3_Tasso cambio effettivo'!I11/3*100)</f>
        <v>16.666666666666664</v>
      </c>
      <c r="F11" s="3">
        <f>IF('4_Quota export mondiale'!I11&lt;0,'4_Quota export mondiale'!I11/-3*100,0)</f>
        <v>315.42666666666668</v>
      </c>
      <c r="G11" s="3">
        <f>IF('5_Costo_lavoro'!I11&gt;0,'5_Costo_lavoro'!I11/9*100,0)</f>
        <v>144.44444444444443</v>
      </c>
      <c r="H11" s="3">
        <f>IF('6_Debito pubblico'!I11&gt;0,'6_Debito pubblico'!I11/60*100,0)</f>
        <v>192.83333333333334</v>
      </c>
      <c r="I11" s="3">
        <f>IF('7_Debiti famiglie e Isp'!I11&gt;0,'7_Debiti famiglie e Isp'!I11/55*100,0)</f>
        <v>104</v>
      </c>
      <c r="J11" s="3">
        <f>IF('7_Debiti famiglie e Isp'!I11&gt;0,'7_Debiti famiglie e Isp'!I11/85*100,0)</f>
        <v>67.294117647058826</v>
      </c>
      <c r="K11" s="3">
        <f>IF('9_Crediti concessi famiglie'!I11&gt;0,'9_Crediti concessi famiglie'!I11/14*100,0)</f>
        <v>7.8571428571428585</v>
      </c>
      <c r="L11" s="3">
        <f>IF('10_Crediti concessi imprese'!I11&gt;0,'10_Crediti concessi imprese'!I11/13*100,0)</f>
        <v>16.923076923076923</v>
      </c>
      <c r="M11" s="3">
        <f>IF('11_Prezzo abitazioni'!I11&gt;0,'11_Prezzo abitazioni'!I11/9*100,0)</f>
        <v>41.111111111111114</v>
      </c>
      <c r="N11" s="3">
        <f>IF('12_Disoccupazione'!I11&gt;0,'12_Disoccupazione'!I11/10*100,0)</f>
        <v>149</v>
      </c>
      <c r="O11" s="3">
        <f>IF('13_Tasso di attivita'!I11&lt;0,'13_Tasso di attivita'!I11/-0.2*100,0)</f>
        <v>0</v>
      </c>
      <c r="P11">
        <f t="shared" si="0"/>
        <v>6</v>
      </c>
      <c r="Q11" s="3">
        <f t="shared" si="1"/>
        <v>96.757097995016551</v>
      </c>
      <c r="R11">
        <f t="shared" si="2"/>
        <v>23</v>
      </c>
      <c r="S11">
        <f t="shared" si="3"/>
        <v>3</v>
      </c>
      <c r="T11" s="3">
        <f t="shared" si="4"/>
        <v>135.76469841269844</v>
      </c>
      <c r="U11">
        <f t="shared" si="5"/>
        <v>25</v>
      </c>
      <c r="V11">
        <f t="shared" si="7"/>
        <v>3</v>
      </c>
      <c r="W11" s="3">
        <f t="shared" si="8"/>
        <v>72.377347733965379</v>
      </c>
      <c r="X11">
        <f t="shared" si="6"/>
        <v>16</v>
      </c>
      <c r="Y11" s="3">
        <f t="shared" si="9"/>
        <v>46.03270170434304</v>
      </c>
    </row>
    <row r="12" spans="1:25" x14ac:dyDescent="0.25">
      <c r="A12" s="4" t="s">
        <v>51</v>
      </c>
      <c r="B12" t="s">
        <v>13</v>
      </c>
      <c r="C12" s="3">
        <f>IF('1_Bilancia commerciale'!I12&lt;1,ABS(1-'1_Bilancia commerciale'!I12)*20,('1_Bilancia commerciale'!I12-1)*20)</f>
        <v>28</v>
      </c>
      <c r="D12" s="3">
        <f>IF('2_posizione internaz.li'!I12&lt;0,'2_posizione internaz.li'!I12/-35*100,0)</f>
        <v>95.714285714285722</v>
      </c>
      <c r="E12" s="3">
        <f>IF('3_Tasso cambio effettivo'!I12&lt;0,'3_Tasso cambio effettivo'!I12/-3*100,'3_Tasso cambio effettivo'!I12/3*100)</f>
        <v>16.666666666666664</v>
      </c>
      <c r="F12" s="3">
        <f>IF('4_Quota export mondiale'!I12&lt;0,'4_Quota export mondiale'!I12/-3*100,0)</f>
        <v>198.45333333333332</v>
      </c>
      <c r="G12" s="3">
        <f>IF('5_Costo_lavoro'!I12&gt;0,'5_Costo_lavoro'!I12/9*100,0)</f>
        <v>43.333333333333336</v>
      </c>
      <c r="H12" s="3">
        <f>IF('6_Debito pubblico'!I12&gt;0,'6_Debito pubblico'!I12/60*100,0)</f>
        <v>187.83333333333334</v>
      </c>
      <c r="I12" s="3">
        <f>IF('7_Debiti famiglie e Isp'!I12&gt;0,'7_Debiti famiglie e Isp'!I12/55*100,0)</f>
        <v>120.72727272727273</v>
      </c>
      <c r="J12" s="3">
        <f>IF('7_Debiti famiglie e Isp'!I12&gt;0,'7_Debiti famiglie e Isp'!I12/85*100,0)</f>
        <v>78.117647058823536</v>
      </c>
      <c r="K12" s="3">
        <f>IF('9_Crediti concessi famiglie'!I12&gt;0,'9_Crediti concessi famiglie'!I12/14*100,0)</f>
        <v>40</v>
      </c>
      <c r="L12" s="3">
        <f>IF('10_Crediti concessi imprese'!I12&gt;0,'10_Crediti concessi imprese'!I12/13*100,0)</f>
        <v>10</v>
      </c>
      <c r="M12" s="3">
        <f>IF('11_Prezzo abitazioni'!I12&gt;0,'11_Prezzo abitazioni'!I12/9*100,0)</f>
        <v>70</v>
      </c>
      <c r="N12" s="3">
        <f>IF('12_Disoccupazione'!I12&gt;0,'12_Disoccupazione'!I12/10*100,0)</f>
        <v>79</v>
      </c>
      <c r="O12" s="3">
        <f>IF('13_Tasso di attivita'!I12&lt;0,'13_Tasso di attivita'!I12/-0.2*100,0)</f>
        <v>0</v>
      </c>
      <c r="P12">
        <f t="shared" si="0"/>
        <v>3</v>
      </c>
      <c r="Q12" s="3">
        <f t="shared" si="1"/>
        <v>74.449682474388354</v>
      </c>
      <c r="R12">
        <f t="shared" si="2"/>
        <v>17</v>
      </c>
      <c r="S12">
        <f t="shared" si="3"/>
        <v>1</v>
      </c>
      <c r="T12" s="3">
        <f t="shared" si="4"/>
        <v>76.433523809523791</v>
      </c>
      <c r="U12">
        <f t="shared" si="5"/>
        <v>16</v>
      </c>
      <c r="V12">
        <f t="shared" si="7"/>
        <v>2</v>
      </c>
      <c r="W12" s="3">
        <f t="shared" si="8"/>
        <v>73.209781639928707</v>
      </c>
      <c r="X12">
        <f t="shared" si="6"/>
        <v>17</v>
      </c>
      <c r="Y12" s="3">
        <f t="shared" si="9"/>
        <v>60.513586921445537</v>
      </c>
    </row>
    <row r="13" spans="1:25" x14ac:dyDescent="0.25">
      <c r="A13" s="4" t="s">
        <v>51</v>
      </c>
      <c r="B13" t="s">
        <v>14</v>
      </c>
      <c r="C13" s="3">
        <f>IF('1_Bilancia commerciale'!I13&lt;1,ABS(1-'1_Bilancia commerciale'!I13)*20,('1_Bilancia commerciale'!I13-1)*20)</f>
        <v>3.9999999999999991</v>
      </c>
      <c r="D13" s="3">
        <f>IF('2_posizione internaz.li'!I13&lt;0,'2_posizione internaz.li'!I13/-35*100,0)</f>
        <v>112.85714285714286</v>
      </c>
      <c r="E13" s="3">
        <f>IF('3_Tasso cambio effettivo'!I13&lt;0,'3_Tasso cambio effettivo'!I13/-3*100,'3_Tasso cambio effettivo'!I13/3*100)</f>
        <v>50</v>
      </c>
      <c r="F13" s="3">
        <f>IF('4_Quota export mondiale'!I13&lt;0,'4_Quota export mondiale'!I13/-3*100,0)</f>
        <v>0</v>
      </c>
      <c r="G13" s="3">
        <f>IF('5_Costo_lavoro'!I13&gt;0,'5_Costo_lavoro'!I13/9*100,0)</f>
        <v>24.444444444444446</v>
      </c>
      <c r="H13" s="3">
        <f>IF('6_Debito pubblico'!I13&gt;0,'6_Debito pubblico'!I13/60*100,0)</f>
        <v>130.33333333333334</v>
      </c>
      <c r="I13" s="3">
        <f>IF('7_Debiti famiglie e Isp'!I13&gt;0,'7_Debiti famiglie e Isp'!I13/55*100,0)</f>
        <v>63.454545454545453</v>
      </c>
      <c r="J13" s="3">
        <f>IF('7_Debiti famiglie e Isp'!I13&gt;0,'7_Debiti famiglie e Isp'!I13/85*100,0)</f>
        <v>41.058823529411761</v>
      </c>
      <c r="K13" s="3">
        <f>IF('9_Crediti concessi famiglie'!I13&gt;0,'9_Crediti concessi famiglie'!I13/14*100,0)</f>
        <v>32.857142857142854</v>
      </c>
      <c r="L13" s="3">
        <f>IF('10_Crediti concessi imprese'!I13&gt;0,'10_Crediti concessi imprese'!I13/13*100,0)</f>
        <v>3.8461538461538463</v>
      </c>
      <c r="M13" s="3">
        <f>IF('11_Prezzo abitazioni'!I13&gt;0,'11_Prezzo abitazioni'!I13/9*100,0)</f>
        <v>81.111111111111114</v>
      </c>
      <c r="N13" s="3">
        <f>IF('12_Disoccupazione'!I13&gt;0,'12_Disoccupazione'!I13/10*100,0)</f>
        <v>75</v>
      </c>
      <c r="O13" s="3">
        <f>IF('13_Tasso di attivita'!I13&lt;0,'13_Tasso di attivita'!I13/-0.2*100,0)</f>
        <v>0</v>
      </c>
      <c r="P13">
        <f t="shared" si="0"/>
        <v>2</v>
      </c>
      <c r="Q13" s="3">
        <f t="shared" si="1"/>
        <v>47.612515187175823</v>
      </c>
      <c r="R13">
        <f t="shared" si="2"/>
        <v>2</v>
      </c>
      <c r="S13">
        <f t="shared" si="3"/>
        <v>1</v>
      </c>
      <c r="T13" s="3">
        <f t="shared" si="4"/>
        <v>38.260317460317466</v>
      </c>
      <c r="U13">
        <f t="shared" si="5"/>
        <v>3</v>
      </c>
      <c r="V13">
        <f t="shared" si="7"/>
        <v>1</v>
      </c>
      <c r="W13" s="3">
        <f t="shared" si="8"/>
        <v>53.457638766462296</v>
      </c>
      <c r="X13">
        <f t="shared" si="6"/>
        <v>5</v>
      </c>
      <c r="Y13" s="3">
        <f t="shared" si="9"/>
        <v>69.093196069023747</v>
      </c>
    </row>
    <row r="14" spans="1:25" x14ac:dyDescent="0.25">
      <c r="A14" s="9" t="s">
        <v>51</v>
      </c>
      <c r="B14" s="10" t="s">
        <v>15</v>
      </c>
      <c r="C14" s="11">
        <f>IF('1_Bilancia commerciale'!I14&lt;1,ABS(1-'1_Bilancia commerciale'!I14)*20,('1_Bilancia commerciale'!I14-1)*20)</f>
        <v>40</v>
      </c>
      <c r="D14" s="11">
        <f>IF('2_posizione internaz.li'!I14&lt;0,'2_posizione internaz.li'!I14/-35*100,0)</f>
        <v>0</v>
      </c>
      <c r="E14" s="11">
        <f>IF('3_Tasso cambio effettivo'!I14&lt;0,'3_Tasso cambio effettivo'!I14/-3*100,'3_Tasso cambio effettivo'!I14/3*100)</f>
        <v>60</v>
      </c>
      <c r="F14" s="11">
        <f>IF('4_Quota export mondiale'!I14&lt;0,'4_Quota export mondiale'!I14/-3*100,0)</f>
        <v>129.17333333333335</v>
      </c>
      <c r="G14" s="11">
        <f>IF('5_Costo_lavoro'!I14&gt;0,'5_Costo_lavoro'!I14/9*100,0)</f>
        <v>38.888888888888893</v>
      </c>
      <c r="H14" s="11">
        <f>IF('6_Debito pubblico'!I14&gt;0,'6_Debito pubblico'!I14/60*100,0)</f>
        <v>242.83333333333331</v>
      </c>
      <c r="I14" s="11">
        <f>IF('7_Debiti famiglie e Isp'!I14&gt;0,'7_Debiti famiglie e Isp'!I14/55*100,0)</f>
        <v>76.545454545454547</v>
      </c>
      <c r="J14" s="11">
        <f>IF('7_Debiti famiglie e Isp'!I14&gt;0,'7_Debiti famiglie e Isp'!I14/85*100,0)</f>
        <v>49.529411764705884</v>
      </c>
      <c r="K14" s="11">
        <f>IF('9_Crediti concessi famiglie'!I14&gt;0,'9_Crediti concessi famiglie'!I14/14*100,0)</f>
        <v>26.428571428571431</v>
      </c>
      <c r="L14" s="11">
        <f>IF('10_Crediti concessi imprese'!I14&gt;0,'10_Crediti concessi imprese'!I14/13*100,0)</f>
        <v>23.846153846153847</v>
      </c>
      <c r="M14" s="11">
        <f>IF('11_Prezzo abitazioni'!I14&gt;0,'11_Prezzo abitazioni'!I14/9*100,0)</f>
        <v>27.777777777777779</v>
      </c>
      <c r="N14" s="11">
        <f>IF('12_Disoccupazione'!I14&gt;0,'12_Disoccupazione'!I14/10*100,0)</f>
        <v>95</v>
      </c>
      <c r="O14" s="11">
        <f>IF('13_Tasso di attivita'!I14&lt;0,'13_Tasso di attivita'!I14/-0.2*100,0)</f>
        <v>550</v>
      </c>
      <c r="P14" s="10">
        <f t="shared" si="0"/>
        <v>3</v>
      </c>
      <c r="Q14" s="11">
        <f t="shared" si="1"/>
        <v>104.61714807063223</v>
      </c>
      <c r="R14" s="12">
        <f t="shared" si="2"/>
        <v>24</v>
      </c>
      <c r="S14" s="12">
        <f t="shared" si="3"/>
        <v>1</v>
      </c>
      <c r="T14" s="13">
        <f t="shared" si="4"/>
        <v>53.612444444444449</v>
      </c>
      <c r="U14" s="12">
        <f t="shared" si="5"/>
        <v>8</v>
      </c>
      <c r="V14" s="10">
        <f t="shared" si="7"/>
        <v>2</v>
      </c>
      <c r="W14" s="11">
        <f t="shared" si="8"/>
        <v>136.4950878369996</v>
      </c>
      <c r="X14" s="10">
        <f t="shared" si="6"/>
        <v>25</v>
      </c>
      <c r="Y14" s="11">
        <f t="shared" si="9"/>
        <v>80.289874728520388</v>
      </c>
    </row>
    <row r="15" spans="1:25" x14ac:dyDescent="0.25">
      <c r="A15" s="4" t="s">
        <v>51</v>
      </c>
      <c r="B15" t="s">
        <v>16</v>
      </c>
      <c r="C15" s="3">
        <f>IF('1_Bilancia commerciale'!I15&lt;1,ABS(1-'1_Bilancia commerciale'!I15)*20,('1_Bilancia commerciale'!I15-1)*20)</f>
        <v>158</v>
      </c>
      <c r="D15" s="3">
        <f>IF('2_posizione internaz.li'!I15&lt;0,'2_posizione internaz.li'!I15/-35*100,0)</f>
        <v>302</v>
      </c>
      <c r="E15" s="3">
        <f>IF('3_Tasso cambio effettivo'!I15&lt;0,'3_Tasso cambio effettivo'!I15/-3*100,'3_Tasso cambio effettivo'!I15/3*100)</f>
        <v>80</v>
      </c>
      <c r="F15" s="3">
        <f>IF('4_Quota export mondiale'!I15&lt;0,'4_Quota export mondiale'!I15/-3*100,0)</f>
        <v>0</v>
      </c>
      <c r="G15" s="3">
        <f>IF('5_Costo_lavoro'!I15&gt;0,'5_Costo_lavoro'!I15/9*100,0)</f>
        <v>42.222222222222221</v>
      </c>
      <c r="H15" s="3">
        <f>IF('6_Debito pubblico'!I15&gt;0,'6_Debito pubblico'!I15/60*100,0)</f>
        <v>160.83333333333334</v>
      </c>
      <c r="I15" s="3">
        <f>IF('7_Debiti famiglie e Isp'!I15&gt;0,'7_Debiti famiglie e Isp'!I15/55*100,0)</f>
        <v>144.90909090909093</v>
      </c>
      <c r="J15" s="3">
        <f>IF('7_Debiti famiglie e Isp'!I15&gt;0,'7_Debiti famiglie e Isp'!I15/85*100,0)</f>
        <v>93.764705882352956</v>
      </c>
      <c r="K15" s="3">
        <f>IF('9_Crediti concessi famiglie'!I15&gt;0,'9_Crediti concessi famiglie'!I15/14*100,0)</f>
        <v>25.714285714285719</v>
      </c>
      <c r="L15" s="3">
        <f>IF('10_Crediti concessi imprese'!I15&gt;0,'10_Crediti concessi imprese'!I15/13*100,0)</f>
        <v>11.538461538461538</v>
      </c>
      <c r="M15" s="3">
        <f>IF('11_Prezzo abitazioni'!I15&gt;0,'11_Prezzo abitazioni'!I15/9*100,0)</f>
        <v>0</v>
      </c>
      <c r="N15" s="3">
        <f>IF('12_Disoccupazione'!I15&gt;0,'12_Disoccupazione'!I15/10*100,0)</f>
        <v>72</v>
      </c>
      <c r="O15" s="3">
        <f>IF('13_Tasso di attivita'!I15&lt;0,'13_Tasso di attivita'!I15/-0.2*100,0)</f>
        <v>0</v>
      </c>
      <c r="P15">
        <f t="shared" si="0"/>
        <v>4</v>
      </c>
      <c r="Q15" s="3">
        <f t="shared" si="1"/>
        <v>83.921699969211275</v>
      </c>
      <c r="R15">
        <f t="shared" si="2"/>
        <v>21</v>
      </c>
      <c r="S15">
        <f t="shared" si="3"/>
        <v>2</v>
      </c>
      <c r="T15" s="3">
        <f t="shared" si="4"/>
        <v>116.44444444444443</v>
      </c>
      <c r="U15">
        <f t="shared" si="5"/>
        <v>24</v>
      </c>
      <c r="V15">
        <f t="shared" si="7"/>
        <v>2</v>
      </c>
      <c r="W15" s="3">
        <f t="shared" si="8"/>
        <v>63.594984672190556</v>
      </c>
      <c r="X15">
        <f t="shared" si="6"/>
        <v>11</v>
      </c>
      <c r="Y15" s="3">
        <f t="shared" si="9"/>
        <v>46.633201183060244</v>
      </c>
    </row>
    <row r="16" spans="1:25" x14ac:dyDescent="0.25">
      <c r="A16" s="4" t="s">
        <v>51</v>
      </c>
      <c r="B16" t="s">
        <v>17</v>
      </c>
      <c r="C16" s="3">
        <f>IF('1_Bilancia commerciale'!I16&lt;1,ABS(1-'1_Bilancia commerciale'!I16)*20,('1_Bilancia commerciale'!I16-1)*20)</f>
        <v>28</v>
      </c>
      <c r="D16" s="3">
        <f>IF('2_posizione internaz.li'!I16&lt;0,'2_posizione internaz.li'!I16/-35*100,0)</f>
        <v>79.714285714285722</v>
      </c>
      <c r="E16" s="3">
        <f>IF('3_Tasso cambio effettivo'!I16&lt;0,'3_Tasso cambio effettivo'!I16/-3*100,'3_Tasso cambio effettivo'!I16/3*100)</f>
        <v>76.666666666666657</v>
      </c>
      <c r="F16" s="3">
        <f>IF('4_Quota export mondiale'!I16&lt;0,'4_Quota export mondiale'!I16/-3*100,0)</f>
        <v>0</v>
      </c>
      <c r="G16" s="3">
        <f>IF('5_Costo_lavoro'!I16&gt;0,'5_Costo_lavoro'!I16/9*100,0)</f>
        <v>124.44444444444444</v>
      </c>
      <c r="H16" s="3">
        <f>IF('6_Debito pubblico'!I16&gt;0,'6_Debito pubblico'!I16/60*100,0)</f>
        <v>76.5</v>
      </c>
      <c r="I16" s="3">
        <f>IF('7_Debiti famiglie e Isp'!I16&gt;0,'7_Debiti famiglie e Isp'!I16/55*100,0)</f>
        <v>36.909090909090907</v>
      </c>
      <c r="J16" s="3">
        <f>IF('7_Debiti famiglie e Isp'!I16&gt;0,'7_Debiti famiglie e Isp'!I16/85*100,0)</f>
        <v>23.882352941176471</v>
      </c>
      <c r="K16" s="3">
        <f>IF('9_Crediti concessi famiglie'!I16&gt;0,'9_Crediti concessi famiglie'!I16/14*100,0)</f>
        <v>62.142857142857132</v>
      </c>
      <c r="L16" s="3">
        <f>IF('10_Crediti concessi imprese'!I16&gt;0,'10_Crediti concessi imprese'!I16/13*100,0)</f>
        <v>0</v>
      </c>
      <c r="M16" s="3">
        <f>IF('11_Prezzo abitazioni'!I16&gt;0,'11_Prezzo abitazioni'!I16/9*100,0)</f>
        <v>121.11111111111113</v>
      </c>
      <c r="N16" s="3">
        <f>IF('12_Disoccupazione'!I16&gt;0,'12_Disoccupazione'!I16/10*100,0)</f>
        <v>76</v>
      </c>
      <c r="O16" s="3">
        <f>IF('13_Tasso di attivita'!I16&lt;0,'13_Tasso di attivita'!I16/-0.2*100,0)</f>
        <v>900</v>
      </c>
      <c r="P16">
        <f t="shared" si="0"/>
        <v>3</v>
      </c>
      <c r="Q16" s="3">
        <f t="shared" si="1"/>
        <v>123.49006222535634</v>
      </c>
      <c r="R16">
        <f t="shared" si="2"/>
        <v>26</v>
      </c>
      <c r="S16">
        <f t="shared" si="3"/>
        <v>1</v>
      </c>
      <c r="T16" s="3">
        <f t="shared" si="4"/>
        <v>61.765079365079359</v>
      </c>
      <c r="U16">
        <f t="shared" si="5"/>
        <v>14</v>
      </c>
      <c r="V16">
        <f t="shared" si="7"/>
        <v>2</v>
      </c>
      <c r="W16" s="3">
        <f t="shared" si="8"/>
        <v>162.06817651302947</v>
      </c>
      <c r="X16">
        <f t="shared" si="6"/>
        <v>27</v>
      </c>
      <c r="Y16" s="3">
        <f t="shared" si="9"/>
        <v>80.762986650336359</v>
      </c>
    </row>
    <row r="17" spans="1:25" x14ac:dyDescent="0.25">
      <c r="A17" s="4" t="s">
        <v>51</v>
      </c>
      <c r="B17" t="s">
        <v>18</v>
      </c>
      <c r="C17" s="3">
        <f>IF('1_Bilancia commerciale'!I17&lt;1,ABS(1-'1_Bilancia commerciale'!I17)*20,('1_Bilancia commerciale'!I17-1)*20)</f>
        <v>61.999999999999993</v>
      </c>
      <c r="D17" s="3">
        <f>IF('2_posizione internaz.li'!I17&lt;0,'2_posizione internaz.li'!I17/-35*100,0)</f>
        <v>28.285714285714285</v>
      </c>
      <c r="E17" s="3">
        <f>IF('3_Tasso cambio effettivo'!I17&lt;0,'3_Tasso cambio effettivo'!I17/-3*100,'3_Tasso cambio effettivo'!I17/3*100)</f>
        <v>146.66666666666669</v>
      </c>
      <c r="F17" s="3">
        <f>IF('4_Quota export mondiale'!I17&lt;0,'4_Quota export mondiale'!I17/-3*100,0)</f>
        <v>0</v>
      </c>
      <c r="G17" s="3">
        <f>IF('5_Costo_lavoro'!I17&gt;0,'5_Costo_lavoro'!I17/9*100,0)</f>
        <v>194.44444444444443</v>
      </c>
      <c r="H17" s="3">
        <f>IF('6_Debito pubblico'!I17&gt;0,'6_Debito pubblico'!I17/60*100,0)</f>
        <v>72.166666666666657</v>
      </c>
      <c r="I17" s="3">
        <f>IF('7_Debiti famiglie e Isp'!I17&gt;0,'7_Debiti famiglie e Isp'!I17/55*100,0)</f>
        <v>42.363636363636367</v>
      </c>
      <c r="J17" s="3">
        <f>IF('7_Debiti famiglie e Isp'!I17&gt;0,'7_Debiti famiglie e Isp'!I17/85*100,0)</f>
        <v>27.411764705882351</v>
      </c>
      <c r="K17" s="3">
        <f>IF('9_Crediti concessi famiglie'!I17&gt;0,'9_Crediti concessi famiglie'!I17/14*100,0)</f>
        <v>75</v>
      </c>
      <c r="L17" s="3">
        <f>IF('10_Crediti concessi imprese'!I17&gt;0,'10_Crediti concessi imprese'!I17/13*100,0)</f>
        <v>126.92307692307692</v>
      </c>
      <c r="M17" s="3">
        <f>IF('11_Prezzo abitazioni'!I17&gt;0,'11_Prezzo abitazioni'!I17/9*100,0)</f>
        <v>178.88888888888889</v>
      </c>
      <c r="N17" s="3">
        <f>IF('12_Disoccupazione'!I17&gt;0,'12_Disoccupazione'!I17/10*100,0)</f>
        <v>71</v>
      </c>
      <c r="O17" s="3">
        <f>IF('13_Tasso di attivita'!I17&lt;0,'13_Tasso di attivita'!I17/-0.2*100,0)</f>
        <v>0</v>
      </c>
      <c r="P17">
        <f t="shared" si="0"/>
        <v>4</v>
      </c>
      <c r="Q17" s="3">
        <f t="shared" si="1"/>
        <v>78.857758380382819</v>
      </c>
      <c r="R17">
        <f t="shared" si="2"/>
        <v>20</v>
      </c>
      <c r="S17">
        <f t="shared" si="3"/>
        <v>2</v>
      </c>
      <c r="T17" s="3">
        <f t="shared" si="4"/>
        <v>86.279365079365078</v>
      </c>
      <c r="U17">
        <f t="shared" si="5"/>
        <v>18</v>
      </c>
      <c r="V17">
        <f t="shared" si="7"/>
        <v>2</v>
      </c>
      <c r="W17" s="3">
        <f t="shared" si="8"/>
        <v>74.219254193518893</v>
      </c>
      <c r="X17">
        <f t="shared" si="6"/>
        <v>19</v>
      </c>
      <c r="Y17" s="3">
        <f t="shared" si="9"/>
        <v>57.918698342525602</v>
      </c>
    </row>
    <row r="18" spans="1:25" x14ac:dyDescent="0.25">
      <c r="A18" s="4" t="s">
        <v>51</v>
      </c>
      <c r="B18" t="s">
        <v>19</v>
      </c>
      <c r="C18" s="3">
        <f>IF('1_Bilancia commerciale'!I18&lt;1,ABS(1-'1_Bilancia commerciale'!I18)*20,('1_Bilancia commerciale'!I18-1)*20)</f>
        <v>174</v>
      </c>
      <c r="D18" s="3">
        <f>IF('2_posizione internaz.li'!I18&lt;0,'2_posizione internaz.li'!I18/-35*100,0)</f>
        <v>0</v>
      </c>
      <c r="E18" s="3">
        <f>IF('3_Tasso cambio effettivo'!I18&lt;0,'3_Tasso cambio effettivo'!I18/-3*100,'3_Tasso cambio effettivo'!I18/3*100)</f>
        <v>23.333333333333332</v>
      </c>
      <c r="F18" s="3">
        <f>IF('4_Quota export mondiale'!I18&lt;0,'4_Quota export mondiale'!I18/-3*100,0)</f>
        <v>0</v>
      </c>
      <c r="G18" s="3">
        <f>IF('5_Costo_lavoro'!I18&gt;0,'5_Costo_lavoro'!I18/9*100,0)</f>
        <v>81.111111111111114</v>
      </c>
      <c r="H18" s="3">
        <f>IF('6_Debito pubblico'!I18&gt;0,'6_Debito pubblico'!I18/60*100,0)</f>
        <v>40.666666666666664</v>
      </c>
      <c r="I18" s="3">
        <f>IF('7_Debiti famiglie e Isp'!I18&gt;0,'7_Debiti famiglie e Isp'!I18/55*100,0)</f>
        <v>121.09090909090907</v>
      </c>
      <c r="J18" s="3">
        <f>IF('7_Debiti famiglie e Isp'!I18&gt;0,'7_Debiti famiglie e Isp'!I18/85*100,0)</f>
        <v>78.35294117647058</v>
      </c>
      <c r="K18" s="3">
        <f>IF('9_Crediti concessi famiglie'!I18&gt;0,'9_Crediti concessi famiglie'!I18/14*100,0)</f>
        <v>60.714285714285708</v>
      </c>
      <c r="L18" s="3">
        <f>IF('10_Crediti concessi imprese'!I18&gt;0,'10_Crediti concessi imprese'!I18/13*100,0)</f>
        <v>0</v>
      </c>
      <c r="M18" s="3">
        <f>IF('11_Prezzo abitazioni'!I18&gt;0,'11_Prezzo abitazioni'!I18/9*100,0)</f>
        <v>154.44444444444446</v>
      </c>
      <c r="N18" s="3">
        <f>IF('12_Disoccupazione'!I18&gt;0,'12_Disoccupazione'!I18/10*100,0)</f>
        <v>53</v>
      </c>
      <c r="O18" s="3">
        <f>IF('13_Tasso di attivita'!I18&lt;0,'13_Tasso di attivita'!I18/-0.2*100,0)</f>
        <v>0</v>
      </c>
      <c r="P18">
        <f t="shared" si="0"/>
        <v>3</v>
      </c>
      <c r="Q18" s="3">
        <f t="shared" si="1"/>
        <v>60.516437810555459</v>
      </c>
      <c r="R18">
        <f t="shared" si="2"/>
        <v>8</v>
      </c>
      <c r="S18">
        <f t="shared" si="3"/>
        <v>1</v>
      </c>
      <c r="T18" s="3">
        <f t="shared" si="4"/>
        <v>55.68888888888889</v>
      </c>
      <c r="U18">
        <f t="shared" si="5"/>
        <v>10</v>
      </c>
      <c r="V18">
        <f t="shared" si="7"/>
        <v>2</v>
      </c>
      <c r="W18" s="3">
        <f t="shared" si="8"/>
        <v>63.53365588659706</v>
      </c>
      <c r="X18">
        <f t="shared" si="6"/>
        <v>10</v>
      </c>
      <c r="Y18" s="3">
        <f t="shared" si="9"/>
        <v>64.606635496533656</v>
      </c>
    </row>
    <row r="19" spans="1:25" x14ac:dyDescent="0.25">
      <c r="A19" s="4" t="s">
        <v>52</v>
      </c>
      <c r="B19" t="s">
        <v>20</v>
      </c>
      <c r="C19" s="3">
        <f>IF('1_Bilancia commerciale'!I19&lt;1,ABS(1-'1_Bilancia commerciale'!I19)*20,('1_Bilancia commerciale'!I19-1)*20)</f>
        <v>56</v>
      </c>
      <c r="D19" s="3">
        <f>IF('2_posizione internaz.li'!I19&lt;0,'2_posizione internaz.li'!I19/-35*100,0)</f>
        <v>142.00000000000003</v>
      </c>
      <c r="E19" s="3">
        <f>IF('3_Tasso cambio effettivo'!I19&lt;0,'3_Tasso cambio effettivo'!I19/-3*100,'3_Tasso cambio effettivo'!I19/3*100)</f>
        <v>136.66666666666666</v>
      </c>
      <c r="F19" s="3">
        <f>IF('4_Quota export mondiale'!I19&lt;0,'4_Quota export mondiale'!I19/-3*100,0)</f>
        <v>28.036666666666665</v>
      </c>
      <c r="G19" s="3">
        <f>IF('5_Costo_lavoro'!I19&gt;0,'5_Costo_lavoro'!I19/9*100,0)</f>
        <v>156.66666666666666</v>
      </c>
      <c r="H19" s="3">
        <f>IF('6_Debito pubblico'!I19&gt;0,'6_Debito pubblico'!I19/60*100,0)</f>
        <v>127</v>
      </c>
      <c r="I19" s="3">
        <f>IF('7_Debiti famiglie e Isp'!I19&gt;0,'7_Debiti famiglie e Isp'!I19/55*100,0)</f>
        <v>37.999999999999993</v>
      </c>
      <c r="J19" s="3">
        <f>IF('7_Debiti famiglie e Isp'!I19&gt;0,'7_Debiti famiglie e Isp'!I19/85*100,0)</f>
        <v>24.588235294117645</v>
      </c>
      <c r="K19" s="3">
        <f>IF('9_Crediti concessi famiglie'!I19&gt;0,'9_Crediti concessi famiglie'!I19/14*100,0)</f>
        <v>108.57142857142857</v>
      </c>
      <c r="L19" s="3">
        <f>IF('10_Crediti concessi imprese'!I19&gt;0,'10_Crediti concessi imprese'!I19/13*100,0)</f>
        <v>167.69230769230771</v>
      </c>
      <c r="M19" s="3">
        <f>IF('11_Prezzo abitazioni'!I19&gt;0,'11_Prezzo abitazioni'!I19/9*100,0)</f>
        <v>183.33333333333331</v>
      </c>
      <c r="N19" s="3">
        <f>IF('12_Disoccupazione'!I19&gt;0,'12_Disoccupazione'!I19/10*100,0)</f>
        <v>40</v>
      </c>
      <c r="O19" s="3">
        <f>IF('13_Tasso di attivita'!I19&lt;0,'13_Tasso di attivita'!I19/-0.2*100,0)</f>
        <v>0</v>
      </c>
      <c r="P19">
        <f t="shared" si="0"/>
        <v>7</v>
      </c>
      <c r="Q19" s="3">
        <f t="shared" si="1"/>
        <v>92.96579268393748</v>
      </c>
      <c r="R19">
        <f t="shared" si="2"/>
        <v>22</v>
      </c>
      <c r="S19">
        <f t="shared" si="3"/>
        <v>3</v>
      </c>
      <c r="T19" s="3">
        <f t="shared" si="4"/>
        <v>103.874</v>
      </c>
      <c r="U19">
        <f t="shared" si="5"/>
        <v>22</v>
      </c>
      <c r="V19">
        <f t="shared" si="7"/>
        <v>4</v>
      </c>
      <c r="W19" s="3">
        <f t="shared" si="8"/>
        <v>86.148163111398418</v>
      </c>
      <c r="X19">
        <f t="shared" si="6"/>
        <v>23</v>
      </c>
      <c r="Y19" s="3">
        <f t="shared" si="9"/>
        <v>57.025549604719025</v>
      </c>
    </row>
    <row r="20" spans="1:25" x14ac:dyDescent="0.25">
      <c r="A20" s="4" t="s">
        <v>51</v>
      </c>
      <c r="B20" t="s">
        <v>21</v>
      </c>
      <c r="C20" s="3">
        <f>IF('1_Bilancia commerciale'!I20&lt;1,ABS(1-'1_Bilancia commerciale'!I20)*20,('1_Bilancia commerciale'!I20-1)*20)</f>
        <v>268</v>
      </c>
      <c r="D20" s="3">
        <f>IF('2_posizione internaz.li'!I20&lt;0,'2_posizione internaz.li'!I20/-35*100,0)</f>
        <v>0</v>
      </c>
      <c r="E20" s="3">
        <f>IF('3_Tasso cambio effettivo'!I20&lt;0,'3_Tasso cambio effettivo'!I20/-3*100,'3_Tasso cambio effettivo'!I20/3*100)</f>
        <v>40</v>
      </c>
      <c r="F20" s="3">
        <f>IF('4_Quota export mondiale'!I20&lt;0,'4_Quota export mondiale'!I20/-3*100,0)</f>
        <v>0</v>
      </c>
      <c r="G20" s="3">
        <f>IF('5_Costo_lavoro'!I20&gt;0,'5_Costo_lavoro'!I20/9*100,0)</f>
        <v>85.555555555555557</v>
      </c>
      <c r="H20" s="3">
        <f>IF('6_Debito pubblico'!I20&gt;0,'6_Debito pubblico'!I20/60*100,0)</f>
        <v>82.666666666666671</v>
      </c>
      <c r="I20" s="3">
        <f>IF('7_Debiti famiglie e Isp'!I20&gt;0,'7_Debiti famiglie e Isp'!I20/55*100,0)</f>
        <v>97.090909090909079</v>
      </c>
      <c r="J20" s="3">
        <f>IF('7_Debiti famiglie e Isp'!I20&gt;0,'7_Debiti famiglie e Isp'!I20/85*100,0)</f>
        <v>62.823529411764703</v>
      </c>
      <c r="K20" s="3">
        <f>IF('9_Crediti concessi famiglie'!I20&gt;0,'9_Crediti concessi famiglie'!I20/14*100,0)</f>
        <v>50.714285714285708</v>
      </c>
      <c r="L20" s="3">
        <f>IF('10_Crediti concessi imprese'!I20&gt;0,'10_Crediti concessi imprese'!I20/13*100,0)</f>
        <v>93.07692307692308</v>
      </c>
      <c r="M20" s="3">
        <f>IF('11_Prezzo abitazioni'!I20&gt;0,'11_Prezzo abitazioni'!I20/9*100,0)</f>
        <v>56.666666666666664</v>
      </c>
      <c r="N20" s="3">
        <f>IF('12_Disoccupazione'!I20&gt;0,'12_Disoccupazione'!I20/10*100,0)</f>
        <v>38</v>
      </c>
      <c r="O20" s="3">
        <f>IF('13_Tasso di attivita'!I20&lt;0,'13_Tasso di attivita'!I20/-0.2*100,0)</f>
        <v>0</v>
      </c>
      <c r="P20">
        <f t="shared" si="0"/>
        <v>1</v>
      </c>
      <c r="Q20" s="3">
        <f t="shared" si="1"/>
        <v>67.276502783290113</v>
      </c>
      <c r="R20">
        <f t="shared" si="2"/>
        <v>13</v>
      </c>
      <c r="S20">
        <f t="shared" si="3"/>
        <v>1</v>
      </c>
      <c r="T20" s="3">
        <f t="shared" si="4"/>
        <v>78.711111111111109</v>
      </c>
      <c r="U20">
        <f t="shared" si="5"/>
        <v>17</v>
      </c>
      <c r="V20">
        <f t="shared" si="7"/>
        <v>0</v>
      </c>
      <c r="W20" s="3">
        <f t="shared" si="8"/>
        <v>60.129872578401994</v>
      </c>
      <c r="X20">
        <f t="shared" si="6"/>
        <v>8</v>
      </c>
      <c r="Y20" s="3">
        <f t="shared" si="9"/>
        <v>55.001370432377037</v>
      </c>
    </row>
    <row r="21" spans="1:25" x14ac:dyDescent="0.25">
      <c r="A21" s="4" t="s">
        <v>51</v>
      </c>
      <c r="B21" t="s">
        <v>22</v>
      </c>
      <c r="C21" s="3">
        <f>IF('1_Bilancia commerciale'!I21&lt;1,ABS(1-'1_Bilancia commerciale'!I21)*20,('1_Bilancia commerciale'!I21-1)*20)</f>
        <v>130</v>
      </c>
      <c r="D21" s="3">
        <f>IF('2_posizione internaz.li'!I21&lt;0,'2_posizione internaz.li'!I21/-35*100,0)</f>
        <v>0</v>
      </c>
      <c r="E21" s="3">
        <f>IF('3_Tasso cambio effettivo'!I21&lt;0,'3_Tasso cambio effettivo'!I21/-3*100,'3_Tasso cambio effettivo'!I21/3*100)</f>
        <v>76.666666666666657</v>
      </c>
      <c r="F21" s="3">
        <f>IF('4_Quota export mondiale'!I21&lt;0,'4_Quota export mondiale'!I21/-3*100,0)</f>
        <v>0</v>
      </c>
      <c r="G21" s="3">
        <f>IF('5_Costo_lavoro'!I21&gt;0,'5_Costo_lavoro'!I21/9*100,0)</f>
        <v>95.555555555555543</v>
      </c>
      <c r="H21" s="3">
        <f>IF('6_Debito pubblico'!I21&gt;0,'6_Debito pubblico'!I21/60*100,0)</f>
        <v>84</v>
      </c>
      <c r="I21" s="3">
        <f>IF('7_Debiti famiglie e Isp'!I21&gt;0,'7_Debiti famiglie e Isp'!I21/55*100,0)</f>
        <v>196.18181818181819</v>
      </c>
      <c r="J21" s="3">
        <f>IF('7_Debiti famiglie e Isp'!I21&gt;0,'7_Debiti famiglie e Isp'!I21/85*100,0)</f>
        <v>126.94117647058825</v>
      </c>
      <c r="K21" s="3">
        <f>IF('9_Crediti concessi famiglie'!I21&gt;0,'9_Crediti concessi famiglie'!I21/14*100,0)</f>
        <v>27.857142857142858</v>
      </c>
      <c r="L21" s="3">
        <f>IF('10_Crediti concessi imprese'!I21&gt;0,'10_Crediti concessi imprese'!I21/13*100,0)</f>
        <v>55.384615384615387</v>
      </c>
      <c r="M21" s="3">
        <f>IF('11_Prezzo abitazioni'!I21&gt;0,'11_Prezzo abitazioni'!I21/9*100,0)</f>
        <v>161.11111111111111</v>
      </c>
      <c r="N21" s="3">
        <f>IF('12_Disoccupazione'!I21&gt;0,'12_Disoccupazione'!I21/10*100,0)</f>
        <v>42.000000000000007</v>
      </c>
      <c r="O21" s="3">
        <f>IF('13_Tasso di attivita'!I21&lt;0,'13_Tasso di attivita'!I21/-0.2*100,0)</f>
        <v>0</v>
      </c>
      <c r="P21">
        <f t="shared" si="0"/>
        <v>4</v>
      </c>
      <c r="Q21" s="3">
        <f t="shared" si="1"/>
        <v>76.592160479038313</v>
      </c>
      <c r="R21">
        <f t="shared" si="2"/>
        <v>18</v>
      </c>
      <c r="S21">
        <f t="shared" si="3"/>
        <v>1</v>
      </c>
      <c r="T21" s="3">
        <f t="shared" si="4"/>
        <v>60.444444444444436</v>
      </c>
      <c r="U21">
        <f t="shared" si="5"/>
        <v>13</v>
      </c>
      <c r="V21">
        <f t="shared" si="7"/>
        <v>3</v>
      </c>
      <c r="W21" s="3">
        <f t="shared" si="8"/>
        <v>86.684483000659469</v>
      </c>
      <c r="X21">
        <f t="shared" si="6"/>
        <v>24</v>
      </c>
      <c r="Y21" s="3">
        <f t="shared" si="9"/>
        <v>69.647202660870605</v>
      </c>
    </row>
    <row r="22" spans="1:25" x14ac:dyDescent="0.25">
      <c r="A22" s="4" t="s">
        <v>51</v>
      </c>
      <c r="B22" t="s">
        <v>23</v>
      </c>
      <c r="C22" s="3">
        <f>IF('1_Bilancia commerciale'!I22&lt;1,ABS(1-'1_Bilancia commerciale'!I22)*20,('1_Bilancia commerciale'!I22-1)*20)</f>
        <v>30</v>
      </c>
      <c r="D22" s="3">
        <f>IF('2_posizione internaz.li'!I22&lt;0,'2_posizione internaz.li'!I22/-35*100,0)</f>
        <v>0</v>
      </c>
      <c r="E22" s="3">
        <f>IF('3_Tasso cambio effettivo'!I22&lt;0,'3_Tasso cambio effettivo'!I22/-3*100,'3_Tasso cambio effettivo'!I22/3*100)</f>
        <v>40</v>
      </c>
      <c r="F22" s="3">
        <f>IF('4_Quota export mondiale'!I22&lt;0,'4_Quota export mondiale'!I22/-3*100,0)</f>
        <v>62.713333333333331</v>
      </c>
      <c r="G22" s="3">
        <f>IF('5_Costo_lavoro'!I22&gt;0,'5_Costo_lavoro'!I22/9*100,0)</f>
        <v>97.777777777777786</v>
      </c>
      <c r="H22" s="3">
        <f>IF('6_Debito pubblico'!I22&gt;0,'6_Debito pubblico'!I22/60*100,0)</f>
        <v>137.33333333333334</v>
      </c>
      <c r="I22" s="3">
        <f>IF('7_Debiti famiglie e Isp'!I22&gt;0,'7_Debiti famiglie e Isp'!I22/55*100,0)</f>
        <v>93.818181818181827</v>
      </c>
      <c r="J22" s="3">
        <f>IF('7_Debiti famiglie e Isp'!I22&gt;0,'7_Debiti famiglie e Isp'!I22/85*100,0)</f>
        <v>60.705882352941174</v>
      </c>
      <c r="K22" s="3">
        <f>IF('9_Crediti concessi famiglie'!I22&gt;0,'9_Crediti concessi famiglie'!I22/14*100,0)</f>
        <v>30.714285714285712</v>
      </c>
      <c r="L22" s="3">
        <f>IF('10_Crediti concessi imprese'!I22&gt;0,'10_Crediti concessi imprese'!I22/13*100,0)</f>
        <v>43.846153846153847</v>
      </c>
      <c r="M22" s="3">
        <f>IF('11_Prezzo abitazioni'!I22&gt;0,'11_Prezzo abitazioni'!I22/9*100,0)</f>
        <v>126.66666666666666</v>
      </c>
      <c r="N22" s="3">
        <f>IF('12_Disoccupazione'!I22&gt;0,'12_Disoccupazione'!I22/10*100,0)</f>
        <v>62</v>
      </c>
      <c r="O22" s="3">
        <f>IF('13_Tasso di attivita'!I22&lt;0,'13_Tasso di attivita'!I22/-0.2*100,0)</f>
        <v>0</v>
      </c>
      <c r="P22">
        <f t="shared" si="0"/>
        <v>2</v>
      </c>
      <c r="Q22" s="3">
        <f t="shared" si="1"/>
        <v>60.428893449436423</v>
      </c>
      <c r="R22">
        <f t="shared" si="2"/>
        <v>7</v>
      </c>
      <c r="S22">
        <f t="shared" si="3"/>
        <v>0</v>
      </c>
      <c r="T22" s="3">
        <f t="shared" si="4"/>
        <v>46.098222222222226</v>
      </c>
      <c r="U22">
        <f t="shared" si="5"/>
        <v>6</v>
      </c>
      <c r="V22">
        <f t="shared" si="7"/>
        <v>2</v>
      </c>
      <c r="W22" s="3">
        <f t="shared" si="8"/>
        <v>69.38556296644532</v>
      </c>
      <c r="X22">
        <f t="shared" si="6"/>
        <v>15</v>
      </c>
      <c r="Y22" s="3">
        <f t="shared" si="9"/>
        <v>70.659589381822769</v>
      </c>
    </row>
    <row r="23" spans="1:25" x14ac:dyDescent="0.25">
      <c r="A23" s="4" t="s">
        <v>52</v>
      </c>
      <c r="B23" t="s">
        <v>24</v>
      </c>
      <c r="C23" s="3">
        <f>IF('1_Bilancia commerciale'!I23&lt;1,ABS(1-'1_Bilancia commerciale'!I23)*20,('1_Bilancia commerciale'!I23-1)*20)</f>
        <v>14</v>
      </c>
      <c r="D23" s="3">
        <f>IF('2_posizione internaz.li'!I23&lt;0,'2_posizione internaz.li'!I23/-35*100,0)</f>
        <v>116.00000000000001</v>
      </c>
      <c r="E23" s="3">
        <f>IF('3_Tasso cambio effettivo'!I23&lt;0,'3_Tasso cambio effettivo'!I23/-3*100,'3_Tasso cambio effettivo'!I23/3*100)</f>
        <v>13.333333333333334</v>
      </c>
      <c r="F23" s="3">
        <f>IF('4_Quota export mondiale'!I23&lt;0,'4_Quota export mondiale'!I23/-3*100,0)</f>
        <v>0</v>
      </c>
      <c r="G23" s="3">
        <f>IF('5_Costo_lavoro'!I23&gt;0,'5_Costo_lavoro'!I23/9*100,0)</f>
        <v>137.77777777777777</v>
      </c>
      <c r="H23" s="3">
        <f>IF('6_Debito pubblico'!I23&gt;0,'6_Debito pubblico'!I23/60*100,0)</f>
        <v>88.333333333333329</v>
      </c>
      <c r="I23" s="3">
        <f>IF('7_Debiti famiglie e Isp'!I23&gt;0,'7_Debiti famiglie e Isp'!I23/55*100,0)</f>
        <v>57.999999999999993</v>
      </c>
      <c r="J23" s="3">
        <f>IF('7_Debiti famiglie e Isp'!I23&gt;0,'7_Debiti famiglie e Isp'!I23/85*100,0)</f>
        <v>37.529411764705884</v>
      </c>
      <c r="K23" s="3">
        <f>IF('9_Crediti concessi famiglie'!I23&gt;0,'9_Crediti concessi famiglie'!I23/14*100,0)</f>
        <v>32.857142857142854</v>
      </c>
      <c r="L23" s="3">
        <f>IF('10_Crediti concessi imprese'!I23&gt;0,'10_Crediti concessi imprese'!I23/13*100,0)</f>
        <v>23.846153846153847</v>
      </c>
      <c r="M23" s="3">
        <f>IF('11_Prezzo abitazioni'!I23&gt;0,'11_Prezzo abitazioni'!I23/9*100,0)</f>
        <v>102.22222222222221</v>
      </c>
      <c r="N23" s="3">
        <f>IF('12_Disoccupazione'!I23&gt;0,'12_Disoccupazione'!I23/10*100,0)</f>
        <v>34</v>
      </c>
      <c r="O23" s="3">
        <f>IF('13_Tasso di attivita'!I23&lt;0,'13_Tasso di attivita'!I23/-0.2*100,0)</f>
        <v>0</v>
      </c>
      <c r="P23">
        <f t="shared" si="0"/>
        <v>3</v>
      </c>
      <c r="Q23" s="3">
        <f t="shared" si="1"/>
        <v>50.607644241128398</v>
      </c>
      <c r="R23">
        <f t="shared" si="2"/>
        <v>4</v>
      </c>
      <c r="S23">
        <f t="shared" si="3"/>
        <v>2</v>
      </c>
      <c r="T23" s="3">
        <f t="shared" si="4"/>
        <v>56.222222222222214</v>
      </c>
      <c r="U23">
        <f t="shared" si="5"/>
        <v>11</v>
      </c>
      <c r="V23">
        <f t="shared" si="7"/>
        <v>1</v>
      </c>
      <c r="W23" s="3">
        <f t="shared" si="8"/>
        <v>47.098533002944762</v>
      </c>
      <c r="X23">
        <f t="shared" si="6"/>
        <v>2</v>
      </c>
      <c r="Y23" s="3">
        <f t="shared" si="9"/>
        <v>57.271412356400418</v>
      </c>
    </row>
    <row r="24" spans="1:25" x14ac:dyDescent="0.25">
      <c r="A24" s="4" t="s">
        <v>51</v>
      </c>
      <c r="B24" t="s">
        <v>25</v>
      </c>
      <c r="C24" s="3">
        <f>IF('1_Bilancia commerciale'!I24&lt;1,ABS(1-'1_Bilancia commerciale'!I24)*20,('1_Bilancia commerciale'!I24-1)*20)</f>
        <v>24</v>
      </c>
      <c r="D24" s="3">
        <f>IF('2_posizione internaz.li'!I24&lt;0,'2_posizione internaz.li'!I24/-35*100,0)</f>
        <v>265.71428571428572</v>
      </c>
      <c r="E24" s="3">
        <f>IF('3_Tasso cambio effettivo'!I24&lt;0,'3_Tasso cambio effettivo'!I24/-3*100,'3_Tasso cambio effettivo'!I24/3*100)</f>
        <v>93.333333333333329</v>
      </c>
      <c r="F24" s="3">
        <f>IF('4_Quota export mondiale'!I24&lt;0,'4_Quota export mondiale'!I24/-3*100,0)</f>
        <v>269.93666666666667</v>
      </c>
      <c r="G24" s="3">
        <f>IF('5_Costo_lavoro'!I24&gt;0,'5_Costo_lavoro'!I24/9*100,0)</f>
        <v>132.22222222222223</v>
      </c>
      <c r="H24" s="3">
        <f>IF('6_Debito pubblico'!I24&gt;0,'6_Debito pubblico'!I24/60*100,0)</f>
        <v>206.5</v>
      </c>
      <c r="I24" s="3">
        <f>IF('7_Debiti famiglie e Isp'!I24&gt;0,'7_Debiti famiglie e Isp'!I24/55*100,0)</f>
        <v>120</v>
      </c>
      <c r="J24" s="3">
        <f>IF('7_Debiti famiglie e Isp'!I24&gt;0,'7_Debiti famiglie e Isp'!I24/85*100,0)</f>
        <v>77.64705882352942</v>
      </c>
      <c r="K24" s="3">
        <f>IF('9_Crediti concessi famiglie'!I24&gt;0,'9_Crediti concessi famiglie'!I24/14*100,0)</f>
        <v>26.428571428571431</v>
      </c>
      <c r="L24" s="3">
        <f>IF('10_Crediti concessi imprese'!I24&gt;0,'10_Crediti concessi imprese'!I24/13*100,0)</f>
        <v>21.538461538461537</v>
      </c>
      <c r="M24" s="3">
        <f>IF('11_Prezzo abitazioni'!I24&gt;0,'11_Prezzo abitazioni'!I24/9*100,0)</f>
        <v>104.44444444444446</v>
      </c>
      <c r="N24" s="3">
        <f>IF('12_Disoccupazione'!I24&gt;0,'12_Disoccupazione'!I24/10*100,0)</f>
        <v>67</v>
      </c>
      <c r="O24" s="3">
        <f>IF('13_Tasso di attivita'!I24&lt;0,'13_Tasso di attivita'!I24/-0.2*100,0)</f>
        <v>0</v>
      </c>
      <c r="P24">
        <f t="shared" si="0"/>
        <v>6</v>
      </c>
      <c r="Q24" s="3">
        <f t="shared" si="1"/>
        <v>108.36654185934728</v>
      </c>
      <c r="R24">
        <f t="shared" si="2"/>
        <v>25</v>
      </c>
      <c r="S24">
        <f t="shared" si="3"/>
        <v>3</v>
      </c>
      <c r="T24" s="3">
        <f t="shared" si="4"/>
        <v>157.04130158730158</v>
      </c>
      <c r="U24">
        <f t="shared" si="5"/>
        <v>26</v>
      </c>
      <c r="V24">
        <f t="shared" si="7"/>
        <v>3</v>
      </c>
      <c r="W24" s="3">
        <f t="shared" si="8"/>
        <v>77.944817029375855</v>
      </c>
      <c r="X24">
        <f t="shared" si="6"/>
        <v>21</v>
      </c>
      <c r="Y24" s="3">
        <f t="shared" si="9"/>
        <v>44.262777445739182</v>
      </c>
    </row>
    <row r="25" spans="1:25" x14ac:dyDescent="0.25">
      <c r="A25" s="4" t="s">
        <v>52</v>
      </c>
      <c r="B25" t="s">
        <v>26</v>
      </c>
      <c r="C25" s="3">
        <f>IF('1_Bilancia commerciale'!I25&lt;1,ABS(1-'1_Bilancia commerciale'!I25)*20,('1_Bilancia commerciale'!I25-1)*20)</f>
        <v>134</v>
      </c>
      <c r="D25" s="3">
        <f>IF('2_posizione internaz.li'!I25&lt;0,'2_posizione internaz.li'!I25/-35*100,0)</f>
        <v>134</v>
      </c>
      <c r="E25" s="3">
        <f>IF('3_Tasso cambio effettivo'!I25&lt;0,'3_Tasso cambio effettivo'!I25/-3*100,'3_Tasso cambio effettivo'!I25/3*100)</f>
        <v>36.666666666666671</v>
      </c>
      <c r="F25" s="3">
        <f>IF('4_Quota export mondiale'!I25&lt;0,'4_Quota export mondiale'!I25/-3*100,0)</f>
        <v>0</v>
      </c>
      <c r="G25" s="3">
        <f>IF('5_Costo_lavoro'!I25&gt;0,'5_Costo_lavoro'!I25/9*100,0)</f>
        <v>176.66666666666666</v>
      </c>
      <c r="H25" s="3">
        <f>IF('6_Debito pubblico'!I25&gt;0,'6_Debito pubblico'!I25/60*100,0)</f>
        <v>80.5</v>
      </c>
      <c r="I25" s="3">
        <f>IF('7_Debiti famiglie e Isp'!I25&gt;0,'7_Debiti famiglie e Isp'!I25/55*100,0)</f>
        <v>28.545454545454547</v>
      </c>
      <c r="J25" s="3">
        <f>IF('7_Debiti famiglie e Isp'!I25&gt;0,'7_Debiti famiglie e Isp'!I25/85*100,0)</f>
        <v>18.470588235294116</v>
      </c>
      <c r="K25" s="3">
        <f>IF('9_Crediti concessi famiglie'!I25&gt;0,'9_Crediti concessi famiglie'!I25/14*100,0)</f>
        <v>63.571428571428577</v>
      </c>
      <c r="L25" s="3">
        <f>IF('10_Crediti concessi imprese'!I25&gt;0,'10_Crediti concessi imprese'!I25/13*100,0)</f>
        <v>87.692307692307693</v>
      </c>
      <c r="M25" s="3">
        <f>IF('11_Prezzo abitazioni'!I25&gt;0,'11_Prezzo abitazioni'!I25/9*100,0)</f>
        <v>48.888888888888893</v>
      </c>
      <c r="N25" s="3">
        <f>IF('12_Disoccupazione'!I25&gt;0,'12_Disoccupazione'!I25/10*100,0)</f>
        <v>55.999999999999993</v>
      </c>
      <c r="O25" s="3">
        <f>IF('13_Tasso di attivita'!I25&lt;0,'13_Tasso di attivita'!I25/-0.2*100,0)</f>
        <v>0</v>
      </c>
      <c r="P25">
        <f t="shared" si="0"/>
        <v>3</v>
      </c>
      <c r="Q25" s="3">
        <f t="shared" si="1"/>
        <v>66.538615482054396</v>
      </c>
      <c r="R25">
        <f t="shared" si="2"/>
        <v>12</v>
      </c>
      <c r="S25">
        <f t="shared" si="3"/>
        <v>3</v>
      </c>
      <c r="T25" s="3">
        <f t="shared" si="4"/>
        <v>96.26666666666668</v>
      </c>
      <c r="U25">
        <f t="shared" si="5"/>
        <v>20</v>
      </c>
      <c r="V25">
        <f t="shared" si="7"/>
        <v>0</v>
      </c>
      <c r="W25" s="3">
        <f t="shared" si="8"/>
        <v>47.958583491671732</v>
      </c>
      <c r="X25">
        <f t="shared" si="6"/>
        <v>3</v>
      </c>
      <c r="Y25" s="3">
        <f t="shared" si="9"/>
        <v>44.354656679583435</v>
      </c>
    </row>
    <row r="26" spans="1:25" x14ac:dyDescent="0.25">
      <c r="A26" s="4" t="s">
        <v>51</v>
      </c>
      <c r="B26" t="s">
        <v>27</v>
      </c>
      <c r="C26" s="3">
        <f>IF('1_Bilancia commerciale'!I26&lt;1,ABS(1-'1_Bilancia commerciale'!I26)*20,('1_Bilancia commerciale'!I26-1)*20)</f>
        <v>100</v>
      </c>
      <c r="D26" s="3">
        <f>IF('2_posizione internaz.li'!I26&lt;0,'2_posizione internaz.li'!I26/-35*100,0)</f>
        <v>22</v>
      </c>
      <c r="E26" s="3">
        <f>IF('3_Tasso cambio effettivo'!I26&lt;0,'3_Tasso cambio effettivo'!I26/-3*100,'3_Tasso cambio effettivo'!I26/3*100)</f>
        <v>13.333333333333334</v>
      </c>
      <c r="F26" s="3">
        <f>IF('4_Quota export mondiale'!I26&lt;0,'4_Quota export mondiale'!I26/-3*100,0)</f>
        <v>0</v>
      </c>
      <c r="G26" s="3">
        <f>IF('5_Costo_lavoro'!I26&gt;0,'5_Costo_lavoro'!I26/9*100,0)</f>
        <v>133.33333333333331</v>
      </c>
      <c r="H26" s="3">
        <f>IF('6_Debito pubblico'!I26&gt;0,'6_Debito pubblico'!I26/60*100,0)</f>
        <v>124.66666666666666</v>
      </c>
      <c r="I26" s="3">
        <f>IF('7_Debiti famiglie e Isp'!I26&gt;0,'7_Debiti famiglie e Isp'!I26/55*100,0)</f>
        <v>48</v>
      </c>
      <c r="J26" s="3">
        <f>IF('7_Debiti famiglie e Isp'!I26&gt;0,'7_Debiti famiglie e Isp'!I26/85*100,0)</f>
        <v>31.058823529411761</v>
      </c>
      <c r="K26" s="3">
        <f>IF('9_Crediti concessi famiglie'!I26&gt;0,'9_Crediti concessi famiglie'!I26/14*100,0)</f>
        <v>40.714285714285715</v>
      </c>
      <c r="L26" s="3">
        <f>IF('10_Crediti concessi imprese'!I26&gt;0,'10_Crediti concessi imprese'!I26/13*100,0)</f>
        <v>8.4615384615384617</v>
      </c>
      <c r="M26" s="3">
        <f>IF('11_Prezzo abitazioni'!I26&gt;0,'11_Prezzo abitazioni'!I26/9*100,0)</f>
        <v>127.77777777777777</v>
      </c>
      <c r="N26" s="3">
        <f>IF('12_Disoccupazione'!I26&gt;0,'12_Disoccupazione'!I26/10*100,0)</f>
        <v>48</v>
      </c>
      <c r="O26" s="3">
        <f>IF('13_Tasso di attivita'!I26&lt;0,'13_Tasso di attivita'!I26/-0.2*100,0)</f>
        <v>0</v>
      </c>
      <c r="P26">
        <f t="shared" si="0"/>
        <v>4</v>
      </c>
      <c r="Q26" s="3">
        <f t="shared" si="1"/>
        <v>53.641981447411304</v>
      </c>
      <c r="R26">
        <f t="shared" si="2"/>
        <v>5</v>
      </c>
      <c r="S26">
        <f t="shared" si="3"/>
        <v>2</v>
      </c>
      <c r="T26" s="3">
        <f t="shared" si="4"/>
        <v>53.733333333333327</v>
      </c>
      <c r="U26">
        <f t="shared" si="5"/>
        <v>9</v>
      </c>
      <c r="V26">
        <f t="shared" si="7"/>
        <v>2</v>
      </c>
      <c r="W26" s="3">
        <f t="shared" si="8"/>
        <v>53.58488651871005</v>
      </c>
      <c r="X26">
        <f t="shared" si="6"/>
        <v>6</v>
      </c>
      <c r="Y26" s="3">
        <f t="shared" si="9"/>
        <v>61.472961831345621</v>
      </c>
    </row>
    <row r="27" spans="1:25" x14ac:dyDescent="0.25">
      <c r="A27" s="4" t="s">
        <v>51</v>
      </c>
      <c r="B27" t="s">
        <v>28</v>
      </c>
      <c r="C27" s="3">
        <f>IF('1_Bilancia commerciale'!I27&lt;1,ABS(1-'1_Bilancia commerciale'!I27)*20,('1_Bilancia commerciale'!I27-1)*20)</f>
        <v>78</v>
      </c>
      <c r="D27" s="3">
        <f>IF('2_posizione internaz.li'!I27&lt;0,'2_posizione internaz.li'!I27/-35*100,0)</f>
        <v>170</v>
      </c>
      <c r="E27" s="3">
        <f>IF('3_Tasso cambio effettivo'!I27&lt;0,'3_Tasso cambio effettivo'!I27/-3*100,'3_Tasso cambio effettivo'!I27/3*100)</f>
        <v>103.33333333333334</v>
      </c>
      <c r="F27" s="3">
        <f>IF('4_Quota export mondiale'!I27&lt;0,'4_Quota export mondiale'!I27/-3*100,0)</f>
        <v>32.85</v>
      </c>
      <c r="G27" s="3">
        <f>IF('5_Costo_lavoro'!I27&gt;0,'5_Costo_lavoro'!I27/9*100,0)</f>
        <v>112.22222222222223</v>
      </c>
      <c r="H27" s="3">
        <f>IF('6_Debito pubblico'!I27&gt;0,'6_Debito pubblico'!I27/60*100,0)</f>
        <v>100.33333333333334</v>
      </c>
      <c r="I27" s="3">
        <f>IF('7_Debiti famiglie e Isp'!I27&gt;0,'7_Debiti famiglie e Isp'!I27/55*100,0)</f>
        <v>84.000000000000014</v>
      </c>
      <c r="J27" s="3">
        <f>IF('7_Debiti famiglie e Isp'!I27&gt;0,'7_Debiti famiglie e Isp'!I27/85*100,0)</f>
        <v>54.352941176470594</v>
      </c>
      <c r="K27" s="3">
        <f>IF('9_Crediti concessi famiglie'!I27&gt;0,'9_Crediti concessi famiglie'!I27/14*100,0)</f>
        <v>60</v>
      </c>
      <c r="L27" s="3">
        <f>IF('10_Crediti concessi imprese'!I27&gt;0,'10_Crediti concessi imprese'!I27/13*100,0)</f>
        <v>26.153846153846157</v>
      </c>
      <c r="M27" s="3">
        <f>IF('11_Prezzo abitazioni'!I27&gt;0,'11_Prezzo abitazioni'!I27/9*100,0)</f>
        <v>71.111111111111114</v>
      </c>
      <c r="N27" s="3">
        <f>IF('12_Disoccupazione'!I27&gt;0,'12_Disoccupazione'!I27/10*100,0)</f>
        <v>68</v>
      </c>
      <c r="O27" s="3">
        <f>IF('13_Tasso di attivita'!I27&lt;0,'13_Tasso di attivita'!I27/-0.2*100,0)</f>
        <v>0</v>
      </c>
      <c r="P27">
        <f t="shared" si="0"/>
        <v>4</v>
      </c>
      <c r="Q27" s="3">
        <f t="shared" si="1"/>
        <v>73.873599025408993</v>
      </c>
      <c r="R27">
        <f t="shared" si="2"/>
        <v>16</v>
      </c>
      <c r="S27">
        <f t="shared" si="3"/>
        <v>3</v>
      </c>
      <c r="T27" s="3">
        <f t="shared" si="4"/>
        <v>99.28111111111113</v>
      </c>
      <c r="U27">
        <f t="shared" si="5"/>
        <v>21</v>
      </c>
      <c r="V27">
        <f t="shared" si="7"/>
        <v>1</v>
      </c>
      <c r="W27" s="3">
        <f t="shared" si="8"/>
        <v>57.993903971845157</v>
      </c>
      <c r="X27">
        <f t="shared" si="6"/>
        <v>7</v>
      </c>
      <c r="Y27" s="3">
        <f t="shared" si="9"/>
        <v>48.310298619796619</v>
      </c>
    </row>
    <row r="28" spans="1:25" x14ac:dyDescent="0.25">
      <c r="A28" s="4" t="s">
        <v>51</v>
      </c>
      <c r="B28" t="s">
        <v>29</v>
      </c>
      <c r="C28" s="3">
        <f>IF('1_Bilancia commerciale'!I28&lt;1,ABS(1-'1_Bilancia commerciale'!I28)*20,('1_Bilancia commerciale'!I28-1)*20)</f>
        <v>16</v>
      </c>
      <c r="D28" s="3">
        <f>IF('2_posizione internaz.li'!I28&lt;0,'2_posizione internaz.li'!I28/-35*100,0)</f>
        <v>0</v>
      </c>
      <c r="E28" s="3">
        <f>IF('3_Tasso cambio effettivo'!I28&lt;0,'3_Tasso cambio effettivo'!I28/-3*100,'3_Tasso cambio effettivo'!I28/3*100)</f>
        <v>23.333333333333332</v>
      </c>
      <c r="F28" s="3">
        <f>IF('4_Quota export mondiale'!I28&lt;0,'4_Quota export mondiale'!I28/-3*100,0)</f>
        <v>0</v>
      </c>
      <c r="G28" s="3">
        <f>IF('5_Costo_lavoro'!I28&gt;0,'5_Costo_lavoro'!I28/9*100,0)</f>
        <v>68.888888888888886</v>
      </c>
      <c r="H28" s="3">
        <f>IF('6_Debito pubblico'!I28&gt;0,'6_Debito pubblico'!I28/60*100,0)</f>
        <v>122</v>
      </c>
      <c r="I28" s="3">
        <f>IF('7_Debiti famiglie e Isp'!I28&gt;0,'7_Debiti famiglie e Isp'!I28/55*100,0)</f>
        <v>124.54545454545453</v>
      </c>
      <c r="J28" s="3">
        <f>IF('7_Debiti famiglie e Isp'!I28&gt;0,'7_Debiti famiglie e Isp'!I28/85*100,0)</f>
        <v>80.588235294117652</v>
      </c>
      <c r="K28" s="3">
        <f>IF('9_Crediti concessi famiglie'!I28&gt;0,'9_Crediti concessi famiglie'!I28/14*100,0)</f>
        <v>27.857142857142858</v>
      </c>
      <c r="L28" s="3">
        <f>IF('10_Crediti concessi imprese'!I28&gt;0,'10_Crediti concessi imprese'!I28/13*100,0)</f>
        <v>0</v>
      </c>
      <c r="M28" s="3">
        <f>IF('11_Prezzo abitazioni'!I28&gt;0,'11_Prezzo abitazioni'!I28/9*100,0)</f>
        <v>51.111111111111107</v>
      </c>
      <c r="N28" s="3">
        <f>IF('12_Disoccupazione'!I28&gt;0,'12_Disoccupazione'!I28/10*100,0)</f>
        <v>77</v>
      </c>
      <c r="O28" s="3">
        <f>IF('13_Tasso di attivita'!I28&lt;0,'13_Tasso di attivita'!I28/-0.2*100,0)</f>
        <v>0</v>
      </c>
      <c r="P28">
        <f t="shared" si="0"/>
        <v>2</v>
      </c>
      <c r="Q28" s="3">
        <f t="shared" si="1"/>
        <v>45.486474310003729</v>
      </c>
      <c r="R28">
        <f t="shared" si="2"/>
        <v>1</v>
      </c>
      <c r="S28">
        <f t="shared" si="3"/>
        <v>0</v>
      </c>
      <c r="T28" s="3">
        <f t="shared" si="4"/>
        <v>21.644444444444442</v>
      </c>
      <c r="U28">
        <f t="shared" si="5"/>
        <v>2</v>
      </c>
      <c r="V28">
        <f t="shared" si="7"/>
        <v>2</v>
      </c>
      <c r="W28" s="3">
        <f t="shared" si="8"/>
        <v>60.387742975978263</v>
      </c>
      <c r="X28">
        <f t="shared" si="6"/>
        <v>9</v>
      </c>
      <c r="Y28" s="3">
        <f t="shared" si="9"/>
        <v>81.698325818680814</v>
      </c>
    </row>
    <row r="29" spans="1:25" x14ac:dyDescent="0.25">
      <c r="A29" s="4" t="s">
        <v>52</v>
      </c>
      <c r="B29" t="s">
        <v>30</v>
      </c>
      <c r="C29" s="3">
        <f>IF('1_Bilancia commerciale'!I29&lt;1,ABS(1-'1_Bilancia commerciale'!I29)*20,('1_Bilancia commerciale'!I29-1)*20)</f>
        <v>100</v>
      </c>
      <c r="D29" s="3">
        <f>IF('2_posizione internaz.li'!I29&lt;0,'2_posizione internaz.li'!I29/-35*100,0)</f>
        <v>0</v>
      </c>
      <c r="E29" s="3">
        <f>IF('3_Tasso cambio effettivo'!I29&lt;0,'3_Tasso cambio effettivo'!I29/-3*100,'3_Tasso cambio effettivo'!I29/3*100)</f>
        <v>66.666666666666657</v>
      </c>
      <c r="F29" s="3">
        <f>IF('4_Quota export mondiale'!I29&lt;0,'4_Quota export mondiale'!I29/-3*100,0)</f>
        <v>0</v>
      </c>
      <c r="G29" s="3">
        <f>IF('5_Costo_lavoro'!I29&gt;0,'5_Costo_lavoro'!I29/9*100,0)</f>
        <v>43.333333333333336</v>
      </c>
      <c r="H29" s="3">
        <f>IF('6_Debito pubblico'!I29&gt;0,'6_Debito pubblico'!I29/60*100,0)</f>
        <v>61.166666666666671</v>
      </c>
      <c r="I29" s="3">
        <f>IF('7_Debiti famiglie e Isp'!I29&gt;0,'7_Debiti famiglie e Isp'!I29/55*100,0)</f>
        <v>167.63636363636365</v>
      </c>
      <c r="J29" s="3">
        <f>IF('7_Debiti famiglie e Isp'!I29&gt;0,'7_Debiti famiglie e Isp'!I29/85*100,0)</f>
        <v>108.47058823529412</v>
      </c>
      <c r="K29" s="3">
        <f>IF('9_Crediti concessi famiglie'!I29&gt;0,'9_Crediti concessi famiglie'!I29/14*100,0)</f>
        <v>49.285714285714292</v>
      </c>
      <c r="L29" s="3">
        <f>IF('10_Crediti concessi imprese'!I29&gt;0,'10_Crediti concessi imprese'!I29/13*100,0)</f>
        <v>50</v>
      </c>
      <c r="M29" s="3">
        <f>IF('11_Prezzo abitazioni'!I29&gt;0,'11_Prezzo abitazioni'!I29/9*100,0)</f>
        <v>112.22222222222223</v>
      </c>
      <c r="N29" s="3">
        <f>IF('12_Disoccupazione'!I29&gt;0,'12_Disoccupazione'!I29/10*100,0)</f>
        <v>89</v>
      </c>
      <c r="O29" s="3">
        <f>IF('13_Tasso di attivita'!I29&lt;0,'13_Tasso di attivita'!I29/-0.2*100,0)</f>
        <v>0</v>
      </c>
      <c r="P29">
        <f t="shared" si="0"/>
        <v>4</v>
      </c>
      <c r="Q29" s="3">
        <f t="shared" si="1"/>
        <v>65.213965772789308</v>
      </c>
      <c r="R29">
        <f t="shared" si="2"/>
        <v>11</v>
      </c>
      <c r="S29">
        <f t="shared" si="3"/>
        <v>1</v>
      </c>
      <c r="T29" s="3">
        <f t="shared" si="4"/>
        <v>42</v>
      </c>
      <c r="U29">
        <f t="shared" si="5"/>
        <v>5</v>
      </c>
      <c r="V29">
        <f t="shared" si="7"/>
        <v>3</v>
      </c>
      <c r="W29" s="3">
        <f t="shared" si="8"/>
        <v>79.722694380782613</v>
      </c>
      <c r="X29">
        <f t="shared" si="6"/>
        <v>22</v>
      </c>
      <c r="Y29" s="3">
        <f t="shared" si="9"/>
        <v>75.229468163111775</v>
      </c>
    </row>
    <row r="30" spans="1:25" x14ac:dyDescent="0.25">
      <c r="A30" s="4"/>
      <c r="B30" t="s">
        <v>72</v>
      </c>
      <c r="C30" s="3">
        <f t="shared" ref="C30:O30" si="10">AVERAGE(C3:C29)</f>
        <v>75.18518518518519</v>
      </c>
      <c r="D30" s="3">
        <f t="shared" si="10"/>
        <v>97.343915343915342</v>
      </c>
      <c r="E30" s="3">
        <f t="shared" si="10"/>
        <v>64.197530864197518</v>
      </c>
      <c r="F30" s="3">
        <f t="shared" si="10"/>
        <v>45.465308641975305</v>
      </c>
      <c r="G30" s="3">
        <f t="shared" si="10"/>
        <v>96.049382716049394</v>
      </c>
      <c r="H30" s="3">
        <f>AVERAGE(H3:H29)</f>
        <v>119.80864197530863</v>
      </c>
      <c r="I30" s="3">
        <f>AVERAGE(I3:I29)</f>
        <v>92.316498316498311</v>
      </c>
      <c r="J30" s="3">
        <f>AVERAGE(J3:J29)</f>
        <v>59.734204793028319</v>
      </c>
      <c r="K30" s="3">
        <f t="shared" si="10"/>
        <v>43.941798941798936</v>
      </c>
      <c r="L30" s="3">
        <f t="shared" ref="L30" si="11">AVERAGE(L3:L29)</f>
        <v>38.603988603988604</v>
      </c>
      <c r="M30" s="3">
        <f>AVERAGE(M3:M29)</f>
        <v>104.15637860082305</v>
      </c>
      <c r="N30" s="3">
        <f t="shared" si="10"/>
        <v>66.407407407407405</v>
      </c>
      <c r="O30" s="3">
        <f t="shared" si="10"/>
        <v>72.222222222222229</v>
      </c>
      <c r="Q30" s="3">
        <f t="shared" si="1"/>
        <v>75.033266431722936</v>
      </c>
      <c r="T30" s="3">
        <f t="shared" si="4"/>
        <v>75.648264550264543</v>
      </c>
      <c r="W30" s="3">
        <f>AVERAGE(H30:O30)</f>
        <v>74.648892607634423</v>
      </c>
      <c r="Y30" s="3">
        <f t="shared" si="9"/>
        <v>61.223217715089064</v>
      </c>
    </row>
    <row r="31" spans="1:25" x14ac:dyDescent="0.25">
      <c r="A31" s="4" t="s">
        <v>51</v>
      </c>
      <c r="B31">
        <f>COUNTIF(A3:A29,"EUR")</f>
        <v>20</v>
      </c>
      <c r="C31" s="3">
        <f>SUMIF($A3:$A29,"EUR",C3:C29)/$B31</f>
        <v>77.8</v>
      </c>
      <c r="D31" s="3">
        <f t="shared" ref="D31:O31" si="12">SUMIF($A3:$A29,"EUR",D3:D29)/$B31</f>
        <v>107.45714285714287</v>
      </c>
      <c r="E31" s="3">
        <f t="shared" si="12"/>
        <v>57.666666666666664</v>
      </c>
      <c r="F31" s="3">
        <f t="shared" si="12"/>
        <v>56.329666666666675</v>
      </c>
      <c r="G31" s="3">
        <f t="shared" si="12"/>
        <v>86.333333333333329</v>
      </c>
      <c r="H31" s="3">
        <f>SUMIF($A3:$A29,"EUR",H3:H29)/$B31</f>
        <v>135.14166666666668</v>
      </c>
      <c r="I31" s="3">
        <f>SUMIF($A3:$A29,"EUR",I3:I29)/$B31</f>
        <v>95.554545454545448</v>
      </c>
      <c r="J31" s="3">
        <f>SUMIF($A3:$A29,"EUR",J3:J29)/$B31</f>
        <v>61.829411764705881</v>
      </c>
      <c r="K31" s="3">
        <f t="shared" si="12"/>
        <v>37.214285714285708</v>
      </c>
      <c r="L31" s="3">
        <f t="shared" ref="L31" si="13">SUMIF($A3:$A29,"EUR",L3:L29)/$B31</f>
        <v>29.346153846153847</v>
      </c>
      <c r="M31" s="3">
        <f>SUMIF($A3:$A29,"EUR",M3:M29)/$B31</f>
        <v>96</v>
      </c>
      <c r="N31" s="3">
        <f t="shared" si="12"/>
        <v>72.150000000000006</v>
      </c>
      <c r="O31" s="3">
        <f t="shared" si="12"/>
        <v>97.5</v>
      </c>
      <c r="Q31" s="3">
        <f t="shared" si="1"/>
        <v>77.717144074628223</v>
      </c>
      <c r="T31" s="3">
        <f t="shared" si="4"/>
        <v>77.117361904761907</v>
      </c>
      <c r="W31" s="3">
        <f t="shared" ref="W31:W32" si="14">AVERAGE(H31:O31)</f>
        <v>78.092007930794693</v>
      </c>
      <c r="Y31" s="3">
        <f t="shared" si="9"/>
        <v>61.83528851620931</v>
      </c>
    </row>
    <row r="32" spans="1:25" x14ac:dyDescent="0.25">
      <c r="A32" s="4" t="s">
        <v>52</v>
      </c>
      <c r="B32">
        <f>COUNTIF(A3:A29,"N_EUR")</f>
        <v>7</v>
      </c>
      <c r="C32" s="3">
        <f>SUMIF($A3:$A29,"N_EUR",C3:C29)/$B32</f>
        <v>67.714285714285708</v>
      </c>
      <c r="D32" s="3">
        <f t="shared" ref="D32:O32" si="15">SUMIF($A3:$A29,"N_EUR",D3:D29)/$B32</f>
        <v>68.448979591836732</v>
      </c>
      <c r="E32" s="3">
        <f t="shared" si="15"/>
        <v>82.857142857142861</v>
      </c>
      <c r="F32" s="3">
        <f t="shared" si="15"/>
        <v>14.424285714285714</v>
      </c>
      <c r="G32" s="3">
        <f t="shared" si="15"/>
        <v>123.80952380952382</v>
      </c>
      <c r="H32" s="3">
        <f>SUMIF($A3:$A29,"N_EUR",H3:H29)/$B32</f>
        <v>76</v>
      </c>
      <c r="I32" s="3">
        <f>SUMIF($A3:$A29,"N_EUR",I3:I29)/$B32</f>
        <v>83.064935064935071</v>
      </c>
      <c r="J32" s="3">
        <f>SUMIF($A3:$A29,"N_EUR",J3:J29)/$B32</f>
        <v>53.747899159663866</v>
      </c>
      <c r="K32" s="3">
        <f t="shared" si="15"/>
        <v>63.163265306122433</v>
      </c>
      <c r="L32" s="3">
        <f t="shared" ref="L32" si="16">SUMIF($A3:$A29,"N_EUR",L3:L29)/$B32</f>
        <v>65.054945054945065</v>
      </c>
      <c r="M32" s="3">
        <f>SUMIF($A3:$A29,"N_EUR",M3:M29)/$B32</f>
        <v>127.46031746031746</v>
      </c>
      <c r="N32" s="3">
        <f t="shared" si="15"/>
        <v>50</v>
      </c>
      <c r="O32" s="3">
        <f t="shared" si="15"/>
        <v>0</v>
      </c>
      <c r="Q32" s="3">
        <f t="shared" si="1"/>
        <v>67.365044594850673</v>
      </c>
      <c r="T32" s="3">
        <f t="shared" si="4"/>
        <v>71.450843537414968</v>
      </c>
      <c r="W32" s="3">
        <f t="shared" si="14"/>
        <v>64.811420255747976</v>
      </c>
      <c r="Y32" s="3">
        <f t="shared" si="9"/>
        <v>59.205707004998906</v>
      </c>
    </row>
    <row r="33" spans="1:23" x14ac:dyDescent="0.25">
      <c r="A33" s="4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Q33" s="3"/>
      <c r="T33" s="3"/>
      <c r="W33" s="3"/>
    </row>
    <row r="34" spans="1:23" x14ac:dyDescent="0.25">
      <c r="A34" s="4" t="s">
        <v>53</v>
      </c>
      <c r="C34" s="7" t="s">
        <v>55</v>
      </c>
      <c r="D34" s="7" t="s">
        <v>56</v>
      </c>
      <c r="E34" s="7" t="s">
        <v>140</v>
      </c>
      <c r="F34" s="7">
        <v>-3</v>
      </c>
      <c r="G34" s="7" t="s">
        <v>57</v>
      </c>
      <c r="H34" s="7" t="s">
        <v>58</v>
      </c>
      <c r="I34" s="7" t="s">
        <v>148</v>
      </c>
      <c r="J34" s="7" t="s">
        <v>149</v>
      </c>
      <c r="K34" s="7" t="s">
        <v>60</v>
      </c>
      <c r="L34" s="7" t="s">
        <v>152</v>
      </c>
      <c r="M34" s="7" t="s">
        <v>57</v>
      </c>
      <c r="N34" s="7" t="s">
        <v>61</v>
      </c>
      <c r="O34" s="7">
        <v>-0.2</v>
      </c>
    </row>
    <row r="35" spans="1:23" x14ac:dyDescent="0.25">
      <c r="A35" s="4" t="s">
        <v>54</v>
      </c>
      <c r="E35" s="7" t="s">
        <v>141</v>
      </c>
      <c r="G35" s="6" t="s">
        <v>62</v>
      </c>
    </row>
  </sheetData>
  <mergeCells count="3">
    <mergeCell ref="P1:R1"/>
    <mergeCell ref="S1:U1"/>
    <mergeCell ref="V1:X1"/>
  </mergeCells>
  <conditionalFormatting sqref="O30 C3:G30 N3:N30 H3:I32 K3:K32 M3:M32 N31:O32">
    <cfRule type="cellIs" dxfId="42" priority="7" stopIfTrue="1" operator="greaterThanOrEqual">
      <formula>100</formula>
    </cfRule>
  </conditionalFormatting>
  <conditionalFormatting sqref="O3:O29">
    <cfRule type="cellIs" dxfId="41" priority="6" stopIfTrue="1" operator="greaterThanOrEqual">
      <formula>100</formula>
    </cfRule>
  </conditionalFormatting>
  <conditionalFormatting sqref="C31:G32">
    <cfRule type="cellIs" dxfId="40" priority="3" stopIfTrue="1" operator="greaterThanOrEqual">
      <formula>100</formula>
    </cfRule>
  </conditionalFormatting>
  <conditionalFormatting sqref="J3:J32">
    <cfRule type="cellIs" dxfId="39" priority="2" stopIfTrue="1" operator="greaterThanOrEqual">
      <formula>100</formula>
    </cfRule>
  </conditionalFormatting>
  <conditionalFormatting sqref="L3:L32">
    <cfRule type="cellIs" dxfId="38" priority="1" stopIfTrue="1" operator="greaterThanOrEqual">
      <formula>100</formula>
    </cfRule>
  </conditionalFormatting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8"/>
  <sheetViews>
    <sheetView topLeftCell="A16" workbookViewId="0">
      <selection activeCell="I34" sqref="I34:J34"/>
    </sheetView>
  </sheetViews>
  <sheetFormatPr defaultRowHeight="13.2" x14ac:dyDescent="0.25"/>
  <cols>
    <col min="1" max="1" width="7.109375" bestFit="1" customWidth="1"/>
    <col min="2" max="2" width="14.33203125" bestFit="1" customWidth="1"/>
    <col min="3" max="3" width="6.88671875" bestFit="1" customWidth="1"/>
    <col min="4" max="4" width="5.6640625" customWidth="1"/>
    <col min="5" max="5" width="6.5546875" customWidth="1"/>
    <col min="6" max="15" width="5.6640625" customWidth="1"/>
  </cols>
  <sheetData>
    <row r="1" spans="1:25" x14ac:dyDescent="0.25">
      <c r="P1" s="70" t="s">
        <v>69</v>
      </c>
      <c r="Q1" s="71"/>
      <c r="R1" s="71"/>
      <c r="S1" s="70" t="s">
        <v>70</v>
      </c>
      <c r="T1" s="71"/>
      <c r="U1" s="71"/>
      <c r="V1" s="14"/>
      <c r="W1" s="70" t="s">
        <v>71</v>
      </c>
      <c r="X1" s="70"/>
      <c r="Y1" s="70"/>
    </row>
    <row r="2" spans="1:25" ht="39.6" x14ac:dyDescent="0.25">
      <c r="C2" s="5">
        <v>1</v>
      </c>
      <c r="D2" s="5">
        <v>2</v>
      </c>
      <c r="E2" s="5">
        <v>3</v>
      </c>
      <c r="F2" s="5">
        <v>4</v>
      </c>
      <c r="G2" s="5">
        <v>5</v>
      </c>
      <c r="H2" s="5">
        <v>6</v>
      </c>
      <c r="I2" s="5">
        <v>7</v>
      </c>
      <c r="J2" s="5">
        <v>8</v>
      </c>
      <c r="K2" s="5">
        <v>9</v>
      </c>
      <c r="L2" s="5">
        <v>10</v>
      </c>
      <c r="M2" s="5">
        <v>11</v>
      </c>
      <c r="N2" s="5">
        <v>12</v>
      </c>
      <c r="O2" s="5">
        <v>13</v>
      </c>
      <c r="P2" s="8" t="s">
        <v>48</v>
      </c>
      <c r="Q2" s="8" t="s">
        <v>49</v>
      </c>
      <c r="R2" s="8" t="s">
        <v>50</v>
      </c>
      <c r="S2" s="8" t="s">
        <v>63</v>
      </c>
      <c r="T2" s="8" t="s">
        <v>64</v>
      </c>
      <c r="U2" s="8" t="s">
        <v>65</v>
      </c>
      <c r="V2" s="8" t="s">
        <v>66</v>
      </c>
      <c r="W2" s="8" t="s">
        <v>67</v>
      </c>
      <c r="X2" s="8" t="s">
        <v>68</v>
      </c>
      <c r="Y2" s="8" t="s">
        <v>108</v>
      </c>
    </row>
    <row r="3" spans="1:25" x14ac:dyDescent="0.25">
      <c r="A3" s="4" t="s">
        <v>51</v>
      </c>
      <c r="B3" t="s">
        <v>3</v>
      </c>
      <c r="C3" s="3">
        <f>IF('1_Bilancia commerciale'!J3&lt;1,ABS(1-'1_Bilancia commerciale'!J3)*20,('1_Bilancia commerciale'!J3-1)*20)</f>
        <v>10</v>
      </c>
      <c r="D3" s="3">
        <f>IF('2_posizione internaz.li'!J3&lt;0,'2_posizione internaz.li'!J3/-35*100,0)</f>
        <v>0</v>
      </c>
      <c r="E3" s="3">
        <f>IF('3_Tasso cambio effettivo'!J3&lt;0,'3_Tasso cambio effettivo'!J3/-3*100,'3_Tasso cambio effettivo'!J3/3*100)</f>
        <v>56.666666666666664</v>
      </c>
      <c r="F3" s="3">
        <f>IF('4_Quota export mondiale'!J3&lt;0,'4_Quota export mondiale'!J3/-3*100,0)</f>
        <v>0</v>
      </c>
      <c r="G3" s="3">
        <f>IF('5_Costo_lavoro'!J3&gt;0,'5_Costo_lavoro'!J3/9*100,0)</f>
        <v>102.22222222222221</v>
      </c>
      <c r="H3" s="3">
        <f>IF('6_Debito pubblico'!J3&gt;0,'6_Debito pubblico'!J3/60*100,0)</f>
        <v>171</v>
      </c>
      <c r="I3" s="3">
        <f>IF('7_Debiti famiglie e Isp'!J3&gt;0,'7_Debiti famiglie e Isp'!J3/55*100,0)</f>
        <v>107.45454545454545</v>
      </c>
      <c r="J3" s="3">
        <f>IF('7_Debiti famiglie e Isp'!J3&gt;0,'7_Debiti famiglie e Isp'!J3/85*100,0)</f>
        <v>69.529411764705884</v>
      </c>
      <c r="K3" s="3">
        <f>IF('9_Crediti concessi famiglie'!J3&gt;0,'9_Crediti concessi famiglie'!J3/14*100,0)</f>
        <v>37.142857142857146</v>
      </c>
      <c r="L3" s="3">
        <f>IF('10_Crediti concessi imprese'!J3&gt;0,'10_Crediti concessi imprese'!J3/13*100,0)</f>
        <v>6.1538461538461542</v>
      </c>
      <c r="M3" s="3">
        <f>IF('11_Prezzo abitazioni'!J3&gt;0,'11_Prezzo abitazioni'!J3/9*100,0)</f>
        <v>61.111111111111114</v>
      </c>
      <c r="N3" s="3">
        <f>IF('12_Disoccupazione'!J3&gt;0,'12_Disoccupazione'!J3/10*100,0)</f>
        <v>55.999999999999993</v>
      </c>
      <c r="O3" s="3">
        <f>IF('13_Tasso di attivita'!J3&lt;0,'13_Tasso di attivita'!J3/-0.2*100,0)</f>
        <v>0</v>
      </c>
      <c r="P3">
        <f t="shared" ref="P3:P29" si="0">COUNTIF(C3:O3,"&gt;=100")</f>
        <v>3</v>
      </c>
      <c r="Q3" s="3">
        <f t="shared" ref="Q3:Q32" si="1">AVERAGE(C3:O3)</f>
        <v>52.098512347381117</v>
      </c>
      <c r="R3">
        <f t="shared" ref="R3:R29" si="2">RANK(Q3,Q$3:Q$29,1)</f>
        <v>1</v>
      </c>
      <c r="S3">
        <f t="shared" ref="S3:S29" si="3">COUNTIF(C3:G3,"&gt;=100")</f>
        <v>1</v>
      </c>
      <c r="T3" s="3">
        <f t="shared" ref="T3:T32" si="4">AVERAGE(C3:G3)</f>
        <v>33.777777777777771</v>
      </c>
      <c r="U3">
        <f t="shared" ref="U3:U29" si="5">RANK(T3,T$3:T$29,1)</f>
        <v>1</v>
      </c>
      <c r="V3">
        <f>COUNTIF(H3:O3,"&gt;=100")</f>
        <v>2</v>
      </c>
      <c r="W3" s="3">
        <f>AVERAGE(H3:O3)</f>
        <v>63.548971453383217</v>
      </c>
      <c r="X3">
        <f t="shared" ref="X3:X29" si="6">RANK(W3,W$3:W$29,1)</f>
        <v>10</v>
      </c>
      <c r="Y3" s="3">
        <f>SUM(H3:O3)/13/Q3*100</f>
        <v>75.06367762513274</v>
      </c>
    </row>
    <row r="4" spans="1:25" x14ac:dyDescent="0.25">
      <c r="A4" s="4" t="s">
        <v>52</v>
      </c>
      <c r="B4" t="s">
        <v>5</v>
      </c>
      <c r="C4" s="3">
        <f>IF('1_Bilancia commerciale'!J4&lt;1,ABS(1-'1_Bilancia commerciale'!J4)*20,('1_Bilancia commerciale'!J4-1)*20)</f>
        <v>42</v>
      </c>
      <c r="D4" s="3">
        <f>IF('2_posizione internaz.li'!J4&lt;0,'2_posizione internaz.li'!J4/-35*100,0)</f>
        <v>29.142857142857142</v>
      </c>
      <c r="E4" s="3">
        <f>IF('3_Tasso cambio effettivo'!J4&lt;0,'3_Tasso cambio effettivo'!J4/-3*100,'3_Tasso cambio effettivo'!J4/3*100)</f>
        <v>186.66666666666666</v>
      </c>
      <c r="F4" s="3">
        <f>IF('4_Quota export mondiale'!J4&lt;0,'4_Quota export mondiale'!J4/-3*100,0)</f>
        <v>0</v>
      </c>
      <c r="G4" s="3">
        <f>IF('5_Costo_lavoro'!J4&gt;0,'5_Costo_lavoro'!J4/9*100,0)</f>
        <v>267.77777777777783</v>
      </c>
      <c r="H4" s="3">
        <f>IF('6_Debito pubblico'!J4&gt;0,'6_Debito pubblico'!J4/60*100,0)</f>
        <v>37.5</v>
      </c>
      <c r="I4" s="3">
        <f>IF('7_Debiti famiglie e Isp'!J4&gt;0,'7_Debiti famiglie e Isp'!J4/55*100,0)</f>
        <v>40.72727272727272</v>
      </c>
      <c r="J4" s="3">
        <f>IF('7_Debiti famiglie e Isp'!J4&gt;0,'7_Debiti famiglie e Isp'!J4/85*100,0)</f>
        <v>26.352941176470583</v>
      </c>
      <c r="K4" s="3">
        <f>IF('9_Crediti concessi famiglie'!J4&gt;0,'9_Crediti concessi famiglie'!J4/14*100,0)</f>
        <v>107.85714285714285</v>
      </c>
      <c r="L4" s="3">
        <f>IF('10_Crediti concessi imprese'!J4&gt;0,'10_Crediti concessi imprese'!J4/13*100,0)</f>
        <v>49.230769230769234</v>
      </c>
      <c r="M4" s="3">
        <f>IF('11_Prezzo abitazioni'!J4&gt;0,'11_Prezzo abitazioni'!J4/9*100,0)</f>
        <v>153.33333333333334</v>
      </c>
      <c r="N4" s="3">
        <f>IF('12_Disoccupazione'!J4&gt;0,'12_Disoccupazione'!J4/10*100,0)</f>
        <v>42.000000000000007</v>
      </c>
      <c r="O4" s="3">
        <f>IF('13_Tasso di attivita'!J4&lt;0,'13_Tasso di attivita'!J4/-0.2*100,0)</f>
        <v>0</v>
      </c>
      <c r="P4">
        <f t="shared" si="0"/>
        <v>4</v>
      </c>
      <c r="Q4" s="3">
        <f t="shared" si="1"/>
        <v>75.583750839406974</v>
      </c>
      <c r="R4">
        <f t="shared" si="2"/>
        <v>14</v>
      </c>
      <c r="S4">
        <f t="shared" si="3"/>
        <v>2</v>
      </c>
      <c r="T4" s="3">
        <f t="shared" si="4"/>
        <v>105.11746031746034</v>
      </c>
      <c r="U4">
        <f t="shared" si="5"/>
        <v>15</v>
      </c>
      <c r="V4">
        <f t="shared" ref="V4:V29" si="7">COUNTIF(H4:O4,"&gt;=100")</f>
        <v>2</v>
      </c>
      <c r="W4" s="3">
        <f t="shared" ref="W4:W29" si="8">AVERAGE(H4:O4)</f>
        <v>57.125182415623584</v>
      </c>
      <c r="X4">
        <f t="shared" si="6"/>
        <v>6</v>
      </c>
      <c r="Y4" s="3">
        <f t="shared" ref="Y4:Y32" si="9">SUM(H4:O4)/13/Q4*100</f>
        <v>46.509941646460803</v>
      </c>
    </row>
    <row r="5" spans="1:25" x14ac:dyDescent="0.25">
      <c r="A5" s="4" t="s">
        <v>52</v>
      </c>
      <c r="B5" t="s">
        <v>6</v>
      </c>
      <c r="C5" s="3">
        <f>IF('1_Bilancia commerciale'!J5&lt;1,ABS(1-'1_Bilancia commerciale'!J5)*20,('1_Bilancia commerciale'!J5-1)*20)</f>
        <v>54</v>
      </c>
      <c r="D5" s="3">
        <f>IF('2_posizione internaz.li'!J5&lt;0,'2_posizione internaz.li'!J5/-35*100,0)</f>
        <v>57.714285714285708</v>
      </c>
      <c r="E5" s="3">
        <f>IF('3_Tasso cambio effettivo'!J5&lt;0,'3_Tasso cambio effettivo'!J5/-3*100,'3_Tasso cambio effettivo'!J5/3*100)</f>
        <v>453.33333333333331</v>
      </c>
      <c r="F5" s="3">
        <f>IF('4_Quota export mondiale'!J5&lt;0,'4_Quota export mondiale'!J5/-3*100,0)</f>
        <v>144.97333333333333</v>
      </c>
      <c r="G5" s="3">
        <f>IF('5_Costo_lavoro'!J5&gt;0,'5_Costo_lavoro'!J5/9*100,0)</f>
        <v>188.88888888888889</v>
      </c>
      <c r="H5" s="3">
        <f>IF('6_Debito pubblico'!J5&gt;0,'6_Debito pubblico'!J5/60*100,0)</f>
        <v>70.833333333333343</v>
      </c>
      <c r="I5" s="3">
        <f>IF('7_Debiti famiglie e Isp'!J5&gt;0,'7_Debiti famiglie e Isp'!J5/55*100,0)</f>
        <v>57.999999999999993</v>
      </c>
      <c r="J5" s="3">
        <f>IF('7_Debiti famiglie e Isp'!J5&gt;0,'7_Debiti famiglie e Isp'!J5/85*100,0)</f>
        <v>37.529411764705884</v>
      </c>
      <c r="K5" s="3">
        <f>IF('9_Crediti concessi famiglie'!J5&gt;0,'9_Crediti concessi famiglie'!J5/14*100,0)</f>
        <v>35.714285714285715</v>
      </c>
      <c r="L5" s="3">
        <f>IF('10_Crediti concessi imprese'!J5&gt;0,'10_Crediti concessi imprese'!J5/13*100,0)</f>
        <v>102.30769230769232</v>
      </c>
      <c r="M5" s="3">
        <f>IF('11_Prezzo abitazioni'!J5&gt;0,'11_Prezzo abitazioni'!J5/9*100,0)</f>
        <v>187.77777777777774</v>
      </c>
      <c r="N5" s="3">
        <f>IF('12_Disoccupazione'!J5&gt;0,'12_Disoccupazione'!J5/10*100,0)</f>
        <v>22.000000000000004</v>
      </c>
      <c r="O5" s="3">
        <f>IF('13_Tasso di attivita'!J5&lt;0,'13_Tasso di attivita'!J5/-0.2*100,0)</f>
        <v>0</v>
      </c>
      <c r="P5">
        <f t="shared" si="0"/>
        <v>5</v>
      </c>
      <c r="Q5" s="3">
        <f t="shared" si="1"/>
        <v>108.69787247443357</v>
      </c>
      <c r="R5">
        <f t="shared" si="2"/>
        <v>25</v>
      </c>
      <c r="S5">
        <f t="shared" si="3"/>
        <v>3</v>
      </c>
      <c r="T5" s="3">
        <f t="shared" si="4"/>
        <v>179.78196825396827</v>
      </c>
      <c r="U5">
        <f t="shared" si="5"/>
        <v>27</v>
      </c>
      <c r="V5">
        <f t="shared" si="7"/>
        <v>2</v>
      </c>
      <c r="W5" s="3">
        <f t="shared" si="8"/>
        <v>64.270312612224373</v>
      </c>
      <c r="X5">
        <f t="shared" si="6"/>
        <v>12</v>
      </c>
      <c r="Y5" s="3">
        <f t="shared" si="9"/>
        <v>36.386141427768358</v>
      </c>
    </row>
    <row r="6" spans="1:25" x14ac:dyDescent="0.25">
      <c r="A6" s="4" t="s">
        <v>52</v>
      </c>
      <c r="B6" t="s">
        <v>7</v>
      </c>
      <c r="C6" s="3">
        <f>IF('1_Bilancia commerciale'!J6&lt;1,ABS(1-'1_Bilancia commerciale'!J6)*20,('1_Bilancia commerciale'!J6-1)*20)</f>
        <v>164</v>
      </c>
      <c r="D6" s="3">
        <f>IF('2_posizione internaz.li'!J6&lt;0,'2_posizione internaz.li'!J6/-35*100,0)</f>
        <v>0</v>
      </c>
      <c r="E6" s="3">
        <f>IF('3_Tasso cambio effettivo'!J6&lt;0,'3_Tasso cambio effettivo'!J6/-3*100,'3_Tasso cambio effettivo'!J6/3*100)</f>
        <v>43.333333333333336</v>
      </c>
      <c r="F6" s="3">
        <f>IF('4_Quota export mondiale'!J6&lt;0,'4_Quota export mondiale'!J6/-3*100,0)</f>
        <v>0</v>
      </c>
      <c r="G6" s="3">
        <f>IF('5_Costo_lavoro'!J6&gt;0,'5_Costo_lavoro'!J6/9*100,0)</f>
        <v>77.777777777777786</v>
      </c>
      <c r="H6" s="3">
        <f>IF('6_Debito pubblico'!J6&gt;0,'6_Debito pubblico'!J6/60*100,0)</f>
        <v>56.833333333333336</v>
      </c>
      <c r="I6" s="3">
        <f>IF('7_Debiti famiglie e Isp'!J6&gt;0,'7_Debiti famiglie e Isp'!J6/55*100,0)</f>
        <v>153.63636363636363</v>
      </c>
      <c r="J6" s="3">
        <f>IF('7_Debiti famiglie e Isp'!J6&gt;0,'7_Debiti famiglie e Isp'!J6/85*100,0)</f>
        <v>99.411764705882348</v>
      </c>
      <c r="K6" s="3">
        <f>IF('9_Crediti concessi famiglie'!J6&gt;0,'9_Crediti concessi famiglie'!J6/14*100,0)</f>
        <v>10</v>
      </c>
      <c r="L6" s="3">
        <f>IF('10_Crediti concessi imprese'!J6&gt;0,'10_Crediti concessi imprese'!J6/13*100,0)</f>
        <v>73.076923076923066</v>
      </c>
      <c r="M6" s="3">
        <f>IF('11_Prezzo abitazioni'!J6&gt;0,'11_Prezzo abitazioni'!J6/9*100,0)</f>
        <v>53.333333333333336</v>
      </c>
      <c r="N6" s="3">
        <f>IF('12_Disoccupazione'!J6&gt;0,'12_Disoccupazione'!J6/10*100,0)</f>
        <v>45</v>
      </c>
      <c r="O6" s="3">
        <f>IF('13_Tasso di attivita'!J6&lt;0,'13_Tasso di attivita'!J6/-0.2*100,0)</f>
        <v>0</v>
      </c>
      <c r="P6">
        <f t="shared" si="0"/>
        <v>2</v>
      </c>
      <c r="Q6" s="3">
        <f t="shared" si="1"/>
        <v>59.723294553611296</v>
      </c>
      <c r="R6">
        <f t="shared" si="2"/>
        <v>6</v>
      </c>
      <c r="S6">
        <f t="shared" si="3"/>
        <v>1</v>
      </c>
      <c r="T6" s="3">
        <f t="shared" si="4"/>
        <v>57.022222222222226</v>
      </c>
      <c r="U6">
        <f t="shared" si="5"/>
        <v>6</v>
      </c>
      <c r="V6">
        <f t="shared" si="7"/>
        <v>1</v>
      </c>
      <c r="W6" s="3">
        <f t="shared" si="8"/>
        <v>61.411464760729466</v>
      </c>
      <c r="X6">
        <f t="shared" si="6"/>
        <v>9</v>
      </c>
      <c r="Y6" s="3">
        <f t="shared" si="9"/>
        <v>63.277940214874185</v>
      </c>
    </row>
    <row r="7" spans="1:25" x14ac:dyDescent="0.25">
      <c r="A7" s="4" t="s">
        <v>51</v>
      </c>
      <c r="B7" t="s">
        <v>8</v>
      </c>
      <c r="C7" s="3">
        <f>IF('1_Bilancia commerciale'!J7&lt;1,ABS(1-'1_Bilancia commerciale'!J7)*20,('1_Bilancia commerciale'!J7-1)*20)</f>
        <v>98</v>
      </c>
      <c r="D7" s="3">
        <f>IF('2_posizione internaz.li'!J7&lt;0,'2_posizione internaz.li'!J7/-35*100,0)</f>
        <v>0</v>
      </c>
      <c r="E7" s="3">
        <f>IF('3_Tasso cambio effettivo'!J7&lt;0,'3_Tasso cambio effettivo'!J7/-3*100,'3_Tasso cambio effettivo'!J7/3*100)</f>
        <v>16.666666666666664</v>
      </c>
      <c r="F7" s="3">
        <f>IF('4_Quota export mondiale'!J7&lt;0,'4_Quota export mondiale'!J7/-3*100,0)</f>
        <v>253.13666666666666</v>
      </c>
      <c r="G7" s="3">
        <f>IF('5_Costo_lavoro'!J7&gt;0,'5_Costo_lavoro'!J7/9*100,0)</f>
        <v>82.222222222222229</v>
      </c>
      <c r="H7" s="3">
        <f>IF('6_Debito pubblico'!J7&gt;0,'6_Debito pubblico'!J7/60*100,0)</f>
        <v>108.33333333333333</v>
      </c>
      <c r="I7" s="3">
        <f>IF('7_Debiti famiglie e Isp'!J7&gt;0,'7_Debiti famiglie e Isp'!J7/55*100,0)</f>
        <v>97.454545454545467</v>
      </c>
      <c r="J7" s="3">
        <f>IF('7_Debiti famiglie e Isp'!J7&gt;0,'7_Debiti famiglie e Isp'!J7/85*100,0)</f>
        <v>63.058823529411768</v>
      </c>
      <c r="K7" s="3">
        <f>IF('9_Crediti concessi famiglie'!J7&gt;0,'9_Crediti concessi famiglie'!J7/14*100,0)</f>
        <v>29.285714285714281</v>
      </c>
      <c r="L7" s="3">
        <f>IF('10_Crediti concessi imprese'!J7&gt;0,'10_Crediti concessi imprese'!J7/13*100,0)</f>
        <v>77.692307692307693</v>
      </c>
      <c r="M7" s="3">
        <f>IF('11_Prezzo abitazioni'!J7&gt;0,'11_Prezzo abitazioni'!J7/9*100,0)</f>
        <v>56.666666666666664</v>
      </c>
      <c r="N7" s="3">
        <f>IF('12_Disoccupazione'!J7&gt;0,'12_Disoccupazione'!J7/10*100,0)</f>
        <v>32</v>
      </c>
      <c r="O7" s="3">
        <f>IF('13_Tasso di attivita'!J7&lt;0,'13_Tasso di attivita'!J7/-0.2*100,0)</f>
        <v>0</v>
      </c>
      <c r="P7">
        <f t="shared" si="0"/>
        <v>2</v>
      </c>
      <c r="Q7" s="3">
        <f t="shared" si="1"/>
        <v>70.347457424425755</v>
      </c>
      <c r="R7">
        <f t="shared" si="2"/>
        <v>11</v>
      </c>
      <c r="S7">
        <f t="shared" si="3"/>
        <v>1</v>
      </c>
      <c r="T7" s="3">
        <f t="shared" si="4"/>
        <v>90.005111111111106</v>
      </c>
      <c r="U7">
        <f t="shared" si="5"/>
        <v>13</v>
      </c>
      <c r="V7">
        <f t="shared" si="7"/>
        <v>1</v>
      </c>
      <c r="W7" s="3">
        <f t="shared" si="8"/>
        <v>58.061423870247403</v>
      </c>
      <c r="X7">
        <f t="shared" si="6"/>
        <v>7</v>
      </c>
      <c r="Y7" s="3">
        <f t="shared" si="9"/>
        <v>50.790900346981502</v>
      </c>
    </row>
    <row r="8" spans="1:25" x14ac:dyDescent="0.25">
      <c r="A8" s="4" t="s">
        <v>51</v>
      </c>
      <c r="B8" t="s">
        <v>9</v>
      </c>
      <c r="C8" s="3">
        <f>IF('1_Bilancia commerciale'!J8&lt;1,ABS(1-'1_Bilancia commerciale'!J8)*20,('1_Bilancia commerciale'!J8-1)*20)</f>
        <v>86</v>
      </c>
      <c r="D8" s="3">
        <f>IF('2_posizione internaz.li'!J8&lt;0,'2_posizione internaz.li'!J8/-35*100,0)</f>
        <v>61.142857142857146</v>
      </c>
      <c r="E8" s="3">
        <f>IF('3_Tasso cambio effettivo'!J8&lt;0,'3_Tasso cambio effettivo'!J8/-3*100,'3_Tasso cambio effettivo'!J8/3*100)</f>
        <v>283.33333333333337</v>
      </c>
      <c r="F8" s="3">
        <f>IF('4_Quota export mondiale'!J8&lt;0,'4_Quota export mondiale'!J8/-3*100,0)</f>
        <v>0</v>
      </c>
      <c r="G8" s="3">
        <f>IF('5_Costo_lavoro'!J8&gt;0,'5_Costo_lavoro'!J8/9*100,0)</f>
        <v>224.44444444444446</v>
      </c>
      <c r="H8" s="3">
        <f>IF('6_Debito pubblico'!J8&gt;0,'6_Debito pubblico'!J8/60*100,0)</f>
        <v>31.833333333333336</v>
      </c>
      <c r="I8" s="3">
        <f>IF('7_Debiti famiglie e Isp'!J8&gt;0,'7_Debiti famiglie e Isp'!J8/55*100,0)</f>
        <v>66.181818181818173</v>
      </c>
      <c r="J8" s="3">
        <f>IF('7_Debiti famiglie e Isp'!J8&gt;0,'7_Debiti famiglie e Isp'!J8/85*100,0)</f>
        <v>42.823529411764703</v>
      </c>
      <c r="K8" s="3">
        <f>IF('9_Crediti concessi famiglie'!J8&gt;0,'9_Crediti concessi famiglie'!J8/14*100,0)</f>
        <v>80</v>
      </c>
      <c r="L8" s="3">
        <f>IF('10_Crediti concessi imprese'!J8&gt;0,'10_Crediti concessi imprese'!J8/13*100,0)</f>
        <v>60</v>
      </c>
      <c r="M8" s="3">
        <f>IF('11_Prezzo abitazioni'!J8&gt;0,'11_Prezzo abitazioni'!J8/9*100,0)</f>
        <v>246.66666666666669</v>
      </c>
      <c r="N8" s="3">
        <f>IF('12_Disoccupazione'!J8&gt;0,'12_Disoccupazione'!J8/10*100,0)</f>
        <v>55.999999999999993</v>
      </c>
      <c r="O8" s="3">
        <f>IF('13_Tasso di attivita'!J8&lt;0,'13_Tasso di attivita'!J8/-0.2*100,0)</f>
        <v>0</v>
      </c>
      <c r="P8">
        <f t="shared" si="0"/>
        <v>3</v>
      </c>
      <c r="Q8" s="3">
        <f t="shared" si="1"/>
        <v>95.26353711647829</v>
      </c>
      <c r="R8">
        <f t="shared" si="2"/>
        <v>22</v>
      </c>
      <c r="S8">
        <f t="shared" si="3"/>
        <v>2</v>
      </c>
      <c r="T8" s="3">
        <f t="shared" si="4"/>
        <v>130.98412698412699</v>
      </c>
      <c r="U8">
        <f t="shared" si="5"/>
        <v>22</v>
      </c>
      <c r="V8">
        <f t="shared" si="7"/>
        <v>1</v>
      </c>
      <c r="W8" s="3">
        <f t="shared" si="8"/>
        <v>72.93816844919786</v>
      </c>
      <c r="X8">
        <f t="shared" si="6"/>
        <v>18</v>
      </c>
      <c r="Y8" s="3">
        <f t="shared" si="9"/>
        <v>47.116691334993362</v>
      </c>
    </row>
    <row r="9" spans="1:25" x14ac:dyDescent="0.25">
      <c r="A9" s="4" t="s">
        <v>51</v>
      </c>
      <c r="B9" t="s">
        <v>10</v>
      </c>
      <c r="C9" s="3">
        <f>IF('1_Bilancia commerciale'!J9&lt;1,ABS(1-'1_Bilancia commerciale'!J9)*20,('1_Bilancia commerciale'!J9-1)*20)</f>
        <v>72</v>
      </c>
      <c r="D9" s="3">
        <f>IF('2_posizione internaz.li'!J9&lt;0,'2_posizione internaz.li'!J9/-35*100,0)</f>
        <v>315.14285714285711</v>
      </c>
      <c r="E9" s="3">
        <f>IF('3_Tasso cambio effettivo'!J9&lt;0,'3_Tasso cambio effettivo'!J9/-3*100,'3_Tasso cambio effettivo'!J9/3*100)</f>
        <v>150</v>
      </c>
      <c r="F9" s="3">
        <f>IF('4_Quota export mondiale'!J9&lt;0,'4_Quota export mondiale'!J9/-3*100,0)</f>
        <v>0</v>
      </c>
      <c r="G9" s="3">
        <f>IF('5_Costo_lavoro'!J9&gt;0,'5_Costo_lavoro'!J9/9*100,0)</f>
        <v>0</v>
      </c>
      <c r="H9" s="3">
        <f>IF('6_Debito pubblico'!J9&gt;0,'6_Debito pubblico'!J9/60*100,0)</f>
        <v>71.833333333333343</v>
      </c>
      <c r="I9" s="3">
        <f>IF('7_Debiti famiglie e Isp'!J9&gt;0,'7_Debiti famiglie e Isp'!J9/55*100,0)</f>
        <v>50</v>
      </c>
      <c r="J9" s="3">
        <f>IF('7_Debiti famiglie e Isp'!J9&gt;0,'7_Debiti famiglie e Isp'!J9/85*100,0)</f>
        <v>32.352941176470587</v>
      </c>
      <c r="K9" s="3">
        <f>IF('9_Crediti concessi famiglie'!J9&gt;0,'9_Crediti concessi famiglie'!J9/14*100,0)</f>
        <v>3.5714285714285712</v>
      </c>
      <c r="L9" s="3">
        <f>IF('10_Crediti concessi imprese'!J9&gt;0,'10_Crediti concessi imprese'!J9/13*100,0)</f>
        <v>220.00000000000003</v>
      </c>
      <c r="M9" s="3">
        <f>IF('11_Prezzo abitazioni'!J9&gt;0,'11_Prezzo abitazioni'!J9/9*100,0)</f>
        <v>136.66666666666666</v>
      </c>
      <c r="N9" s="3">
        <f>IF('12_Disoccupazione'!J9&gt;0,'12_Disoccupazione'!J9/10*100,0)</f>
        <v>45</v>
      </c>
      <c r="O9" s="3">
        <f>IF('13_Tasso di attivita'!J9&lt;0,'13_Tasso di attivita'!J9/-0.2*100,0)</f>
        <v>0</v>
      </c>
      <c r="P9">
        <f t="shared" si="0"/>
        <v>4</v>
      </c>
      <c r="Q9" s="3">
        <f t="shared" si="1"/>
        <v>84.351325145442786</v>
      </c>
      <c r="R9">
        <f t="shared" si="2"/>
        <v>17</v>
      </c>
      <c r="S9">
        <f t="shared" si="3"/>
        <v>2</v>
      </c>
      <c r="T9" s="3">
        <f t="shared" si="4"/>
        <v>107.42857142857142</v>
      </c>
      <c r="U9">
        <f t="shared" si="5"/>
        <v>16</v>
      </c>
      <c r="V9">
        <f t="shared" si="7"/>
        <v>2</v>
      </c>
      <c r="W9" s="3">
        <f t="shared" si="8"/>
        <v>69.928046218487395</v>
      </c>
      <c r="X9">
        <f t="shared" si="6"/>
        <v>17</v>
      </c>
      <c r="Y9" s="3">
        <f t="shared" si="9"/>
        <v>51.015966557208714</v>
      </c>
    </row>
    <row r="10" spans="1:25" x14ac:dyDescent="0.25">
      <c r="A10" s="4" t="s">
        <v>51</v>
      </c>
      <c r="B10" t="s">
        <v>11</v>
      </c>
      <c r="C10" s="3">
        <f>IF('1_Bilancia commerciale'!J10&lt;1,ABS(1-'1_Bilancia commerciale'!J10)*20,('1_Bilancia commerciale'!J10-1)*20)</f>
        <v>176</v>
      </c>
      <c r="D10" s="3">
        <f>IF('2_posizione internaz.li'!J10&lt;0,'2_posizione internaz.li'!J10/-35*100,0)</f>
        <v>409.71428571428572</v>
      </c>
      <c r="E10" s="3">
        <f>IF('3_Tasso cambio effettivo'!J10&lt;0,'3_Tasso cambio effettivo'!J10/-3*100,'3_Tasso cambio effettivo'!J10/3*100)</f>
        <v>86.666666666666671</v>
      </c>
      <c r="F10" s="3">
        <f>IF('4_Quota export mondiale'!J10&lt;0,'4_Quota export mondiale'!J10/-3*100,0)</f>
        <v>0</v>
      </c>
      <c r="G10" s="3">
        <f>IF('5_Costo_lavoro'!J10&gt;0,'5_Costo_lavoro'!J10/9*100,0)</f>
        <v>37.777777777777779</v>
      </c>
      <c r="H10" s="3">
        <f>IF('6_Debito pubblico'!J10&gt;0,'6_Debito pubblico'!J10/60*100,0)</f>
        <v>295</v>
      </c>
      <c r="I10" s="3">
        <f>IF('7_Debiti famiglie e Isp'!J10&gt;0,'7_Debiti famiglie e Isp'!J10/55*100,0)</f>
        <v>81.818181818181827</v>
      </c>
      <c r="J10" s="3">
        <f>IF('7_Debiti famiglie e Isp'!J10&gt;0,'7_Debiti famiglie e Isp'!J10/85*100,0)</f>
        <v>52.941176470588239</v>
      </c>
      <c r="K10" s="3">
        <f>IF('9_Crediti concessi famiglie'!J10&gt;0,'9_Crediti concessi famiglie'!J10/14*100,0)</f>
        <v>0</v>
      </c>
      <c r="L10" s="3">
        <f>IF('10_Crediti concessi imprese'!J10&gt;0,'10_Crediti concessi imprese'!J10/13*100,0)</f>
        <v>46.92307692307692</v>
      </c>
      <c r="M10" s="3">
        <f>IF('11_Prezzo abitazioni'!J10&gt;0,'11_Prezzo abitazioni'!J10/9*100,0)</f>
        <v>132.22222222222223</v>
      </c>
      <c r="N10" s="3">
        <f>IF('12_Disoccupazione'!J10&gt;0,'12_Disoccupazione'!J10/10*100,0)</f>
        <v>125</v>
      </c>
      <c r="O10" s="3">
        <f>IF('13_Tasso di attivita'!J10&lt;0,'13_Tasso di attivita'!J10/-0.2*100,0)</f>
        <v>0</v>
      </c>
      <c r="P10">
        <f t="shared" si="0"/>
        <v>5</v>
      </c>
      <c r="Q10" s="3">
        <f t="shared" si="1"/>
        <v>111.08179904559996</v>
      </c>
      <c r="R10">
        <f t="shared" si="2"/>
        <v>26</v>
      </c>
      <c r="S10">
        <f t="shared" si="3"/>
        <v>2</v>
      </c>
      <c r="T10" s="3">
        <f t="shared" si="4"/>
        <v>142.03174603174605</v>
      </c>
      <c r="U10">
        <f t="shared" si="5"/>
        <v>25</v>
      </c>
      <c r="V10">
        <f t="shared" si="7"/>
        <v>3</v>
      </c>
      <c r="W10" s="3">
        <f t="shared" si="8"/>
        <v>91.73808217925864</v>
      </c>
      <c r="X10">
        <f t="shared" si="6"/>
        <v>27</v>
      </c>
      <c r="Y10" s="3">
        <f t="shared" si="9"/>
        <v>50.822191306813835</v>
      </c>
    </row>
    <row r="11" spans="1:25" x14ac:dyDescent="0.25">
      <c r="A11" s="4" t="s">
        <v>51</v>
      </c>
      <c r="B11" t="s">
        <v>12</v>
      </c>
      <c r="C11" s="3">
        <f>IF('1_Bilancia commerciale'!J11&lt;1,ABS(1-'1_Bilancia commerciale'!J11)*20,('1_Bilancia commerciale'!J11-1)*20)</f>
        <v>8</v>
      </c>
      <c r="D11" s="3">
        <f>IF('2_posizione internaz.li'!J11&lt;0,'2_posizione internaz.li'!J11/-35*100,0)</f>
        <v>164.85714285714286</v>
      </c>
      <c r="E11" s="3">
        <f>IF('3_Tasso cambio effettivo'!J11&lt;0,'3_Tasso cambio effettivo'!J11/-3*100,'3_Tasso cambio effettivo'!J11/3*100)</f>
        <v>26.666666666666668</v>
      </c>
      <c r="F11" s="3">
        <f>IF('4_Quota export mondiale'!J11&lt;0,'4_Quota export mondiale'!J11/-3*100,0)</f>
        <v>124.78</v>
      </c>
      <c r="G11" s="3">
        <f>IF('5_Costo_lavoro'!J11&gt;0,'5_Costo_lavoro'!J11/9*100,0)</f>
        <v>114.44444444444446</v>
      </c>
      <c r="H11" s="3">
        <f>IF('6_Debito pubblico'!J11&gt;0,'6_Debito pubblico'!J11/60*100,0)</f>
        <v>182.5</v>
      </c>
      <c r="I11" s="3">
        <f>IF('7_Debiti famiglie e Isp'!J11&gt;0,'7_Debiti famiglie e Isp'!J11/55*100,0)</f>
        <v>93.63636363636364</v>
      </c>
      <c r="J11" s="3">
        <f>IF('7_Debiti famiglie e Isp'!J11&gt;0,'7_Debiti famiglie e Isp'!J11/85*100,0)</f>
        <v>60.588235294117645</v>
      </c>
      <c r="K11" s="3">
        <f>IF('9_Crediti concessi famiglie'!J11&gt;0,'9_Crediti concessi famiglie'!J11/14*100,0)</f>
        <v>5</v>
      </c>
      <c r="L11" s="3">
        <f>IF('10_Crediti concessi imprese'!J11&gt;0,'10_Crediti concessi imprese'!J11/13*100,0)</f>
        <v>0</v>
      </c>
      <c r="M11" s="3">
        <f>IF('11_Prezzo abitazioni'!J11&gt;0,'11_Prezzo abitazioni'!J11/9*100,0)</f>
        <v>82.222222222222229</v>
      </c>
      <c r="N11" s="3">
        <f>IF('12_Disoccupazione'!J11&gt;0,'12_Disoccupazione'!J11/10*100,0)</f>
        <v>130</v>
      </c>
      <c r="O11" s="3">
        <f>IF('13_Tasso di attivita'!J11&lt;0,'13_Tasso di attivita'!J11/-0.2*100,0)</f>
        <v>0</v>
      </c>
      <c r="P11">
        <f t="shared" si="0"/>
        <v>5</v>
      </c>
      <c r="Q11" s="3">
        <f t="shared" si="1"/>
        <v>76.361159624689037</v>
      </c>
      <c r="R11">
        <f t="shared" si="2"/>
        <v>15</v>
      </c>
      <c r="S11">
        <f t="shared" si="3"/>
        <v>3</v>
      </c>
      <c r="T11" s="3">
        <f t="shared" si="4"/>
        <v>87.749650793650787</v>
      </c>
      <c r="U11">
        <f t="shared" si="5"/>
        <v>12</v>
      </c>
      <c r="V11">
        <f t="shared" si="7"/>
        <v>2</v>
      </c>
      <c r="W11" s="3">
        <f t="shared" si="8"/>
        <v>69.243352644087935</v>
      </c>
      <c r="X11">
        <f t="shared" si="6"/>
        <v>16</v>
      </c>
      <c r="Y11" s="3">
        <f t="shared" si="9"/>
        <v>55.802313825844898</v>
      </c>
    </row>
    <row r="12" spans="1:25" x14ac:dyDescent="0.25">
      <c r="A12" s="4" t="s">
        <v>51</v>
      </c>
      <c r="B12" t="s">
        <v>13</v>
      </c>
      <c r="C12" s="3">
        <f>IF('1_Bilancia commerciale'!J12&lt;1,ABS(1-'1_Bilancia commerciale'!J12)*20,('1_Bilancia commerciale'!J12-1)*20)</f>
        <v>40</v>
      </c>
      <c r="D12" s="3">
        <f>IF('2_posizione internaz.li'!J12&lt;0,'2_posizione internaz.li'!J12/-35*100,0)</f>
        <v>70.857142857142861</v>
      </c>
      <c r="E12" s="3">
        <f>IF('3_Tasso cambio effettivo'!J12&lt;0,'3_Tasso cambio effettivo'!J12/-3*100,'3_Tasso cambio effettivo'!J12/3*100)</f>
        <v>126.66666666666666</v>
      </c>
      <c r="F12" s="3">
        <f>IF('4_Quota export mondiale'!J12&lt;0,'4_Quota export mondiale'!J12/-3*100,0)</f>
        <v>198.72333333333333</v>
      </c>
      <c r="G12" s="3">
        <f>IF('5_Costo_lavoro'!J12&gt;0,'5_Costo_lavoro'!J12/9*100,0)</f>
        <v>107.77777777777777</v>
      </c>
      <c r="H12" s="3">
        <f>IF('6_Debito pubblico'!J12&gt;0,'6_Debito pubblico'!J12/60*100,0)</f>
        <v>185.33333333333331</v>
      </c>
      <c r="I12" s="3">
        <f>IF('7_Debiti famiglie e Isp'!J12&gt;0,'7_Debiti famiglie e Isp'!J12/55*100,0)</f>
        <v>119.63636363636363</v>
      </c>
      <c r="J12" s="3">
        <f>IF('7_Debiti famiglie e Isp'!J12&gt;0,'7_Debiti famiglie e Isp'!J12/85*100,0)</f>
        <v>77.411764705882348</v>
      </c>
      <c r="K12" s="3">
        <f>IF('9_Crediti concessi famiglie'!J12&gt;0,'9_Crediti concessi famiglie'!J12/14*100,0)</f>
        <v>35.714285714285715</v>
      </c>
      <c r="L12" s="3">
        <f>IF('10_Crediti concessi imprese'!J12&gt;0,'10_Crediti concessi imprese'!J12/13*100,0)</f>
        <v>36.153846153846153</v>
      </c>
      <c r="M12" s="3">
        <f>IF('11_Prezzo abitazioni'!J12&gt;0,'11_Prezzo abitazioni'!J12/9*100,0)</f>
        <v>70</v>
      </c>
      <c r="N12" s="3">
        <f>IF('12_Disoccupazione'!J12&gt;0,'12_Disoccupazione'!J12/10*100,0)</f>
        <v>73</v>
      </c>
      <c r="O12" s="3">
        <f>IF('13_Tasso di attivita'!J12&lt;0,'13_Tasso di attivita'!J12/-0.2*100,0)</f>
        <v>0</v>
      </c>
      <c r="P12">
        <f t="shared" si="0"/>
        <v>5</v>
      </c>
      <c r="Q12" s="3">
        <f t="shared" si="1"/>
        <v>87.79034724451013</v>
      </c>
      <c r="R12">
        <f t="shared" si="2"/>
        <v>19</v>
      </c>
      <c r="S12">
        <f t="shared" si="3"/>
        <v>3</v>
      </c>
      <c r="T12" s="3">
        <f t="shared" si="4"/>
        <v>108.80498412698412</v>
      </c>
      <c r="U12">
        <f t="shared" si="5"/>
        <v>17</v>
      </c>
      <c r="V12">
        <f t="shared" si="7"/>
        <v>2</v>
      </c>
      <c r="W12" s="3">
        <f t="shared" si="8"/>
        <v>74.656199192963896</v>
      </c>
      <c r="X12">
        <f t="shared" si="6"/>
        <v>20</v>
      </c>
      <c r="Y12" s="3">
        <f t="shared" si="9"/>
        <v>52.331808528428247</v>
      </c>
    </row>
    <row r="13" spans="1:25" x14ac:dyDescent="0.25">
      <c r="A13" s="4" t="s">
        <v>51</v>
      </c>
      <c r="B13" t="s">
        <v>14</v>
      </c>
      <c r="C13" s="3">
        <f>IF('1_Bilancia commerciale'!J13&lt;1,ABS(1-'1_Bilancia commerciale'!J13)*20,('1_Bilancia commerciale'!J13-1)*20)</f>
        <v>42</v>
      </c>
      <c r="D13" s="3">
        <f>IF('2_posizione internaz.li'!J13&lt;0,'2_posizione internaz.li'!J13/-35*100,0)</f>
        <v>96.857142857142847</v>
      </c>
      <c r="E13" s="3">
        <f>IF('3_Tasso cambio effettivo'!J13&lt;0,'3_Tasso cambio effettivo'!J13/-3*100,'3_Tasso cambio effettivo'!J13/3*100)</f>
        <v>26.666666666666668</v>
      </c>
      <c r="F13" s="3">
        <f>IF('4_Quota export mondiale'!J13&lt;0,'4_Quota export mondiale'!J13/-3*100,0)</f>
        <v>0</v>
      </c>
      <c r="G13" s="3">
        <f>IF('5_Costo_lavoro'!J13&gt;0,'5_Costo_lavoro'!J13/9*100,0)</f>
        <v>121.11111111111113</v>
      </c>
      <c r="H13" s="3">
        <f>IF('6_Debito pubblico'!J13&gt;0,'6_Debito pubblico'!J13/60*100,0)</f>
        <v>114.16666666666666</v>
      </c>
      <c r="I13" s="3">
        <f>IF('7_Debiti famiglie e Isp'!J13&gt;0,'7_Debiti famiglie e Isp'!J13/55*100,0)</f>
        <v>57.636363636363633</v>
      </c>
      <c r="J13" s="3">
        <f>IF('7_Debiti famiglie e Isp'!J13&gt;0,'7_Debiti famiglie e Isp'!J13/85*100,0)</f>
        <v>37.294117647058819</v>
      </c>
      <c r="K13" s="3">
        <f>IF('9_Crediti concessi famiglie'!J13&gt;0,'9_Crediti concessi famiglie'!J13/14*100,0)</f>
        <v>40.714285714285715</v>
      </c>
      <c r="L13" s="3">
        <f>IF('10_Crediti concessi imprese'!J13&gt;0,'10_Crediti concessi imprese'!J13/13*100,0)</f>
        <v>66.153846153846146</v>
      </c>
      <c r="M13" s="3">
        <f>IF('11_Prezzo abitazioni'!J13&gt;0,'11_Prezzo abitazioni'!J13/9*100,0)</f>
        <v>164.44444444444446</v>
      </c>
      <c r="N13" s="3">
        <f>IF('12_Disoccupazione'!J13&gt;0,'12_Disoccupazione'!J13/10*100,0)</f>
        <v>68</v>
      </c>
      <c r="O13" s="3">
        <f>IF('13_Tasso di attivita'!J13&lt;0,'13_Tasso di attivita'!J13/-0.2*100,0)</f>
        <v>0</v>
      </c>
      <c r="P13">
        <f t="shared" si="0"/>
        <v>3</v>
      </c>
      <c r="Q13" s="3">
        <f t="shared" si="1"/>
        <v>64.23420345366047</v>
      </c>
      <c r="R13">
        <f t="shared" si="2"/>
        <v>9</v>
      </c>
      <c r="S13">
        <f t="shared" si="3"/>
        <v>1</v>
      </c>
      <c r="T13" s="3">
        <f t="shared" si="4"/>
        <v>57.326984126984122</v>
      </c>
      <c r="U13">
        <f t="shared" si="5"/>
        <v>7</v>
      </c>
      <c r="V13">
        <f t="shared" si="7"/>
        <v>2</v>
      </c>
      <c r="W13" s="3">
        <f t="shared" si="8"/>
        <v>68.551215532833169</v>
      </c>
      <c r="X13">
        <f t="shared" si="6"/>
        <v>15</v>
      </c>
      <c r="Y13" s="3">
        <f t="shared" si="9"/>
        <v>65.674299884879204</v>
      </c>
    </row>
    <row r="14" spans="1:25" x14ac:dyDescent="0.25">
      <c r="A14" s="9" t="s">
        <v>51</v>
      </c>
      <c r="B14" s="10" t="s">
        <v>15</v>
      </c>
      <c r="C14" s="11">
        <f>IF('1_Bilancia commerciale'!J14&lt;1,ABS(1-'1_Bilancia commerciale'!J14)*20,('1_Bilancia commerciale'!J14-1)*20)</f>
        <v>7.9999999999999982</v>
      </c>
      <c r="D14" s="11">
        <f>IF('2_posizione internaz.li'!J14&lt;0,'2_posizione internaz.li'!J14/-35*100,0)</f>
        <v>0</v>
      </c>
      <c r="E14" s="11">
        <f>IF('3_Tasso cambio effettivo'!J14&lt;0,'3_Tasso cambio effettivo'!J14/-3*100,'3_Tasso cambio effettivo'!J14/3*100)</f>
        <v>63.333333333333329</v>
      </c>
      <c r="F14" s="11">
        <f>IF('4_Quota export mondiale'!J14&lt;0,'4_Quota export mondiale'!J14/-3*100,0)</f>
        <v>128.63666666666666</v>
      </c>
      <c r="G14" s="11">
        <f>IF('5_Costo_lavoro'!J14&gt;0,'5_Costo_lavoro'!J14/9*100,0)</f>
        <v>33.333333333333329</v>
      </c>
      <c r="H14" s="11">
        <f>IF('6_Debito pubblico'!J14&gt;0,'6_Debito pubblico'!J14/60*100,0)</f>
        <v>230.50000000000003</v>
      </c>
      <c r="I14" s="11">
        <f>IF('7_Debiti famiglie e Isp'!J14&gt;0,'7_Debiti famiglie e Isp'!J14/55*100,0)</f>
        <v>72.727272727272734</v>
      </c>
      <c r="J14" s="11">
        <f>IF('7_Debiti famiglie e Isp'!J14&gt;0,'7_Debiti famiglie e Isp'!J14/85*100,0)</f>
        <v>47.058823529411761</v>
      </c>
      <c r="K14" s="11">
        <f>IF('9_Crediti concessi famiglie'!J14&gt;0,'9_Crediti concessi famiglie'!J14/14*100,0)</f>
        <v>24.285714285714285</v>
      </c>
      <c r="L14" s="11">
        <f>IF('10_Crediti concessi imprese'!J14&gt;0,'10_Crediti concessi imprese'!J14/13*100,0)</f>
        <v>0</v>
      </c>
      <c r="M14" s="11">
        <f>IF('11_Prezzo abitazioni'!J14&gt;0,'11_Prezzo abitazioni'!J14/9*100,0)</f>
        <v>42.222222222222221</v>
      </c>
      <c r="N14" s="11">
        <f>IF('12_Disoccupazione'!J14&gt;0,'12_Disoccupazione'!J14/10*100,0)</f>
        <v>81</v>
      </c>
      <c r="O14" s="11">
        <f>IF('13_Tasso di attivita'!J14&lt;0,'13_Tasso di attivita'!J14/-0.2*100,0)</f>
        <v>100</v>
      </c>
      <c r="P14" s="10">
        <f t="shared" si="0"/>
        <v>3</v>
      </c>
      <c r="Q14" s="11">
        <f t="shared" si="1"/>
        <v>63.930566622919557</v>
      </c>
      <c r="R14" s="12">
        <f t="shared" si="2"/>
        <v>8</v>
      </c>
      <c r="S14" s="12">
        <f t="shared" si="3"/>
        <v>1</v>
      </c>
      <c r="T14" s="13">
        <f t="shared" si="4"/>
        <v>46.660666666666657</v>
      </c>
      <c r="U14" s="12">
        <f t="shared" si="5"/>
        <v>2</v>
      </c>
      <c r="V14" s="10">
        <f t="shared" si="7"/>
        <v>2</v>
      </c>
      <c r="W14" s="11">
        <f t="shared" si="8"/>
        <v>74.724254095577635</v>
      </c>
      <c r="X14" s="10">
        <f t="shared" si="6"/>
        <v>21</v>
      </c>
      <c r="Y14" s="11">
        <f t="shared" si="9"/>
        <v>71.928279062090567</v>
      </c>
    </row>
    <row r="15" spans="1:25" x14ac:dyDescent="0.25">
      <c r="A15" s="4" t="s">
        <v>51</v>
      </c>
      <c r="B15" t="s">
        <v>16</v>
      </c>
      <c r="C15" s="3">
        <f>IF('1_Bilancia commerciale'!J15&lt;1,ABS(1-'1_Bilancia commerciale'!J15)*20,('1_Bilancia commerciale'!J15-1)*20)</f>
        <v>156</v>
      </c>
      <c r="D15" s="3">
        <f>IF('2_posizione internaz.li'!J15&lt;0,'2_posizione internaz.li'!J15/-35*100,0)</f>
        <v>271.71428571428572</v>
      </c>
      <c r="E15" s="3">
        <f>IF('3_Tasso cambio effettivo'!J15&lt;0,'3_Tasso cambio effettivo'!J15/-3*100,'3_Tasso cambio effettivo'!J15/3*100)</f>
        <v>103.33333333333334</v>
      </c>
      <c r="F15" s="3">
        <f>IF('4_Quota export mondiale'!J15&lt;0,'4_Quota export mondiale'!J15/-3*100,0)</f>
        <v>0</v>
      </c>
      <c r="G15" s="3">
        <f>IF('5_Costo_lavoro'!J15&gt;0,'5_Costo_lavoro'!J15/9*100,0)</f>
        <v>36.666666666666664</v>
      </c>
      <c r="H15" s="3">
        <f>IF('6_Debito pubblico'!J15&gt;0,'6_Debito pubblico'!J15/60*100,0)</f>
        <v>135</v>
      </c>
      <c r="I15" s="3">
        <f>IF('7_Debiti famiglie e Isp'!J15&gt;0,'7_Debiti famiglie e Isp'!J15/55*100,0)</f>
        <v>126.1818181818182</v>
      </c>
      <c r="J15" s="3">
        <f>IF('7_Debiti famiglie e Isp'!J15&gt;0,'7_Debiti famiglie e Isp'!J15/85*100,0)</f>
        <v>81.64705882352942</v>
      </c>
      <c r="K15" s="3">
        <f>IF('9_Crediti concessi famiglie'!J15&gt;0,'9_Crediti concessi famiglie'!J15/14*100,0)</f>
        <v>0</v>
      </c>
      <c r="L15" s="3">
        <f>IF('10_Crediti concessi imprese'!J15&gt;0,'10_Crediti concessi imprese'!J15/13*100,0)</f>
        <v>0</v>
      </c>
      <c r="M15" s="3">
        <f>IF('11_Prezzo abitazioni'!J15&gt;0,'11_Prezzo abitazioni'!J15/9*100,0)</f>
        <v>30.000000000000004</v>
      </c>
      <c r="N15" s="3">
        <f>IF('12_Disoccupazione'!J15&gt;0,'12_Disoccupazione'!J15/10*100,0)</f>
        <v>63</v>
      </c>
      <c r="O15" s="3">
        <f>IF('13_Tasso di attivita'!J15&lt;0,'13_Tasso di attivita'!J15/-0.2*100,0)</f>
        <v>0</v>
      </c>
      <c r="P15">
        <f t="shared" si="0"/>
        <v>5</v>
      </c>
      <c r="Q15" s="3">
        <f t="shared" si="1"/>
        <v>77.19562790151025</v>
      </c>
      <c r="R15">
        <f t="shared" si="2"/>
        <v>16</v>
      </c>
      <c r="S15">
        <f t="shared" si="3"/>
        <v>3</v>
      </c>
      <c r="T15" s="3">
        <f t="shared" si="4"/>
        <v>113.54285714285713</v>
      </c>
      <c r="U15">
        <f t="shared" si="5"/>
        <v>19</v>
      </c>
      <c r="V15">
        <f t="shared" si="7"/>
        <v>2</v>
      </c>
      <c r="W15" s="3">
        <f t="shared" si="8"/>
        <v>54.478609625668454</v>
      </c>
      <c r="X15">
        <f t="shared" si="6"/>
        <v>4</v>
      </c>
      <c r="Y15" s="3">
        <f t="shared" si="9"/>
        <v>43.429011645521832</v>
      </c>
    </row>
    <row r="16" spans="1:25" x14ac:dyDescent="0.25">
      <c r="A16" s="4" t="s">
        <v>51</v>
      </c>
      <c r="B16" t="s">
        <v>17</v>
      </c>
      <c r="C16" s="3">
        <f>IF('1_Bilancia commerciale'!J16&lt;1,ABS(1-'1_Bilancia commerciale'!J16)*20,('1_Bilancia commerciale'!J16-1)*20)</f>
        <v>64</v>
      </c>
      <c r="D16" s="3">
        <f>IF('2_posizione internaz.li'!J16&lt;0,'2_posizione internaz.li'!J16/-35*100,0)</f>
        <v>80.571428571428569</v>
      </c>
      <c r="E16" s="3">
        <f>IF('3_Tasso cambio effettivo'!J16&lt;0,'3_Tasso cambio effettivo'!J16/-3*100,'3_Tasso cambio effettivo'!J16/3*100)</f>
        <v>176.66666666666666</v>
      </c>
      <c r="F16" s="3">
        <f>IF('4_Quota export mondiale'!J16&lt;0,'4_Quota export mondiale'!J16/-3*100,0)</f>
        <v>0</v>
      </c>
      <c r="G16" s="3">
        <f>IF('5_Costo_lavoro'!J16&gt;0,'5_Costo_lavoro'!J16/9*100,0)</f>
        <v>179.99999999999997</v>
      </c>
      <c r="H16" s="3">
        <f>IF('6_Debito pubblico'!J16&gt;0,'6_Debito pubblico'!J16/60*100,0)</f>
        <v>74</v>
      </c>
      <c r="I16" s="3">
        <f>IF('7_Debiti famiglie e Isp'!J16&gt;0,'7_Debiti famiglie e Isp'!J16/55*100,0)</f>
        <v>34.909090909090907</v>
      </c>
      <c r="J16" s="3">
        <f>IF('7_Debiti famiglie e Isp'!J16&gt;0,'7_Debiti famiglie e Isp'!J16/85*100,0)</f>
        <v>22.588235294117645</v>
      </c>
      <c r="K16" s="3">
        <f>IF('9_Crediti concessi famiglie'!J16&gt;0,'9_Crediti concessi famiglie'!J16/14*100,0)</f>
        <v>43.571428571428569</v>
      </c>
      <c r="L16" s="3">
        <f>IF('10_Crediti concessi imprese'!J16&gt;0,'10_Crediti concessi imprese'!J16/13*100,0)</f>
        <v>59.230769230769234</v>
      </c>
      <c r="M16" s="3">
        <f>IF('11_Prezzo abitazioni'!J16&gt;0,'11_Prezzo abitazioni'!J16/9*100,0)</f>
        <v>153.33333333333334</v>
      </c>
      <c r="N16" s="3">
        <f>IF('12_Disoccupazione'!J16&gt;0,'12_Disoccupazione'!J16/10*100,0)</f>
        <v>69</v>
      </c>
      <c r="O16" s="3">
        <f>IF('13_Tasso di attivita'!J16&lt;0,'13_Tasso di attivita'!J16/-0.2*100,0)</f>
        <v>250</v>
      </c>
      <c r="P16">
        <f t="shared" si="0"/>
        <v>4</v>
      </c>
      <c r="Q16" s="3">
        <f t="shared" si="1"/>
        <v>92.913150198218077</v>
      </c>
      <c r="R16">
        <f t="shared" si="2"/>
        <v>21</v>
      </c>
      <c r="S16">
        <f t="shared" si="3"/>
        <v>2</v>
      </c>
      <c r="T16" s="3">
        <f t="shared" si="4"/>
        <v>100.24761904761904</v>
      </c>
      <c r="U16">
        <f t="shared" si="5"/>
        <v>14</v>
      </c>
      <c r="V16">
        <f t="shared" si="7"/>
        <v>2</v>
      </c>
      <c r="W16" s="3">
        <f t="shared" si="8"/>
        <v>88.329107167342457</v>
      </c>
      <c r="X16">
        <f t="shared" si="6"/>
        <v>26</v>
      </c>
      <c r="Y16" s="3">
        <f t="shared" si="9"/>
        <v>58.502347111769737</v>
      </c>
    </row>
    <row r="17" spans="1:25" x14ac:dyDescent="0.25">
      <c r="A17" s="4" t="s">
        <v>51</v>
      </c>
      <c r="B17" t="s">
        <v>18</v>
      </c>
      <c r="C17" s="3">
        <f>IF('1_Bilancia commerciale'!J17&lt;1,ABS(1-'1_Bilancia commerciale'!J17)*20,('1_Bilancia commerciale'!J17-1)*20)</f>
        <v>1.9999999999999996</v>
      </c>
      <c r="D17" s="3">
        <f>IF('2_posizione internaz.li'!J17&lt;0,'2_posizione internaz.li'!J17/-35*100,0)</f>
        <v>34.285714285714285</v>
      </c>
      <c r="E17" s="3">
        <f>IF('3_Tasso cambio effettivo'!J17&lt;0,'3_Tasso cambio effettivo'!J17/-3*100,'3_Tasso cambio effettivo'!J17/3*100)</f>
        <v>313.33333333333331</v>
      </c>
      <c r="F17" s="3">
        <f>IF('4_Quota export mondiale'!J17&lt;0,'4_Quota export mondiale'!J17/-3*100,0)</f>
        <v>0</v>
      </c>
      <c r="G17" s="3">
        <f>IF('5_Costo_lavoro'!J17&gt;0,'5_Costo_lavoro'!J17/9*100,0)</f>
        <v>302.22222222222223</v>
      </c>
      <c r="H17" s="3">
        <f>IF('6_Debito pubblico'!J17&gt;0,'6_Debito pubblico'!J17/60*100,0)</f>
        <v>63.5</v>
      </c>
      <c r="I17" s="3">
        <f>IF('7_Debiti famiglie e Isp'!J17&gt;0,'7_Debiti famiglie e Isp'!J17/55*100,0)</f>
        <v>39.636363636363633</v>
      </c>
      <c r="J17" s="3">
        <f>IF('7_Debiti famiglie e Isp'!J17&gt;0,'7_Debiti famiglie e Isp'!J17/85*100,0)</f>
        <v>25.647058823529413</v>
      </c>
      <c r="K17" s="3">
        <f>IF('9_Crediti concessi famiglie'!J17&gt;0,'9_Crediti concessi famiglie'!J17/14*100,0)</f>
        <v>82.142857142857139</v>
      </c>
      <c r="L17" s="3">
        <f>IF('10_Crediti concessi imprese'!J17&gt;0,'10_Crediti concessi imprese'!J17/13*100,0)</f>
        <v>153.84615384615387</v>
      </c>
      <c r="M17" s="3">
        <f>IF('11_Prezzo abitazioni'!J17&gt;0,'11_Prezzo abitazioni'!J17/9*100,0)</f>
        <v>211.11111111111111</v>
      </c>
      <c r="N17" s="3">
        <f>IF('12_Disoccupazione'!J17&gt;0,'12_Disoccupazione'!J17/10*100,0)</f>
        <v>60</v>
      </c>
      <c r="O17" s="3">
        <f>IF('13_Tasso di attivita'!J17&lt;0,'13_Tasso di attivita'!J17/-0.2*100,0)</f>
        <v>0</v>
      </c>
      <c r="P17">
        <f t="shared" si="0"/>
        <v>4</v>
      </c>
      <c r="Q17" s="3">
        <f t="shared" si="1"/>
        <v>99.055754953944998</v>
      </c>
      <c r="R17">
        <f t="shared" si="2"/>
        <v>24</v>
      </c>
      <c r="S17">
        <f t="shared" si="3"/>
        <v>2</v>
      </c>
      <c r="T17" s="3">
        <f t="shared" si="4"/>
        <v>130.36825396825398</v>
      </c>
      <c r="U17">
        <f t="shared" si="5"/>
        <v>21</v>
      </c>
      <c r="V17">
        <f t="shared" si="7"/>
        <v>2</v>
      </c>
      <c r="W17" s="3">
        <f t="shared" si="8"/>
        <v>79.485443070001892</v>
      </c>
      <c r="X17">
        <f t="shared" si="6"/>
        <v>24</v>
      </c>
      <c r="Y17" s="3">
        <f t="shared" si="9"/>
        <v>49.380390705265938</v>
      </c>
    </row>
    <row r="18" spans="1:25" x14ac:dyDescent="0.25">
      <c r="A18" s="4" t="s">
        <v>51</v>
      </c>
      <c r="B18" t="s">
        <v>19</v>
      </c>
      <c r="C18" s="3">
        <f>IF('1_Bilancia commerciale'!J18&lt;1,ABS(1-'1_Bilancia commerciale'!J18)*20,('1_Bilancia commerciale'!J18-1)*20)</f>
        <v>162</v>
      </c>
      <c r="D18" s="3">
        <f>IF('2_posizione internaz.li'!J18&lt;0,'2_posizione internaz.li'!J18/-35*100,0)</f>
        <v>0</v>
      </c>
      <c r="E18" s="3">
        <f>IF('3_Tasso cambio effettivo'!J18&lt;0,'3_Tasso cambio effettivo'!J18/-3*100,'3_Tasso cambio effettivo'!J18/3*100)</f>
        <v>20</v>
      </c>
      <c r="F18" s="3">
        <f>IF('4_Quota export mondiale'!J18&lt;0,'4_Quota export mondiale'!J18/-3*100,0)</f>
        <v>74.386666666666656</v>
      </c>
      <c r="G18" s="3">
        <f>IF('5_Costo_lavoro'!J18&gt;0,'5_Costo_lavoro'!J18/9*100,0)</f>
        <v>144.44444444444443</v>
      </c>
      <c r="H18" s="3">
        <f>IF('6_Debito pubblico'!J18&gt;0,'6_Debito pubblico'!J18/60*100,0)</f>
        <v>41</v>
      </c>
      <c r="I18" s="3">
        <f>IF('7_Debiti famiglie e Isp'!J18&gt;0,'7_Debiti famiglie e Isp'!J18/55*100,0)</f>
        <v>121.45454545454545</v>
      </c>
      <c r="J18" s="3">
        <f>IF('7_Debiti famiglie e Isp'!J18&gt;0,'7_Debiti famiglie e Isp'!J18/85*100,0)</f>
        <v>78.588235294117652</v>
      </c>
      <c r="K18" s="3">
        <f>IF('9_Crediti concessi famiglie'!J18&gt;0,'9_Crediti concessi famiglie'!J18/14*100,0)</f>
        <v>53.571428571428569</v>
      </c>
      <c r="L18" s="3">
        <f>IF('10_Crediti concessi imprese'!J18&gt;0,'10_Crediti concessi imprese'!J18/13*100,0)</f>
        <v>23.846153846153847</v>
      </c>
      <c r="M18" s="3">
        <f>IF('11_Prezzo abitazioni'!J18&gt;0,'11_Prezzo abitazioni'!J18/9*100,0)</f>
        <v>106.66666666666667</v>
      </c>
      <c r="N18" s="3">
        <f>IF('12_Disoccupazione'!J18&gt;0,'12_Disoccupazione'!J18/10*100,0)</f>
        <v>46</v>
      </c>
      <c r="O18" s="3">
        <f>IF('13_Tasso di attivita'!J18&lt;0,'13_Tasso di attivita'!J18/-0.2*100,0)</f>
        <v>0</v>
      </c>
      <c r="P18">
        <f t="shared" si="0"/>
        <v>4</v>
      </c>
      <c r="Q18" s="3">
        <f t="shared" si="1"/>
        <v>67.07370314954025</v>
      </c>
      <c r="R18">
        <f t="shared" si="2"/>
        <v>10</v>
      </c>
      <c r="S18">
        <f t="shared" si="3"/>
        <v>2</v>
      </c>
      <c r="T18" s="3">
        <f t="shared" si="4"/>
        <v>80.166222222222217</v>
      </c>
      <c r="U18">
        <f t="shared" si="5"/>
        <v>11</v>
      </c>
      <c r="V18">
        <f t="shared" si="7"/>
        <v>2</v>
      </c>
      <c r="W18" s="3">
        <f t="shared" si="8"/>
        <v>58.890878729114029</v>
      </c>
      <c r="X18">
        <f t="shared" si="6"/>
        <v>8</v>
      </c>
      <c r="Y18" s="3">
        <f t="shared" si="9"/>
        <v>54.030922782927135</v>
      </c>
    </row>
    <row r="19" spans="1:25" x14ac:dyDescent="0.25">
      <c r="A19" s="4" t="s">
        <v>52</v>
      </c>
      <c r="B19" t="s">
        <v>20</v>
      </c>
      <c r="C19" s="3">
        <f>IF('1_Bilancia commerciale'!J19&lt;1,ABS(1-'1_Bilancia commerciale'!J19)*20,('1_Bilancia commerciale'!J19-1)*20)</f>
        <v>110</v>
      </c>
      <c r="D19" s="3">
        <f>IF('2_posizione internaz.li'!J19&lt;0,'2_posizione internaz.li'!J19/-35*100,0)</f>
        <v>127.42857142857143</v>
      </c>
      <c r="E19" s="3">
        <f>IF('3_Tasso cambio effettivo'!J19&lt;0,'3_Tasso cambio effettivo'!J19/-3*100,'3_Tasso cambio effettivo'!J19/3*100)</f>
        <v>263.33333333333331</v>
      </c>
      <c r="F19" s="3">
        <f>IF('4_Quota export mondiale'!J19&lt;0,'4_Quota export mondiale'!J19/-3*100,0)</f>
        <v>103.18666666666667</v>
      </c>
      <c r="G19" s="3">
        <f>IF('5_Costo_lavoro'!J19&gt;0,'5_Costo_lavoro'!J19/9*100,0)</f>
        <v>273.33333333333331</v>
      </c>
      <c r="H19" s="3">
        <f>IF('6_Debito pubblico'!J19&gt;0,'6_Debito pubblico'!J19/60*100,0)</f>
        <v>123</v>
      </c>
      <c r="I19" s="3">
        <f>IF('7_Debiti famiglie e Isp'!J19&gt;0,'7_Debiti famiglie e Isp'!J19/55*100,0)</f>
        <v>33.81818181818182</v>
      </c>
      <c r="J19" s="3">
        <f>IF('7_Debiti famiglie e Isp'!J19&gt;0,'7_Debiti famiglie e Isp'!J19/85*100,0)</f>
        <v>21.882352941176471</v>
      </c>
      <c r="K19" s="3">
        <f>IF('9_Crediti concessi famiglie'!J19&gt;0,'9_Crediti concessi famiglie'!J19/14*100,0)</f>
        <v>42.857142857142854</v>
      </c>
      <c r="L19" s="3">
        <f>IF('10_Crediti concessi imprese'!J19&gt;0,'10_Crediti concessi imprese'!J19/13*100,0)</f>
        <v>116.15384615384615</v>
      </c>
      <c r="M19" s="3">
        <f>IF('11_Prezzo abitazioni'!J19&gt;0,'11_Prezzo abitazioni'!J19/9*100,0)</f>
        <v>247.77777777777777</v>
      </c>
      <c r="N19" s="3">
        <f>IF('12_Disoccupazione'!J19&gt;0,'12_Disoccupazione'!J19/10*100,0)</f>
        <v>36</v>
      </c>
      <c r="O19" s="3">
        <f>IF('13_Tasso di attivita'!J19&lt;0,'13_Tasso di attivita'!J19/-0.2*100,0)</f>
        <v>0</v>
      </c>
      <c r="P19">
        <f t="shared" si="0"/>
        <v>8</v>
      </c>
      <c r="Q19" s="3">
        <f t="shared" si="1"/>
        <v>115.29009279307924</v>
      </c>
      <c r="R19">
        <f t="shared" si="2"/>
        <v>27</v>
      </c>
      <c r="S19">
        <f t="shared" si="3"/>
        <v>5</v>
      </c>
      <c r="T19" s="3">
        <f t="shared" si="4"/>
        <v>175.45638095238095</v>
      </c>
      <c r="U19">
        <f t="shared" si="5"/>
        <v>26</v>
      </c>
      <c r="V19">
        <f t="shared" si="7"/>
        <v>3</v>
      </c>
      <c r="W19" s="3">
        <f t="shared" si="8"/>
        <v>77.686162693515627</v>
      </c>
      <c r="X19">
        <f t="shared" si="6"/>
        <v>23</v>
      </c>
      <c r="Y19" s="3">
        <f t="shared" si="9"/>
        <v>41.466589358774094</v>
      </c>
    </row>
    <row r="20" spans="1:25" x14ac:dyDescent="0.25">
      <c r="A20" s="4" t="s">
        <v>51</v>
      </c>
      <c r="B20" t="s">
        <v>21</v>
      </c>
      <c r="C20" s="3">
        <f>IF('1_Bilancia commerciale'!J20&lt;1,ABS(1-'1_Bilancia commerciale'!J20)*20,('1_Bilancia commerciale'!J20-1)*20)</f>
        <v>144</v>
      </c>
      <c r="D20" s="3">
        <f>IF('2_posizione internaz.li'!J20&lt;0,'2_posizione internaz.li'!J20/-35*100,0)</f>
        <v>0</v>
      </c>
      <c r="E20" s="3">
        <f>IF('3_Tasso cambio effettivo'!J20&lt;0,'3_Tasso cambio effettivo'!J20/-3*100,'3_Tasso cambio effettivo'!J20/3*100)</f>
        <v>106.66666666666667</v>
      </c>
      <c r="F20" s="3">
        <f>IF('4_Quota export mondiale'!J20&lt;0,'4_Quota export mondiale'!J20/-3*100,0)</f>
        <v>324.2766666666667</v>
      </c>
      <c r="G20" s="3">
        <f>IF('5_Costo_lavoro'!J20&gt;0,'5_Costo_lavoro'!J20/9*100,0)</f>
        <v>85.555555555555557</v>
      </c>
      <c r="H20" s="3">
        <f>IF('6_Debito pubblico'!J20&gt;0,'6_Debito pubblico'!J20/60*100,0)</f>
        <v>82.333333333333343</v>
      </c>
      <c r="I20" s="3">
        <f>IF('7_Debiti famiglie e Isp'!J20&gt;0,'7_Debiti famiglie e Isp'!J20/55*100,0)</f>
        <v>95.090909090909079</v>
      </c>
      <c r="J20" s="3">
        <f>IF('7_Debiti famiglie e Isp'!J20&gt;0,'7_Debiti famiglie e Isp'!J20/85*100,0)</f>
        <v>61.529411764705877</v>
      </c>
      <c r="K20" s="3">
        <f>IF('9_Crediti concessi famiglie'!J20&gt;0,'9_Crediti concessi famiglie'!J20/14*100,0)</f>
        <v>48.571428571428569</v>
      </c>
      <c r="L20" s="3">
        <f>IF('10_Crediti concessi imprese'!J20&gt;0,'10_Crediti concessi imprese'!J20/13*100,0)</f>
        <v>57.692307692307686</v>
      </c>
      <c r="M20" s="3">
        <f>IF('11_Prezzo abitazioni'!J20&gt;0,'11_Prezzo abitazioni'!J20/9*100,0)</f>
        <v>74.444444444444443</v>
      </c>
      <c r="N20" s="3">
        <f>IF('12_Disoccupazione'!J20&gt;0,'12_Disoccupazione'!J20/10*100,0)</f>
        <v>35</v>
      </c>
      <c r="O20" s="3">
        <f>IF('13_Tasso di attivita'!J20&lt;0,'13_Tasso di attivita'!J20/-0.2*100,0)</f>
        <v>0</v>
      </c>
      <c r="P20">
        <f t="shared" si="0"/>
        <v>3</v>
      </c>
      <c r="Q20" s="3">
        <f t="shared" si="1"/>
        <v>85.781594137386008</v>
      </c>
      <c r="R20">
        <f t="shared" si="2"/>
        <v>18</v>
      </c>
      <c r="S20">
        <f t="shared" si="3"/>
        <v>3</v>
      </c>
      <c r="T20" s="3">
        <f t="shared" si="4"/>
        <v>132.09977777777777</v>
      </c>
      <c r="U20">
        <f t="shared" si="5"/>
        <v>23</v>
      </c>
      <c r="V20">
        <f t="shared" si="7"/>
        <v>0</v>
      </c>
      <c r="W20" s="3">
        <f t="shared" si="8"/>
        <v>56.83272936214113</v>
      </c>
      <c r="X20">
        <f t="shared" si="6"/>
        <v>5</v>
      </c>
      <c r="Y20" s="3">
        <f t="shared" si="9"/>
        <v>40.770969170572357</v>
      </c>
    </row>
    <row r="21" spans="1:25" x14ac:dyDescent="0.25">
      <c r="A21" s="4" t="s">
        <v>51</v>
      </c>
      <c r="B21" t="s">
        <v>22</v>
      </c>
      <c r="C21" s="3">
        <f>IF('1_Bilancia commerciale'!J21&lt;1,ABS(1-'1_Bilancia commerciale'!J21)*20,('1_Bilancia commerciale'!J21-1)*20)</f>
        <v>128</v>
      </c>
      <c r="D21" s="3">
        <f>IF('2_posizione internaz.li'!J21&lt;0,'2_posizione internaz.li'!J21/-35*100,0)</f>
        <v>0</v>
      </c>
      <c r="E21" s="3">
        <f>IF('3_Tasso cambio effettivo'!J21&lt;0,'3_Tasso cambio effettivo'!J21/-3*100,'3_Tasso cambio effettivo'!J21/3*100)</f>
        <v>103.33333333333334</v>
      </c>
      <c r="F21" s="3">
        <f>IF('4_Quota export mondiale'!J21&lt;0,'4_Quota export mondiale'!J21/-3*100,0)</f>
        <v>0</v>
      </c>
      <c r="G21" s="3">
        <f>IF('5_Costo_lavoro'!J21&gt;0,'5_Costo_lavoro'!J21/9*100,0)</f>
        <v>91.1111111111111</v>
      </c>
      <c r="H21" s="3">
        <f>IF('6_Debito pubblico'!J21&gt;0,'6_Debito pubblico'!J21/60*100,0)</f>
        <v>80.5</v>
      </c>
      <c r="I21" s="3">
        <f>IF('7_Debiti famiglie e Isp'!J21&gt;0,'7_Debiti famiglie e Isp'!J21/55*100,0)</f>
        <v>182.72727272727275</v>
      </c>
      <c r="J21" s="3">
        <f>IF('7_Debiti famiglie e Isp'!J21&gt;0,'7_Debiti famiglie e Isp'!J21/85*100,0)</f>
        <v>118.23529411764706</v>
      </c>
      <c r="K21" s="3">
        <f>IF('9_Crediti concessi famiglie'!J21&gt;0,'9_Crediti concessi famiglie'!J21/14*100,0)</f>
        <v>27.142857142857142</v>
      </c>
      <c r="L21" s="3">
        <f>IF('10_Crediti concessi imprese'!J21&gt;0,'10_Crediti concessi imprese'!J21/13*100,0)</f>
        <v>54.615384615384613</v>
      </c>
      <c r="M21" s="3">
        <f>IF('11_Prezzo abitazioni'!J21&gt;0,'11_Prezzo abitazioni'!J21/9*100,0)</f>
        <v>147.77777777777777</v>
      </c>
      <c r="N21" s="3">
        <f>IF('12_Disoccupazione'!J21&gt;0,'12_Disoccupazione'!J21/10*100,0)</f>
        <v>35</v>
      </c>
      <c r="O21" s="3">
        <f>IF('13_Tasso di attivita'!J21&lt;0,'13_Tasso di attivita'!J21/-0.2*100,0)</f>
        <v>0</v>
      </c>
      <c r="P21">
        <f t="shared" si="0"/>
        <v>5</v>
      </c>
      <c r="Q21" s="3">
        <f t="shared" si="1"/>
        <v>74.495617755798762</v>
      </c>
      <c r="R21">
        <f t="shared" si="2"/>
        <v>12</v>
      </c>
      <c r="S21">
        <f t="shared" si="3"/>
        <v>2</v>
      </c>
      <c r="T21" s="3">
        <f t="shared" si="4"/>
        <v>64.488888888888894</v>
      </c>
      <c r="U21">
        <f t="shared" si="5"/>
        <v>8</v>
      </c>
      <c r="V21">
        <f t="shared" si="7"/>
        <v>3</v>
      </c>
      <c r="W21" s="3">
        <f t="shared" si="8"/>
        <v>80.749823297617411</v>
      </c>
      <c r="X21">
        <f t="shared" si="6"/>
        <v>25</v>
      </c>
      <c r="Y21" s="3">
        <f t="shared" si="9"/>
        <v>66.704861909158268</v>
      </c>
    </row>
    <row r="22" spans="1:25" x14ac:dyDescent="0.25">
      <c r="A22" s="4" t="s">
        <v>51</v>
      </c>
      <c r="B22" t="s">
        <v>23</v>
      </c>
      <c r="C22" s="3">
        <f>IF('1_Bilancia commerciale'!J22&lt;1,ABS(1-'1_Bilancia commerciale'!J22)*20,('1_Bilancia commerciale'!J22-1)*20)</f>
        <v>7.9999999999999982</v>
      </c>
      <c r="D22" s="3">
        <f>IF('2_posizione internaz.li'!J22&lt;0,'2_posizione internaz.li'!J22/-35*100,0)</f>
        <v>0</v>
      </c>
      <c r="E22" s="3">
        <f>IF('3_Tasso cambio effettivo'!J22&lt;0,'3_Tasso cambio effettivo'!J22/-3*100,'3_Tasso cambio effettivo'!J22/3*100)</f>
        <v>0</v>
      </c>
      <c r="F22" s="3">
        <f>IF('4_Quota export mondiale'!J22&lt;0,'4_Quota export mondiale'!J22/-3*100,0)</f>
        <v>127.47666666666666</v>
      </c>
      <c r="G22" s="3">
        <f>IF('5_Costo_lavoro'!J22&gt;0,'5_Costo_lavoro'!J22/9*100,0)</f>
        <v>98.888888888888886</v>
      </c>
      <c r="H22" s="3">
        <f>IF('6_Debito pubblico'!J22&gt;0,'6_Debito pubblico'!J22/60*100,0)</f>
        <v>130.66666666666669</v>
      </c>
      <c r="I22" s="3">
        <f>IF('7_Debiti famiglie e Isp'!J22&gt;0,'7_Debiti famiglie e Isp'!J22/55*100,0)</f>
        <v>87.818181818181813</v>
      </c>
      <c r="J22" s="3">
        <f>IF('7_Debiti famiglie e Isp'!J22&gt;0,'7_Debiti famiglie e Isp'!J22/85*100,0)</f>
        <v>56.823529411764703</v>
      </c>
      <c r="K22" s="3">
        <f>IF('9_Crediti concessi famiglie'!J22&gt;0,'9_Crediti concessi famiglie'!J22/14*100,0)</f>
        <v>21.428571428571427</v>
      </c>
      <c r="L22" s="3">
        <f>IF('10_Crediti concessi imprese'!J22&gt;0,'10_Crediti concessi imprese'!J22/13*100,0)</f>
        <v>39.230769230769234</v>
      </c>
      <c r="M22" s="3">
        <f>IF('11_Prezzo abitazioni'!J22&gt;0,'11_Prezzo abitazioni'!J22/9*100,0)</f>
        <v>128.88888888888889</v>
      </c>
      <c r="N22" s="3">
        <f>IF('12_Disoccupazione'!J22&gt;0,'12_Disoccupazione'!J22/10*100,0)</f>
        <v>48</v>
      </c>
      <c r="O22" s="3">
        <f>IF('13_Tasso di attivita'!J22&lt;0,'13_Tasso di attivita'!J22/-0.2*100,0)</f>
        <v>0</v>
      </c>
      <c r="P22">
        <f t="shared" si="0"/>
        <v>3</v>
      </c>
      <c r="Q22" s="3">
        <f t="shared" si="1"/>
        <v>57.478627923107567</v>
      </c>
      <c r="R22">
        <f t="shared" si="2"/>
        <v>3</v>
      </c>
      <c r="S22">
        <f t="shared" si="3"/>
        <v>1</v>
      </c>
      <c r="T22" s="3">
        <f t="shared" si="4"/>
        <v>46.873111111111108</v>
      </c>
      <c r="U22">
        <f t="shared" si="5"/>
        <v>3</v>
      </c>
      <c r="V22">
        <f t="shared" si="7"/>
        <v>2</v>
      </c>
      <c r="W22" s="3">
        <f t="shared" si="8"/>
        <v>64.107075930605347</v>
      </c>
      <c r="X22">
        <f t="shared" si="6"/>
        <v>11</v>
      </c>
      <c r="Y22" s="3">
        <f t="shared" si="9"/>
        <v>68.635090450946564</v>
      </c>
    </row>
    <row r="23" spans="1:25" x14ac:dyDescent="0.25">
      <c r="A23" s="4" t="s">
        <v>52</v>
      </c>
      <c r="B23" t="s">
        <v>24</v>
      </c>
      <c r="C23" s="3">
        <f>IF('1_Bilancia commerciale'!J23&lt;1,ABS(1-'1_Bilancia commerciale'!J23)*20,('1_Bilancia commerciale'!J23-1)*20)</f>
        <v>28</v>
      </c>
      <c r="D23" s="3">
        <f>IF('2_posizione internaz.li'!J23&lt;0,'2_posizione internaz.li'!J23/-35*100,0)</f>
        <v>98.857142857142861</v>
      </c>
      <c r="E23" s="3">
        <f>IF('3_Tasso cambio effettivo'!J23&lt;0,'3_Tasso cambio effettivo'!J23/-3*100,'3_Tasso cambio effettivo'!J23/3*100)</f>
        <v>6.666666666666667</v>
      </c>
      <c r="F23" s="3">
        <f>IF('4_Quota export mondiale'!J23&lt;0,'4_Quota export mondiale'!J23/-3*100,0)</f>
        <v>0</v>
      </c>
      <c r="G23" s="3">
        <f>IF('5_Costo_lavoro'!J23&gt;0,'5_Costo_lavoro'!J23/9*100,0)</f>
        <v>192.22222222222223</v>
      </c>
      <c r="H23" s="3">
        <f>IF('6_Debito pubblico'!J23&gt;0,'6_Debito pubblico'!J23/60*100,0)</f>
        <v>81.333333333333329</v>
      </c>
      <c r="I23" s="3">
        <f>IF('7_Debiti famiglie e Isp'!J23&gt;0,'7_Debiti famiglie e Isp'!J23/55*100,0)</f>
        <v>47.63636363636364</v>
      </c>
      <c r="J23" s="3">
        <f>IF('7_Debiti famiglie e Isp'!J23&gt;0,'7_Debiti famiglie e Isp'!J23/85*100,0)</f>
        <v>30.823529411764707</v>
      </c>
      <c r="K23" s="3">
        <f>IF('9_Crediti concessi famiglie'!J23&gt;0,'9_Crediti concessi famiglie'!J23/14*100,0)</f>
        <v>0</v>
      </c>
      <c r="L23" s="3">
        <f>IF('10_Crediti concessi imprese'!J23&gt;0,'10_Crediti concessi imprese'!J23/13*100,0)</f>
        <v>55.384615384615387</v>
      </c>
      <c r="M23" s="3">
        <f>IF('11_Prezzo abitazioni'!J23&gt;0,'11_Prezzo abitazioni'!J23/9*100,0)</f>
        <v>131.11111111111111</v>
      </c>
      <c r="N23" s="3">
        <f>IF('12_Disoccupazione'!J23&gt;0,'12_Disoccupazione'!J23/10*100,0)</f>
        <v>28.999999999999996</v>
      </c>
      <c r="O23" s="3">
        <f>IF('13_Tasso di attivita'!J23&lt;0,'13_Tasso di attivita'!J23/-0.2*100,0)</f>
        <v>0</v>
      </c>
      <c r="P23">
        <f t="shared" si="0"/>
        <v>2</v>
      </c>
      <c r="Q23" s="3">
        <f t="shared" si="1"/>
        <v>53.925768047939989</v>
      </c>
      <c r="R23">
        <f t="shared" si="2"/>
        <v>2</v>
      </c>
      <c r="S23">
        <f t="shared" si="3"/>
        <v>1</v>
      </c>
      <c r="T23" s="3">
        <f t="shared" si="4"/>
        <v>65.149206349206352</v>
      </c>
      <c r="U23">
        <f t="shared" si="5"/>
        <v>9</v>
      </c>
      <c r="V23">
        <f t="shared" si="7"/>
        <v>1</v>
      </c>
      <c r="W23" s="3">
        <f t="shared" si="8"/>
        <v>46.911119109648524</v>
      </c>
      <c r="X23">
        <f t="shared" si="6"/>
        <v>1</v>
      </c>
      <c r="Y23" s="3">
        <f t="shared" si="9"/>
        <v>53.53355554414906</v>
      </c>
    </row>
    <row r="24" spans="1:25" x14ac:dyDescent="0.25">
      <c r="A24" s="4" t="s">
        <v>51</v>
      </c>
      <c r="B24" t="s">
        <v>25</v>
      </c>
      <c r="C24" s="3">
        <f>IF('1_Bilancia commerciale'!J24&lt;1,ABS(1-'1_Bilancia commerciale'!J24)*20,('1_Bilancia commerciale'!J24-1)*20)</f>
        <v>42</v>
      </c>
      <c r="D24" s="3">
        <f>IF('2_posizione internaz.li'!J24&lt;0,'2_posizione internaz.li'!J24/-35*100,0)</f>
        <v>237.42857142857142</v>
      </c>
      <c r="E24" s="3">
        <f>IF('3_Tasso cambio effettivo'!J24&lt;0,'3_Tasso cambio effettivo'!J24/-3*100,'3_Tasso cambio effettivo'!J24/3*100)</f>
        <v>96.666666666666671</v>
      </c>
      <c r="F24" s="3">
        <f>IF('4_Quota export mondiale'!J24&lt;0,'4_Quota export mondiale'!J24/-3*100,0)</f>
        <v>52.14</v>
      </c>
      <c r="G24" s="3">
        <f>IF('5_Costo_lavoro'!J24&gt;0,'5_Costo_lavoro'!J24/9*100,0)</f>
        <v>127.77777777777777</v>
      </c>
      <c r="H24" s="3">
        <f>IF('6_Debito pubblico'!J24&gt;0,'6_Debito pubblico'!J24/60*100,0)</f>
        <v>185.33333333333331</v>
      </c>
      <c r="I24" s="3">
        <f>IF('7_Debiti famiglie e Isp'!J24&gt;0,'7_Debiti famiglie e Isp'!J24/55*100,0)</f>
        <v>109.81818181818181</v>
      </c>
      <c r="J24" s="3">
        <f>IF('7_Debiti famiglie e Isp'!J24&gt;0,'7_Debiti famiglie e Isp'!J24/85*100,0)</f>
        <v>71.058823529411768</v>
      </c>
      <c r="K24" s="3">
        <f>IF('9_Crediti concessi famiglie'!J24&gt;0,'9_Crediti concessi famiglie'!J24/14*100,0)</f>
        <v>22.857142857142858</v>
      </c>
      <c r="L24" s="3">
        <f>IF('10_Crediti concessi imprese'!J24&gt;0,'10_Crediti concessi imprese'!J24/13*100,0)</f>
        <v>9.2307692307692299</v>
      </c>
      <c r="M24" s="3">
        <f>IF('11_Prezzo abitazioni'!J24&gt;0,'11_Prezzo abitazioni'!J24/9*100,0)</f>
        <v>140</v>
      </c>
      <c r="N24" s="3">
        <f>IF('12_Disoccupazione'!J24&gt;0,'12_Disoccupazione'!J24/10*100,0)</f>
        <v>62</v>
      </c>
      <c r="O24" s="3">
        <f>IF('13_Tasso di attivita'!J24&lt;0,'13_Tasso di attivita'!J24/-0.2*100,0)</f>
        <v>0</v>
      </c>
      <c r="P24">
        <f t="shared" si="0"/>
        <v>5</v>
      </c>
      <c r="Q24" s="3">
        <f t="shared" si="1"/>
        <v>88.947020510911912</v>
      </c>
      <c r="R24">
        <f t="shared" si="2"/>
        <v>20</v>
      </c>
      <c r="S24">
        <f t="shared" si="3"/>
        <v>2</v>
      </c>
      <c r="T24" s="3">
        <f t="shared" si="4"/>
        <v>111.20260317460318</v>
      </c>
      <c r="U24">
        <f t="shared" si="5"/>
        <v>18</v>
      </c>
      <c r="V24">
        <f t="shared" si="7"/>
        <v>3</v>
      </c>
      <c r="W24" s="3">
        <f t="shared" si="8"/>
        <v>75.037281346104862</v>
      </c>
      <c r="X24">
        <f t="shared" si="6"/>
        <v>22</v>
      </c>
      <c r="Y24" s="3">
        <f t="shared" si="9"/>
        <v>51.914935717284649</v>
      </c>
    </row>
    <row r="25" spans="1:25" x14ac:dyDescent="0.25">
      <c r="A25" s="4" t="s">
        <v>52</v>
      </c>
      <c r="B25" t="s">
        <v>26</v>
      </c>
      <c r="C25" s="3">
        <f>IF('1_Bilancia commerciale'!J25&lt;1,ABS(1-'1_Bilancia commerciale'!J25)*20,('1_Bilancia commerciale'!J25-1)*20)</f>
        <v>162</v>
      </c>
      <c r="D25" s="3">
        <f>IF('2_posizione internaz.li'!J25&lt;0,'2_posizione internaz.li'!J25/-35*100,0)</f>
        <v>117.71428571428572</v>
      </c>
      <c r="E25" s="3">
        <f>IF('3_Tasso cambio effettivo'!J25&lt;0,'3_Tasso cambio effettivo'!J25/-3*100,'3_Tasso cambio effettivo'!J25/3*100)</f>
        <v>83.333333333333343</v>
      </c>
      <c r="F25" s="3">
        <f>IF('4_Quota export mondiale'!J25&lt;0,'4_Quota export mondiale'!J25/-3*100,0)</f>
        <v>0</v>
      </c>
      <c r="G25" s="3">
        <f>IF('5_Costo_lavoro'!J25&gt;0,'5_Costo_lavoro'!J25/9*100,0)</f>
        <v>216.66666666666666</v>
      </c>
      <c r="H25" s="3">
        <f>IF('6_Debito pubblico'!J25&gt;0,'6_Debito pubblico'!J25/60*100,0)</f>
        <v>79.833333333333329</v>
      </c>
      <c r="I25" s="3">
        <f>IF('7_Debiti famiglie e Isp'!J25&gt;0,'7_Debiti famiglie e Isp'!J25/55*100,0)</f>
        <v>25.636363636363633</v>
      </c>
      <c r="J25" s="3">
        <f>IF('7_Debiti famiglie e Isp'!J25&gt;0,'7_Debiti famiglie e Isp'!J25/85*100,0)</f>
        <v>16.588235294117645</v>
      </c>
      <c r="K25" s="3">
        <f>IF('9_Crediti concessi famiglie'!J25&gt;0,'9_Crediti concessi famiglie'!J25/14*100,0)</f>
        <v>32.857142857142854</v>
      </c>
      <c r="L25" s="3">
        <f>IF('10_Crediti concessi imprese'!J25&gt;0,'10_Crediti concessi imprese'!J25/13*100,0)</f>
        <v>99.230769230769226</v>
      </c>
      <c r="M25" s="3">
        <f>IF('11_Prezzo abitazioni'!J25&gt;0,'11_Prezzo abitazioni'!J25/9*100,0)</f>
        <v>80</v>
      </c>
      <c r="N25" s="3">
        <f>IF('12_Disoccupazione'!J25&gt;0,'12_Disoccupazione'!J25/10*100,0)</f>
        <v>55.999999999999993</v>
      </c>
      <c r="O25" s="3">
        <f>IF('13_Tasso di attivita'!J25&lt;0,'13_Tasso di attivita'!J25/-0.2*100,0)</f>
        <v>0</v>
      </c>
      <c r="P25">
        <f t="shared" si="0"/>
        <v>3</v>
      </c>
      <c r="Q25" s="3">
        <f t="shared" si="1"/>
        <v>74.604625389693268</v>
      </c>
      <c r="R25">
        <f t="shared" si="2"/>
        <v>13</v>
      </c>
      <c r="S25">
        <f t="shared" si="3"/>
        <v>3</v>
      </c>
      <c r="T25" s="3">
        <f t="shared" si="4"/>
        <v>115.94285714285714</v>
      </c>
      <c r="U25">
        <f t="shared" si="5"/>
        <v>20</v>
      </c>
      <c r="V25">
        <f t="shared" si="7"/>
        <v>0</v>
      </c>
      <c r="W25" s="3">
        <f t="shared" si="8"/>
        <v>48.768230543965842</v>
      </c>
      <c r="X25">
        <f t="shared" si="6"/>
        <v>2</v>
      </c>
      <c r="Y25" s="3">
        <f t="shared" si="9"/>
        <v>40.227021635085862</v>
      </c>
    </row>
    <row r="26" spans="1:25" x14ac:dyDescent="0.25">
      <c r="A26" s="4" t="s">
        <v>51</v>
      </c>
      <c r="B26" t="s">
        <v>27</v>
      </c>
      <c r="C26" s="3">
        <f>IF('1_Bilancia commerciale'!J26&lt;1,ABS(1-'1_Bilancia commerciale'!J26)*20,('1_Bilancia commerciale'!J26-1)*20)</f>
        <v>48</v>
      </c>
      <c r="D26" s="3">
        <f>IF('2_posizione internaz.li'!J26&lt;0,'2_posizione internaz.li'!J26/-35*100,0)</f>
        <v>4.5714285714285712</v>
      </c>
      <c r="E26" s="3">
        <f>IF('3_Tasso cambio effettivo'!J26&lt;0,'3_Tasso cambio effettivo'!J26/-3*100,'3_Tasso cambio effettivo'!J26/3*100)</f>
        <v>46.666666666666664</v>
      </c>
      <c r="F26" s="3">
        <f>IF('4_Quota export mondiale'!J26&lt;0,'4_Quota export mondiale'!J26/-3*100,0)</f>
        <v>0</v>
      </c>
      <c r="G26" s="3">
        <f>IF('5_Costo_lavoro'!J26&gt;0,'5_Costo_lavoro'!J26/9*100,0)</f>
        <v>155.55555555555557</v>
      </c>
      <c r="H26" s="3">
        <f>IF('6_Debito pubblico'!J26&gt;0,'6_Debito pubblico'!J26/60*100,0)</f>
        <v>121.16666666666667</v>
      </c>
      <c r="I26" s="3">
        <f>IF('7_Debiti famiglie e Isp'!J26&gt;0,'7_Debiti famiglie e Isp'!J26/55*100,0)</f>
        <v>47.090909090909086</v>
      </c>
      <c r="J26" s="3">
        <f>IF('7_Debiti famiglie e Isp'!J26&gt;0,'7_Debiti famiglie e Isp'!J26/85*100,0)</f>
        <v>30.470588235294116</v>
      </c>
      <c r="K26" s="3">
        <f>IF('9_Crediti concessi famiglie'!J26&gt;0,'9_Crediti concessi famiglie'!J26/14*100,0)</f>
        <v>54.285714285714285</v>
      </c>
      <c r="L26" s="3">
        <f>IF('10_Crediti concessi imprese'!J26&gt;0,'10_Crediti concessi imprese'!J26/13*100,0)</f>
        <v>85.384615384615387</v>
      </c>
      <c r="M26" s="3">
        <f>IF('11_Prezzo abitazioni'!J26&gt;0,'11_Prezzo abitazioni'!J26/9*100,0)</f>
        <v>164.44444444444446</v>
      </c>
      <c r="N26" s="3">
        <f>IF('12_Disoccupazione'!J26&gt;0,'12_Disoccupazione'!J26/10*100,0)</f>
        <v>40</v>
      </c>
      <c r="O26" s="3">
        <f>IF('13_Tasso di attivita'!J26&lt;0,'13_Tasso di attivita'!J26/-0.2*100,0)</f>
        <v>0</v>
      </c>
      <c r="P26">
        <f t="shared" si="0"/>
        <v>3</v>
      </c>
      <c r="Q26" s="3">
        <f t="shared" si="1"/>
        <v>61.356660684714981</v>
      </c>
      <c r="R26">
        <f t="shared" si="2"/>
        <v>7</v>
      </c>
      <c r="S26">
        <f t="shared" si="3"/>
        <v>1</v>
      </c>
      <c r="T26" s="3">
        <f t="shared" si="4"/>
        <v>50.958730158730162</v>
      </c>
      <c r="U26">
        <f t="shared" si="5"/>
        <v>5</v>
      </c>
      <c r="V26">
        <f t="shared" si="7"/>
        <v>2</v>
      </c>
      <c r="W26" s="3">
        <f t="shared" si="8"/>
        <v>67.855367263455491</v>
      </c>
      <c r="X26">
        <f t="shared" si="6"/>
        <v>14</v>
      </c>
      <c r="Y26" s="3">
        <f t="shared" si="9"/>
        <v>68.056423897928681</v>
      </c>
    </row>
    <row r="27" spans="1:25" x14ac:dyDescent="0.25">
      <c r="A27" s="4" t="s">
        <v>51</v>
      </c>
      <c r="B27" t="s">
        <v>28</v>
      </c>
      <c r="C27" s="3">
        <f>IF('1_Bilancia commerciale'!J27&lt;1,ABS(1-'1_Bilancia commerciale'!J27)*20,('1_Bilancia commerciale'!J27-1)*20)</f>
        <v>120</v>
      </c>
      <c r="D27" s="3">
        <f>IF('2_posizione internaz.li'!J27&lt;0,'2_posizione internaz.li'!J27/-35*100,0)</f>
        <v>180.57142857142858</v>
      </c>
      <c r="E27" s="3">
        <f>IF('3_Tasso cambio effettivo'!J27&lt;0,'3_Tasso cambio effettivo'!J27/-3*100,'3_Tasso cambio effettivo'!J27/3*100)</f>
        <v>126.66666666666666</v>
      </c>
      <c r="F27" s="3">
        <f>IF('4_Quota export mondiale'!J27&lt;0,'4_Quota export mondiale'!J27/-3*100,0)</f>
        <v>130.64333333333335</v>
      </c>
      <c r="G27" s="3">
        <f>IF('5_Costo_lavoro'!J27&gt;0,'5_Costo_lavoro'!J27/9*100,0)</f>
        <v>135.55555555555554</v>
      </c>
      <c r="H27" s="3">
        <f>IF('6_Debito pubblico'!J27&gt;0,'6_Debito pubblico'!J27/60*100,0)</f>
        <v>96.166666666666671</v>
      </c>
      <c r="I27" s="3">
        <f>IF('7_Debiti famiglie e Isp'!J27&gt;0,'7_Debiti famiglie e Isp'!J27/55*100,0)</f>
        <v>85.454545454545453</v>
      </c>
      <c r="J27" s="3">
        <f>IF('7_Debiti famiglie e Isp'!J27&gt;0,'7_Debiti famiglie e Isp'!J27/85*100,0)</f>
        <v>55.294117647058826</v>
      </c>
      <c r="K27" s="3">
        <f>IF('9_Crediti concessi famiglie'!J27&gt;0,'9_Crediti concessi famiglie'!J27/14*100,0)</f>
        <v>68.571428571428569</v>
      </c>
      <c r="L27" s="3">
        <f>IF('10_Crediti concessi imprese'!J27&gt;0,'10_Crediti concessi imprese'!J27/13*100,0)</f>
        <v>71.538461538461533</v>
      </c>
      <c r="M27" s="3">
        <f>IF('11_Prezzo abitazioni'!J27&gt;0,'11_Prezzo abitazioni'!J27/9*100,0)</f>
        <v>152.22222222222223</v>
      </c>
      <c r="N27" s="3">
        <f>IF('12_Disoccupazione'!J27&gt;0,'12_Disoccupazione'!J27/10*100,0)</f>
        <v>61</v>
      </c>
      <c r="O27" s="3">
        <f>IF('13_Tasso di attivita'!J27&lt;0,'13_Tasso di attivita'!J27/-0.2*100,0)</f>
        <v>0</v>
      </c>
      <c r="P27">
        <f t="shared" si="0"/>
        <v>6</v>
      </c>
      <c r="Q27" s="3">
        <f t="shared" si="1"/>
        <v>98.744955863643625</v>
      </c>
      <c r="R27">
        <f t="shared" si="2"/>
        <v>23</v>
      </c>
      <c r="S27">
        <f t="shared" si="3"/>
        <v>5</v>
      </c>
      <c r="T27" s="3">
        <f t="shared" si="4"/>
        <v>138.6873968253968</v>
      </c>
      <c r="U27">
        <f t="shared" si="5"/>
        <v>24</v>
      </c>
      <c r="V27">
        <f t="shared" si="7"/>
        <v>1</v>
      </c>
      <c r="W27" s="3">
        <f t="shared" si="8"/>
        <v>73.780930262547912</v>
      </c>
      <c r="X27">
        <f t="shared" si="6"/>
        <v>19</v>
      </c>
      <c r="Y27" s="3">
        <f t="shared" si="9"/>
        <v>45.980727820704921</v>
      </c>
    </row>
    <row r="28" spans="1:25" x14ac:dyDescent="0.25">
      <c r="A28" s="4" t="s">
        <v>51</v>
      </c>
      <c r="B28" t="s">
        <v>29</v>
      </c>
      <c r="C28" s="3">
        <f>IF('1_Bilancia commerciale'!J28&lt;1,ABS(1-'1_Bilancia commerciale'!J28)*20,('1_Bilancia commerciale'!J28-1)*20)</f>
        <v>30</v>
      </c>
      <c r="D28" s="3">
        <f>IF('2_posizione internaz.li'!J28&lt;0,'2_posizione internaz.li'!J28/-35*100,0)</f>
        <v>0</v>
      </c>
      <c r="E28" s="3">
        <f>IF('3_Tasso cambio effettivo'!J28&lt;0,'3_Tasso cambio effettivo'!J28/-3*100,'3_Tasso cambio effettivo'!J28/3*100)</f>
        <v>109.99999999999999</v>
      </c>
      <c r="F28" s="3">
        <f>IF('4_Quota export mondiale'!J28&lt;0,'4_Quota export mondiale'!J28/-3*100,0)</f>
        <v>99.126666666666679</v>
      </c>
      <c r="G28" s="3">
        <f>IF('5_Costo_lavoro'!J28&gt;0,'5_Costo_lavoro'!J28/9*100,0)</f>
        <v>100</v>
      </c>
      <c r="H28" s="3">
        <f>IF('6_Debito pubblico'!J28&gt;0,'6_Debito pubblico'!J28/60*100,0)</f>
        <v>123.33333333333334</v>
      </c>
      <c r="I28" s="3">
        <f>IF('7_Debiti famiglie e Isp'!J28&gt;0,'7_Debiti famiglie e Isp'!J28/55*100,0)</f>
        <v>120</v>
      </c>
      <c r="J28" s="3">
        <f>IF('7_Debiti famiglie e Isp'!J28&gt;0,'7_Debiti famiglie e Isp'!J28/85*100,0)</f>
        <v>77.64705882352942</v>
      </c>
      <c r="K28" s="3">
        <f>IF('9_Crediti concessi famiglie'!J28&gt;0,'9_Crediti concessi famiglie'!J28/14*100,0)</f>
        <v>21.428571428571427</v>
      </c>
      <c r="L28" s="3">
        <f>IF('10_Crediti concessi imprese'!J28&gt;0,'10_Crediti concessi imprese'!J28/13*100,0)</f>
        <v>0</v>
      </c>
      <c r="M28" s="3">
        <f>IF('11_Prezzo abitazioni'!J28&gt;0,'11_Prezzo abitazioni'!J28/9*100,0)</f>
        <v>13.333333333333334</v>
      </c>
      <c r="N28" s="3">
        <f>IF('12_Disoccupazione'!J28&gt;0,'12_Disoccupazione'!J28/10*100,0)</f>
        <v>68</v>
      </c>
      <c r="O28" s="3">
        <f>IF('13_Tasso di attivita'!J28&lt;0,'13_Tasso di attivita'!J28/-0.2*100,0)</f>
        <v>0</v>
      </c>
      <c r="P28">
        <f t="shared" si="0"/>
        <v>4</v>
      </c>
      <c r="Q28" s="3">
        <f t="shared" si="1"/>
        <v>58.682227968110325</v>
      </c>
      <c r="R28">
        <f t="shared" si="2"/>
        <v>4</v>
      </c>
      <c r="S28">
        <f t="shared" si="3"/>
        <v>2</v>
      </c>
      <c r="T28" s="3">
        <f t="shared" si="4"/>
        <v>67.825333333333333</v>
      </c>
      <c r="U28">
        <f t="shared" si="5"/>
        <v>10</v>
      </c>
      <c r="V28">
        <f t="shared" si="7"/>
        <v>2</v>
      </c>
      <c r="W28" s="3">
        <f t="shared" si="8"/>
        <v>52.96778711484594</v>
      </c>
      <c r="X28">
        <f t="shared" si="6"/>
        <v>3</v>
      </c>
      <c r="Y28" s="3">
        <f t="shared" si="9"/>
        <v>55.545882339636208</v>
      </c>
    </row>
    <row r="29" spans="1:25" x14ac:dyDescent="0.25">
      <c r="A29" s="4" t="s">
        <v>52</v>
      </c>
      <c r="B29" t="s">
        <v>30</v>
      </c>
      <c r="C29" s="3">
        <f>IF('1_Bilancia commerciale'!J29&lt;1,ABS(1-'1_Bilancia commerciale'!J29)*20,('1_Bilancia commerciale'!J29-1)*20)</f>
        <v>98</v>
      </c>
      <c r="D29" s="3">
        <f>IF('2_posizione internaz.li'!J29&lt;0,'2_posizione internaz.li'!J29/-35*100,0)</f>
        <v>0</v>
      </c>
      <c r="E29" s="3">
        <f>IF('3_Tasso cambio effettivo'!J29&lt;0,'3_Tasso cambio effettivo'!J29/-3*100,'3_Tasso cambio effettivo'!J29/3*100)</f>
        <v>46.666666666666664</v>
      </c>
      <c r="F29" s="3">
        <f>IF('4_Quota export mondiale'!J29&lt;0,'4_Quota export mondiale'!J29/-3*100,0)</f>
        <v>19.366666666666667</v>
      </c>
      <c r="G29" s="3">
        <f>IF('5_Costo_lavoro'!J29&gt;0,'5_Costo_lavoro'!J29/9*100,0)</f>
        <v>80</v>
      </c>
      <c r="H29" s="3">
        <f>IF('6_Debito pubblico'!J29&gt;0,'6_Debito pubblico'!J29/60*100,0)</f>
        <v>56.000000000000007</v>
      </c>
      <c r="I29" s="3">
        <f>IF('7_Debiti famiglie e Isp'!J29&gt;0,'7_Debiti famiglie e Isp'!J29/55*100,0)</f>
        <v>162</v>
      </c>
      <c r="J29" s="3">
        <f>IF('7_Debiti famiglie e Isp'!J29&gt;0,'7_Debiti famiglie e Isp'!J29/85*100,0)</f>
        <v>104.8235294117647</v>
      </c>
      <c r="K29" s="3">
        <f>IF('9_Crediti concessi famiglie'!J29&gt;0,'9_Crediti concessi famiglie'!J29/14*100,0)</f>
        <v>27.857142857142858</v>
      </c>
      <c r="L29" s="3">
        <f>IF('10_Crediti concessi imprese'!J29&gt;0,'10_Crediti concessi imprese'!J29/13*100,0)</f>
        <v>55.384615384615387</v>
      </c>
      <c r="M29" s="3">
        <f>IF('11_Prezzo abitazioni'!J29&gt;0,'11_Prezzo abitazioni'!J29/9*100,0)</f>
        <v>40</v>
      </c>
      <c r="N29" s="3">
        <f>IF('12_Disoccupazione'!J29&gt;0,'12_Disoccupazione'!J29/10*100,0)</f>
        <v>75</v>
      </c>
      <c r="O29" s="3">
        <f>IF('13_Tasso di attivita'!J29&lt;0,'13_Tasso di attivita'!J29/-0.2*100,0)</f>
        <v>0</v>
      </c>
      <c r="P29">
        <f t="shared" si="0"/>
        <v>2</v>
      </c>
      <c r="Q29" s="3">
        <f t="shared" si="1"/>
        <v>58.853740075912022</v>
      </c>
      <c r="R29">
        <f t="shared" si="2"/>
        <v>5</v>
      </c>
      <c r="S29">
        <f t="shared" si="3"/>
        <v>0</v>
      </c>
      <c r="T29" s="3">
        <f t="shared" si="4"/>
        <v>48.806666666666665</v>
      </c>
      <c r="U29">
        <f t="shared" si="5"/>
        <v>4</v>
      </c>
      <c r="V29">
        <f t="shared" si="7"/>
        <v>2</v>
      </c>
      <c r="W29" s="3">
        <f t="shared" si="8"/>
        <v>65.133160956690361</v>
      </c>
      <c r="X29">
        <f t="shared" si="6"/>
        <v>13</v>
      </c>
      <c r="Y29" s="3">
        <f t="shared" si="9"/>
        <v>68.104329737443663</v>
      </c>
    </row>
    <row r="30" spans="1:25" x14ac:dyDescent="0.25">
      <c r="A30" s="4"/>
      <c r="B30" t="s">
        <v>72</v>
      </c>
      <c r="C30" s="3">
        <f t="shared" ref="C30:O30" si="10">AVERAGE(C3:C29)</f>
        <v>77.851851851851848</v>
      </c>
      <c r="D30" s="3">
        <f t="shared" si="10"/>
        <v>87.354497354497354</v>
      </c>
      <c r="E30" s="3">
        <f t="shared" si="10"/>
        <v>115.679012345679</v>
      </c>
      <c r="F30" s="3">
        <f t="shared" si="10"/>
        <v>65.957530864197537</v>
      </c>
      <c r="G30" s="3">
        <f t="shared" si="10"/>
        <v>132.51028806584361</v>
      </c>
      <c r="H30" s="3">
        <f>AVERAGE(H3:H29)</f>
        <v>112.17901234567901</v>
      </c>
      <c r="I30" s="3">
        <f>AVERAGE(I3:I29)</f>
        <v>85.858585858585855</v>
      </c>
      <c r="J30" s="3">
        <f>AVERAGE(J3:J29)</f>
        <v>55.555555555555536</v>
      </c>
      <c r="K30" s="3">
        <f t="shared" si="10"/>
        <v>35.423280423280431</v>
      </c>
      <c r="L30" s="3">
        <f t="shared" ref="L30" si="11">AVERAGE(L3:L29)</f>
        <v>59.943019943019955</v>
      </c>
      <c r="M30" s="3">
        <f>AVERAGE(M3:M29)</f>
        <v>118.8065843621399</v>
      </c>
      <c r="N30" s="3">
        <f t="shared" si="10"/>
        <v>57.703703703703702</v>
      </c>
      <c r="O30" s="3">
        <f t="shared" si="10"/>
        <v>12.962962962962964</v>
      </c>
      <c r="Q30" s="3">
        <f t="shared" si="1"/>
        <v>78.29122197207667</v>
      </c>
      <c r="T30" s="3">
        <f t="shared" si="4"/>
        <v>95.870636096413861</v>
      </c>
      <c r="W30" s="3">
        <f>AVERAGE(H30:O30)</f>
        <v>67.30408814436592</v>
      </c>
      <c r="Y30" s="3">
        <f t="shared" si="9"/>
        <v>52.902355274650034</v>
      </c>
    </row>
    <row r="31" spans="1:25" x14ac:dyDescent="0.25">
      <c r="A31" s="4" t="s">
        <v>51</v>
      </c>
      <c r="B31">
        <f>COUNTIF(A3:A29,"EUR")</f>
        <v>20</v>
      </c>
      <c r="C31" s="3">
        <f>SUMIF($A3:$A29,"EUR",C3:C29)/$B31</f>
        <v>72.2</v>
      </c>
      <c r="D31" s="3">
        <f t="shared" ref="D31:O31" si="12">SUMIF($A3:$A29,"EUR",D3:D29)/$B31</f>
        <v>96.3857142857143</v>
      </c>
      <c r="E31" s="3">
        <f t="shared" si="12"/>
        <v>102.00000000000001</v>
      </c>
      <c r="F31" s="3">
        <f t="shared" si="12"/>
        <v>75.666333333333355</v>
      </c>
      <c r="G31" s="3">
        <f t="shared" si="12"/>
        <v>114.05555555555557</v>
      </c>
      <c r="H31" s="3">
        <f>SUMIF($A3:$A29,"EUR",H3:H29)/$B31</f>
        <v>126.175</v>
      </c>
      <c r="I31" s="3">
        <f>SUMIF($A3:$A29,"EUR",I3:I29)/$B31</f>
        <v>89.836363636363629</v>
      </c>
      <c r="J31" s="3">
        <f>SUMIF($A3:$A29,"EUR",J3:J29)/$B31</f>
        <v>58.129411764705893</v>
      </c>
      <c r="K31" s="3">
        <f t="shared" si="12"/>
        <v>34.964285714285715</v>
      </c>
      <c r="L31" s="3">
        <f t="shared" ref="L31" si="13">SUMIF($A3:$A29,"EUR",L3:L29)/$B31</f>
        <v>53.384615384615394</v>
      </c>
      <c r="M31" s="3">
        <f>SUMIF($A3:$A29,"EUR",M3:M29)/$B31</f>
        <v>115.72222222222221</v>
      </c>
      <c r="N31" s="3">
        <f t="shared" si="12"/>
        <v>62.65</v>
      </c>
      <c r="O31" s="3">
        <f t="shared" si="12"/>
        <v>17.5</v>
      </c>
      <c r="Q31" s="3">
        <f t="shared" si="1"/>
        <v>78.359192453599675</v>
      </c>
      <c r="T31" s="3">
        <f t="shared" si="4"/>
        <v>92.06152063492064</v>
      </c>
      <c r="W31" s="3">
        <f t="shared" ref="W31:W32" si="14">AVERAGE(H31:O31)</f>
        <v>69.795237340274113</v>
      </c>
      <c r="Y31" s="3">
        <f t="shared" si="9"/>
        <v>54.812861058714816</v>
      </c>
    </row>
    <row r="32" spans="1:25" x14ac:dyDescent="0.25">
      <c r="A32" s="4" t="s">
        <v>52</v>
      </c>
      <c r="B32">
        <f>COUNTIF(A3:A29,"N_EUR")</f>
        <v>7</v>
      </c>
      <c r="C32" s="3">
        <f>SUMIF($A3:$A29,"N_EUR",C3:C29)/$B32</f>
        <v>94</v>
      </c>
      <c r="D32" s="3">
        <f t="shared" ref="D32:O32" si="15">SUMIF($A3:$A29,"N_EUR",D3:D29)/$B32</f>
        <v>61.551020408163261</v>
      </c>
      <c r="E32" s="3">
        <f t="shared" si="15"/>
        <v>154.76190476190479</v>
      </c>
      <c r="F32" s="3">
        <f t="shared" si="15"/>
        <v>38.218095238095238</v>
      </c>
      <c r="G32" s="3">
        <f t="shared" si="15"/>
        <v>185.23809523809524</v>
      </c>
      <c r="H32" s="3">
        <f>SUMIF($A3:$A29,"N_EUR",H3:H29)/$B32</f>
        <v>72.19047619047619</v>
      </c>
      <c r="I32" s="3">
        <f>SUMIF($A3:$A29,"N_EUR",I3:I29)/$B32</f>
        <v>74.493506493506501</v>
      </c>
      <c r="J32" s="3">
        <f>SUMIF($A3:$A29,"N_EUR",J3:J29)/$B32</f>
        <v>48.2016806722689</v>
      </c>
      <c r="K32" s="3">
        <f t="shared" si="15"/>
        <v>36.734693877551017</v>
      </c>
      <c r="L32" s="3">
        <f t="shared" ref="L32" si="16">SUMIF($A3:$A29,"N_EUR",L3:L29)/$B32</f>
        <v>78.681318681318686</v>
      </c>
      <c r="M32" s="3">
        <f>SUMIF($A3:$A29,"N_EUR",M3:M29)/$B32</f>
        <v>127.61904761904761</v>
      </c>
      <c r="N32" s="3">
        <f t="shared" si="15"/>
        <v>43.571428571428569</v>
      </c>
      <c r="O32" s="3">
        <f t="shared" si="15"/>
        <v>0</v>
      </c>
      <c r="Q32" s="3">
        <f t="shared" si="1"/>
        <v>78.097020596296616</v>
      </c>
      <c r="T32" s="3">
        <f t="shared" si="4"/>
        <v>106.75382312925171</v>
      </c>
      <c r="W32" s="3">
        <f t="shared" si="14"/>
        <v>60.186519013199685</v>
      </c>
      <c r="Y32" s="3">
        <f t="shared" si="9"/>
        <v>47.42544282929159</v>
      </c>
    </row>
    <row r="33" spans="1:23" x14ac:dyDescent="0.25">
      <c r="O33" s="3"/>
      <c r="Q33" s="3"/>
      <c r="T33" s="3"/>
      <c r="W33" s="3"/>
    </row>
    <row r="34" spans="1:23" x14ac:dyDescent="0.25">
      <c r="A34" s="4" t="s">
        <v>53</v>
      </c>
      <c r="C34" s="7" t="s">
        <v>55</v>
      </c>
      <c r="D34" s="7" t="s">
        <v>56</v>
      </c>
      <c r="E34" s="7" t="s">
        <v>140</v>
      </c>
      <c r="F34" s="7">
        <v>-3</v>
      </c>
      <c r="G34" s="7" t="s">
        <v>57</v>
      </c>
      <c r="H34" s="7" t="s">
        <v>58</v>
      </c>
      <c r="I34" s="7" t="s">
        <v>148</v>
      </c>
      <c r="J34" s="7" t="s">
        <v>149</v>
      </c>
      <c r="K34" s="7" t="s">
        <v>60</v>
      </c>
      <c r="L34" s="7" t="s">
        <v>152</v>
      </c>
      <c r="M34" s="7" t="s">
        <v>57</v>
      </c>
      <c r="N34" s="7" t="s">
        <v>61</v>
      </c>
      <c r="O34" s="7">
        <v>-0.2</v>
      </c>
    </row>
    <row r="35" spans="1:23" x14ac:dyDescent="0.25">
      <c r="A35" s="4" t="s">
        <v>54</v>
      </c>
      <c r="E35" s="7" t="s">
        <v>141</v>
      </c>
      <c r="G35" s="6" t="s">
        <v>62</v>
      </c>
    </row>
    <row r="37" spans="1:23" x14ac:dyDescent="0.25"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</row>
    <row r="38" spans="1:23" x14ac:dyDescent="0.25"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</row>
  </sheetData>
  <mergeCells count="3">
    <mergeCell ref="P1:R1"/>
    <mergeCell ref="W1:Y1"/>
    <mergeCell ref="S1:U1"/>
  </mergeCells>
  <conditionalFormatting sqref="O30 C3:G30 N3:N30 H3:I32 K3:K32 M3:M32 N31:O32">
    <cfRule type="cellIs" dxfId="37" priority="7" stopIfTrue="1" operator="greaterThanOrEqual">
      <formula>100</formula>
    </cfRule>
  </conditionalFormatting>
  <conditionalFormatting sqref="O3:O29">
    <cfRule type="cellIs" dxfId="36" priority="6" stopIfTrue="1" operator="greaterThanOrEqual">
      <formula>100</formula>
    </cfRule>
  </conditionalFormatting>
  <conditionalFormatting sqref="C31:G32">
    <cfRule type="cellIs" dxfId="35" priority="3" stopIfTrue="1" operator="greaterThanOrEqual">
      <formula>100</formula>
    </cfRule>
  </conditionalFormatting>
  <conditionalFormatting sqref="J3:J32">
    <cfRule type="cellIs" dxfId="34" priority="2" stopIfTrue="1" operator="greaterThanOrEqual">
      <formula>100</formula>
    </cfRule>
  </conditionalFormatting>
  <conditionalFormatting sqref="L3:L32">
    <cfRule type="cellIs" dxfId="33" priority="1" stopIfTrue="1" operator="greaterThanOrEqual">
      <formula>100</formula>
    </cfRule>
  </conditionalFormatting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0"/>
  <sheetViews>
    <sheetView topLeftCell="A4" workbookViewId="0">
      <selection activeCell="G12" sqref="G12:J12"/>
    </sheetView>
  </sheetViews>
  <sheetFormatPr defaultRowHeight="13.2" x14ac:dyDescent="0.25"/>
  <cols>
    <col min="1" max="1" width="7.109375" bestFit="1" customWidth="1"/>
    <col min="2" max="2" width="14.33203125" bestFit="1" customWidth="1"/>
    <col min="3" max="3" width="6.88671875" bestFit="1" customWidth="1"/>
    <col min="4" max="4" width="5.6640625" customWidth="1"/>
    <col min="5" max="5" width="6.5546875" customWidth="1"/>
    <col min="6" max="15" width="5.6640625" customWidth="1"/>
  </cols>
  <sheetData>
    <row r="1" spans="1:27" x14ac:dyDescent="0.25">
      <c r="P1" s="70" t="s">
        <v>69</v>
      </c>
      <c r="Q1" s="71"/>
      <c r="R1" s="71"/>
      <c r="S1" s="70" t="s">
        <v>70</v>
      </c>
      <c r="T1" s="71"/>
      <c r="U1" s="71"/>
      <c r="V1" s="14"/>
      <c r="W1" s="70" t="s">
        <v>71</v>
      </c>
      <c r="X1" s="70"/>
      <c r="Y1" s="70"/>
    </row>
    <row r="2" spans="1:27" ht="52.8" x14ac:dyDescent="0.25">
      <c r="C2" s="5">
        <v>1</v>
      </c>
      <c r="D2" s="5">
        <v>2</v>
      </c>
      <c r="E2" s="5">
        <v>3</v>
      </c>
      <c r="F2" s="5">
        <v>4</v>
      </c>
      <c r="G2" s="5">
        <v>5</v>
      </c>
      <c r="H2" s="5">
        <v>6</v>
      </c>
      <c r="I2" s="5">
        <v>7</v>
      </c>
      <c r="J2" s="5">
        <v>8</v>
      </c>
      <c r="K2" s="5">
        <v>9</v>
      </c>
      <c r="L2" s="5">
        <v>10</v>
      </c>
      <c r="M2" s="5">
        <v>11</v>
      </c>
      <c r="N2" s="5">
        <v>12</v>
      </c>
      <c r="O2" s="5">
        <v>13</v>
      </c>
      <c r="P2" s="8" t="s">
        <v>48</v>
      </c>
      <c r="Q2" s="8" t="s">
        <v>49</v>
      </c>
      <c r="R2" s="8" t="s">
        <v>50</v>
      </c>
      <c r="S2" s="8" t="s">
        <v>63</v>
      </c>
      <c r="T2" s="8" t="s">
        <v>64</v>
      </c>
      <c r="U2" s="8" t="s">
        <v>65</v>
      </c>
      <c r="V2" s="8" t="s">
        <v>66</v>
      </c>
      <c r="W2" s="8" t="s">
        <v>67</v>
      </c>
      <c r="X2" s="8" t="s">
        <v>68</v>
      </c>
      <c r="Y2" s="8" t="s">
        <v>108</v>
      </c>
      <c r="Z2" s="8" t="s">
        <v>109</v>
      </c>
      <c r="AA2" s="8" t="s">
        <v>110</v>
      </c>
    </row>
    <row r="3" spans="1:27" x14ac:dyDescent="0.25">
      <c r="A3" s="4" t="s">
        <v>51</v>
      </c>
      <c r="B3" t="s">
        <v>3</v>
      </c>
      <c r="C3" s="3">
        <f>IF('1_Bilancia commerciale'!K3&lt;1,ABS(1-'1_Bilancia commerciale'!K3)*20,('1_Bilancia commerciale'!K3-1)*20)</f>
        <v>22</v>
      </c>
      <c r="D3" s="3">
        <f>IF('2_posizione internaz.li'!K3&lt;0,'2_posizione internaz.li'!K3/-35*100,0)</f>
        <v>0</v>
      </c>
      <c r="E3" s="3">
        <f>IF('3_Tasso cambio effettivo'!K3&lt;0,'3_Tasso cambio effettivo'!K3/-3*100,'3_Tasso cambio effettivo'!K3/3*100)</f>
        <v>0</v>
      </c>
      <c r="F3" s="3">
        <f>IF('4_Quota export mondiale'!K3&lt;0,'4_Quota export mondiale'!K3/-3*100,0)</f>
        <v>199.97666666666666</v>
      </c>
      <c r="G3" s="3">
        <f>IF('5_Costo_lavoro'!K3&gt;0,'5_Costo_lavoro'!K3/9*100,0)</f>
        <v>175.55555555555554</v>
      </c>
      <c r="H3" s="3">
        <f>IF('6_Debito pubblico'!K3&gt;0,'6_Debito pubblico'!K3/60*100,0)</f>
        <v>171.83333333333331</v>
      </c>
      <c r="I3" s="3">
        <f>IF('7_Debiti famiglie e Isp'!K3&gt;0,'7_Debiti famiglie e Isp'!K3/55*100,0)</f>
        <v>103.81818181818183</v>
      </c>
      <c r="J3" s="3">
        <f>IF('8_Debiti imprese'!K3&gt;0,'8_Debiti imprese'!K3/85*100,0)</f>
        <v>113.41176470588236</v>
      </c>
      <c r="K3" s="3">
        <f>IF('9_Crediti concessi famiglie'!K3&gt;0,'9_Crediti concessi famiglie'!K3/14*100,0)</f>
        <v>16.428571428571427</v>
      </c>
      <c r="L3" s="3">
        <f>IF('10_Crediti concessi imprese'!K3&gt;0,'10_Crediti concessi imprese'!K3/13*100,0)</f>
        <v>24.615384615384617</v>
      </c>
      <c r="M3" s="3">
        <f>IF('11_Prezzo abitazioni'!K3&gt;0,'11_Prezzo abitazioni'!K3/9*100,0)</f>
        <v>25.555555555555554</v>
      </c>
      <c r="N3" s="3">
        <f>IF('12_Disoccupazione'!K3&gt;0,'12_Disoccupazione'!K3/10*100,0)</f>
        <v>55.000000000000007</v>
      </c>
      <c r="O3" s="3">
        <f>IF('13_Tasso di attivita'!K3&lt;0,'13_Tasso di attivita'!K3/-0.2*100,0)</f>
        <v>0</v>
      </c>
      <c r="P3">
        <f t="shared" ref="P3:P29" si="0">COUNTIF(C3:O3,"&gt;=100")</f>
        <v>5</v>
      </c>
      <c r="Q3" s="3">
        <f t="shared" ref="Q3:Q32" si="1">AVERAGE(C3:O3)</f>
        <v>69.86115489839473</v>
      </c>
      <c r="R3">
        <f t="shared" ref="R3:R29" si="2">RANK(Q3,Q$3:Q$29,1)</f>
        <v>10</v>
      </c>
      <c r="S3">
        <f t="shared" ref="S3:S29" si="3">COUNTIF(C3:G3,"&gt;=100")</f>
        <v>2</v>
      </c>
      <c r="T3" s="3">
        <f t="shared" ref="T3:T32" si="4">AVERAGE(C3:G3)</f>
        <v>79.50644444444444</v>
      </c>
      <c r="U3">
        <f t="shared" ref="U3:U29" si="5">RANK(T3,T$3:T$29,1)</f>
        <v>7</v>
      </c>
      <c r="V3">
        <f>COUNTIF(H3:O3,"&gt;=100")</f>
        <v>3</v>
      </c>
      <c r="W3" s="3">
        <f>AVERAGE(H3:O3)</f>
        <v>63.832848932113642</v>
      </c>
      <c r="X3">
        <f t="shared" ref="X3:X29" si="6">RANK(W3,W$3:W$29,1)</f>
        <v>20</v>
      </c>
      <c r="Y3" s="3">
        <f>SUM(H3:O3)/13/Q3*100</f>
        <v>56.22831922278403</v>
      </c>
      <c r="Z3" s="3">
        <f t="shared" ref="Z3:Z32" si="7">SUM(C3:G3)/13</f>
        <v>30.579401709401711</v>
      </c>
      <c r="AA3" s="3">
        <f>SUM(H3:O3)/13</f>
        <v>39.281753188993008</v>
      </c>
    </row>
    <row r="4" spans="1:27" x14ac:dyDescent="0.25">
      <c r="A4" s="4" t="s">
        <v>52</v>
      </c>
      <c r="B4" t="s">
        <v>5</v>
      </c>
      <c r="C4" s="3">
        <f>IF('1_Bilancia commerciale'!K4&lt;1,ABS(1-'1_Bilancia commerciale'!K4)*20,('1_Bilancia commerciale'!K4-1)*20)</f>
        <v>38</v>
      </c>
      <c r="D4" s="3">
        <f>IF('2_posizione internaz.li'!K4&lt;0,'2_posizione internaz.li'!K4/-35*100,0)</f>
        <v>19.428571428571427</v>
      </c>
      <c r="E4" s="3">
        <f>IF('3_Tasso cambio effettivo'!K4&lt;0,'3_Tasso cambio effettivo'!K4/-3*100,'3_Tasso cambio effettivo'!K4/3*100)</f>
        <v>283.33333333333337</v>
      </c>
      <c r="F4" s="3">
        <f>IF('4_Quota export mondiale'!K4&lt;0,'4_Quota export mondiale'!K4/-3*100,0)</f>
        <v>0</v>
      </c>
      <c r="G4" s="3">
        <f>IF('5_Costo_lavoro'!K4&gt;0,'5_Costo_lavoro'!K4/9*100,0)</f>
        <v>298.88888888888891</v>
      </c>
      <c r="H4" s="3">
        <f>IF('6_Debito pubblico'!K4&gt;0,'6_Debito pubblico'!K4/60*100,0)</f>
        <v>38.166666666666664</v>
      </c>
      <c r="I4" s="3">
        <f>IF('7_Debiti famiglie e Isp'!K4&gt;0,'7_Debiti famiglie e Isp'!K4/55*100,0)</f>
        <v>42.727272727272727</v>
      </c>
      <c r="J4" s="3">
        <f>IF('8_Debiti imprese'!K4&gt;0,'8_Debiti imprese'!K4/85*100,0)</f>
        <v>56.823529411764703</v>
      </c>
      <c r="K4" s="3">
        <f>IF('9_Crediti concessi famiglie'!K4&gt;0,'9_Crediti concessi famiglie'!K4/14*100,0)</f>
        <v>116.42857142857143</v>
      </c>
      <c r="L4" s="3">
        <f>IF('10_Crediti concessi imprese'!K4&gt;0,'10_Crediti concessi imprese'!K4/13*100,0)</f>
        <v>65.384615384615387</v>
      </c>
      <c r="M4" s="3">
        <f>IF('11_Prezzo abitazioni'!K4&gt;0,'11_Prezzo abitazioni'!K4/9*100,0)</f>
        <v>110.00000000000001</v>
      </c>
      <c r="N4" s="3">
        <f>IF('12_Disoccupazione'!K4&gt;0,'12_Disoccupazione'!K4/10*100,0)</f>
        <v>43</v>
      </c>
      <c r="O4" s="3">
        <f>IF('13_Tasso di attivita'!K4&lt;0,'13_Tasso di attivita'!K4/-0.2*100,0)</f>
        <v>0</v>
      </c>
      <c r="P4">
        <f t="shared" si="0"/>
        <v>4</v>
      </c>
      <c r="Q4" s="3">
        <f t="shared" si="1"/>
        <v>85.552419174591122</v>
      </c>
      <c r="R4">
        <f t="shared" si="2"/>
        <v>17</v>
      </c>
      <c r="S4">
        <f t="shared" si="3"/>
        <v>2</v>
      </c>
      <c r="T4" s="3">
        <f t="shared" si="4"/>
        <v>127.93015873015875</v>
      </c>
      <c r="U4">
        <f t="shared" si="5"/>
        <v>17</v>
      </c>
      <c r="V4">
        <f t="shared" ref="V4:V29" si="8">COUNTIF(H4:O4,"&gt;=100")</f>
        <v>2</v>
      </c>
      <c r="W4" s="3">
        <f t="shared" ref="W4:W29" si="9">AVERAGE(H4:O4)</f>
        <v>59.066331952361367</v>
      </c>
      <c r="X4">
        <f t="shared" si="6"/>
        <v>16</v>
      </c>
      <c r="Y4" s="3">
        <f t="shared" ref="Y4:Y32" si="10">SUM(H4:O4)/13/Q4*100</f>
        <v>42.486831256642411</v>
      </c>
      <c r="Z4" s="3">
        <f t="shared" si="7"/>
        <v>49.203907203907207</v>
      </c>
      <c r="AA4" s="3">
        <f t="shared" ref="AA4:AA32" si="11">SUM(H4:O4)/13</f>
        <v>36.348511970683916</v>
      </c>
    </row>
    <row r="5" spans="1:27" x14ac:dyDescent="0.25">
      <c r="A5" s="4" t="s">
        <v>52</v>
      </c>
      <c r="B5" t="s">
        <v>6</v>
      </c>
      <c r="C5" s="3">
        <f>IF('1_Bilancia commerciale'!K5&lt;1,ABS(1-'1_Bilancia commerciale'!K5)*20,('1_Bilancia commerciale'!K5-1)*20)</f>
        <v>62</v>
      </c>
      <c r="D5" s="3">
        <f>IF('2_posizione internaz.li'!K5&lt;0,'2_posizione internaz.li'!K5/-35*100,0)</f>
        <v>38.285714285714285</v>
      </c>
      <c r="E5" s="3">
        <f>IF('3_Tasso cambio effettivo'!K5&lt;0,'3_Tasso cambio effettivo'!K5/-3*100,'3_Tasso cambio effettivo'!K5/3*100)</f>
        <v>806.66666666666663</v>
      </c>
      <c r="F5" s="3">
        <f>IF('4_Quota export mondiale'!K5&lt;0,'4_Quota export mondiale'!K5/-3*100,0)</f>
        <v>0</v>
      </c>
      <c r="G5" s="3">
        <f>IF('5_Costo_lavoro'!K5&gt;0,'5_Costo_lavoro'!K5/9*100,0)</f>
        <v>191.11111111111109</v>
      </c>
      <c r="H5" s="3">
        <f>IF('6_Debito pubblico'!K5&gt;0,'6_Debito pubblico'!K5/60*100,0)</f>
        <v>70.666666666666671</v>
      </c>
      <c r="I5" s="3">
        <f>IF('7_Debiti famiglie e Isp'!K5&gt;0,'7_Debiti famiglie e Isp'!K5/55*100,0)</f>
        <v>56.36363636363636</v>
      </c>
      <c r="J5" s="3">
        <f>IF('8_Debiti imprese'!K5&gt;0,'8_Debiti imprese'!K5/85*100,0)</f>
        <v>49.17647058823529</v>
      </c>
      <c r="K5" s="3">
        <f>IF('9_Crediti concessi famiglie'!K5&gt;0,'9_Crediti concessi famiglie'!K5/14*100,0)</f>
        <v>35</v>
      </c>
      <c r="L5" s="3">
        <f>IF('10_Crediti concessi imprese'!K5&gt;0,'10_Crediti concessi imprese'!K5/13*100,0)</f>
        <v>4.615384615384615</v>
      </c>
      <c r="M5" s="3">
        <f>IF('11_Prezzo abitazioni'!K5&gt;0,'11_Prezzo abitazioni'!K5/9*100,0)</f>
        <v>0</v>
      </c>
      <c r="N5" s="3">
        <f>IF('12_Disoccupazione'!K5&gt;0,'12_Disoccupazione'!K5/10*100,0)</f>
        <v>26</v>
      </c>
      <c r="O5" s="3">
        <f>IF('13_Tasso di attivita'!K5&lt;0,'13_Tasso di attivita'!K5/-0.2*100,0)</f>
        <v>0</v>
      </c>
      <c r="P5">
        <f t="shared" si="0"/>
        <v>2</v>
      </c>
      <c r="Q5" s="3">
        <f t="shared" si="1"/>
        <v>103.068126945955</v>
      </c>
      <c r="R5">
        <f t="shared" si="2"/>
        <v>21</v>
      </c>
      <c r="S5">
        <f t="shared" si="3"/>
        <v>2</v>
      </c>
      <c r="T5" s="3">
        <f t="shared" si="4"/>
        <v>219.61269841269842</v>
      </c>
      <c r="U5">
        <f t="shared" si="5"/>
        <v>27</v>
      </c>
      <c r="V5">
        <f t="shared" si="8"/>
        <v>0</v>
      </c>
      <c r="W5" s="3">
        <f t="shared" si="9"/>
        <v>30.227769779240365</v>
      </c>
      <c r="X5">
        <f t="shared" si="6"/>
        <v>1</v>
      </c>
      <c r="Y5" s="3">
        <f t="shared" si="10"/>
        <v>18.047969853266626</v>
      </c>
      <c r="Z5" s="3">
        <f t="shared" si="7"/>
        <v>84.466422466422472</v>
      </c>
      <c r="AA5" s="3">
        <f t="shared" si="11"/>
        <v>18.601704479532533</v>
      </c>
    </row>
    <row r="6" spans="1:27" x14ac:dyDescent="0.25">
      <c r="A6" s="4" t="s">
        <v>52</v>
      </c>
      <c r="B6" t="s">
        <v>7</v>
      </c>
      <c r="C6" s="3">
        <f>IF('1_Bilancia commerciale'!K6&lt;1,ABS(1-'1_Bilancia commerciale'!K6)*20,('1_Bilancia commerciale'!K6-1)*20)</f>
        <v>182</v>
      </c>
      <c r="D6" s="3">
        <f>IF('2_posizione internaz.li'!K6&lt;0,'2_posizione internaz.li'!K6/-35*100,0)</f>
        <v>0</v>
      </c>
      <c r="E6" s="3">
        <f>IF('3_Tasso cambio effettivo'!K6&lt;0,'3_Tasso cambio effettivo'!K6/-3*100,'3_Tasso cambio effettivo'!K6/3*100)</f>
        <v>33.333333333333329</v>
      </c>
      <c r="F6" s="3">
        <f>IF('4_Quota export mondiale'!K6&lt;0,'4_Quota export mondiale'!K6/-3*100,0)</f>
        <v>0</v>
      </c>
      <c r="G6" s="3">
        <f>IF('5_Costo_lavoro'!K6&gt;0,'5_Costo_lavoro'!K6/9*100,0)</f>
        <v>63.333333333333329</v>
      </c>
      <c r="H6" s="3">
        <f>IF('6_Debito pubblico'!K6&gt;0,'6_Debito pubblico'!K6/60*100,0)</f>
        <v>56.000000000000007</v>
      </c>
      <c r="I6" s="3">
        <f>IF('7_Debiti famiglie e Isp'!K6&gt;0,'7_Debiti famiglie e Isp'!K6/55*100,0)</f>
        <v>160.54545454545456</v>
      </c>
      <c r="J6" s="3">
        <f>IF('8_Debiti imprese'!K6&gt;0,'8_Debiti imprese'!K6/85*100,0)</f>
        <v>127.76470588235294</v>
      </c>
      <c r="K6" s="3">
        <f>IF('9_Crediti concessi famiglie'!K6&gt;0,'9_Crediti concessi famiglie'!K6/14*100,0)</f>
        <v>2.8571428571428572</v>
      </c>
      <c r="L6" s="3">
        <f>IF('10_Crediti concessi imprese'!K6&gt;0,'10_Crediti concessi imprese'!K6/13*100,0)</f>
        <v>36.153846153846153</v>
      </c>
      <c r="M6" s="3">
        <f>IF('11_Prezzo abitazioni'!K6&gt;0,'11_Prezzo abitazioni'!K6/9*100,0)</f>
        <v>0</v>
      </c>
      <c r="N6" s="3">
        <f>IF('12_Disoccupazione'!K6&gt;0,'12_Disoccupazione'!K6/10*100,0)</f>
        <v>51</v>
      </c>
      <c r="O6" s="3">
        <f>IF('13_Tasso di attivita'!K6&lt;0,'13_Tasso di attivita'!K6/-0.2*100,0)</f>
        <v>0</v>
      </c>
      <c r="P6">
        <f t="shared" si="0"/>
        <v>3</v>
      </c>
      <c r="Q6" s="3">
        <f t="shared" si="1"/>
        <v>54.845216623497173</v>
      </c>
      <c r="R6">
        <f t="shared" si="2"/>
        <v>4</v>
      </c>
      <c r="S6">
        <f t="shared" si="3"/>
        <v>1</v>
      </c>
      <c r="T6" s="3">
        <f t="shared" si="4"/>
        <v>55.733333333333327</v>
      </c>
      <c r="U6">
        <f t="shared" si="5"/>
        <v>5</v>
      </c>
      <c r="V6">
        <f t="shared" si="8"/>
        <v>2</v>
      </c>
      <c r="W6" s="3">
        <f t="shared" si="9"/>
        <v>54.290143679849557</v>
      </c>
      <c r="X6">
        <f t="shared" si="6"/>
        <v>13</v>
      </c>
      <c r="Y6" s="3">
        <f t="shared" si="10"/>
        <v>60.915648153874322</v>
      </c>
      <c r="Z6" s="3">
        <f t="shared" si="7"/>
        <v>21.435897435897434</v>
      </c>
      <c r="AA6" s="3">
        <f t="shared" si="11"/>
        <v>33.409319187599728</v>
      </c>
    </row>
    <row r="7" spans="1:27" x14ac:dyDescent="0.25">
      <c r="A7" s="4" t="s">
        <v>51</v>
      </c>
      <c r="B7" t="s">
        <v>8</v>
      </c>
      <c r="C7" s="3">
        <f>IF('1_Bilancia commerciale'!K7&lt;1,ABS(1-'1_Bilancia commerciale'!K7)*20,('1_Bilancia commerciale'!K7-1)*20)</f>
        <v>96</v>
      </c>
      <c r="D7" s="3">
        <f>IF('2_posizione internaz.li'!K7&lt;0,'2_posizione internaz.li'!K7/-35*100,0)</f>
        <v>0</v>
      </c>
      <c r="E7" s="3">
        <f>IF('3_Tasso cambio effettivo'!K7&lt;0,'3_Tasso cambio effettivo'!K7/-3*100,'3_Tasso cambio effettivo'!K7/3*100)</f>
        <v>63.333333333333329</v>
      </c>
      <c r="F7" s="3">
        <f>IF('4_Quota export mondiale'!K7&lt;0,'4_Quota export mondiale'!K7/-3*100,0)</f>
        <v>261.07666666666665</v>
      </c>
      <c r="G7" s="3">
        <f>IF('5_Costo_lavoro'!K7&gt;0,'5_Costo_lavoro'!K7/9*100,0)</f>
        <v>122.22222222222223</v>
      </c>
      <c r="H7" s="3">
        <f>IF('6_Debito pubblico'!K7&gt;0,'6_Debito pubblico'!K7/60*100,0)</f>
        <v>104.83333333333333</v>
      </c>
      <c r="I7" s="3">
        <f>IF('7_Debiti famiglie e Isp'!K7&gt;0,'7_Debiti famiglie e Isp'!K7/55*100,0)</f>
        <v>92.72727272727272</v>
      </c>
      <c r="J7" s="3">
        <f>IF('8_Debiti imprese'!K7&gt;0,'8_Debiti imprese'!K7/85*100,0)</f>
        <v>70.117647058823536</v>
      </c>
      <c r="K7" s="3">
        <f>IF('9_Crediti concessi famiglie'!K7&gt;0,'9_Crediti concessi famiglie'!K7/14*100,0)</f>
        <v>5</v>
      </c>
      <c r="L7" s="3">
        <f>IF('10_Crediti concessi imprese'!K7&gt;0,'10_Crediti concessi imprese'!K7/13*100,0)</f>
        <v>20.76923076923077</v>
      </c>
      <c r="M7" s="3">
        <f>IF('11_Prezzo abitazioni'!K7&gt;0,'11_Prezzo abitazioni'!K7/9*100,0)</f>
        <v>0</v>
      </c>
      <c r="N7" s="3">
        <f>IF('12_Disoccupazione'!K7&gt;0,'12_Disoccupazione'!K7/10*100,0)</f>
        <v>31</v>
      </c>
      <c r="O7" s="3">
        <f>IF('13_Tasso di attivita'!K7&lt;0,'13_Tasso di attivita'!K7/-0.2*100,0)</f>
        <v>0</v>
      </c>
      <c r="P7">
        <f t="shared" si="0"/>
        <v>3</v>
      </c>
      <c r="Q7" s="3">
        <f t="shared" si="1"/>
        <v>66.698438931606361</v>
      </c>
      <c r="R7">
        <f t="shared" si="2"/>
        <v>8</v>
      </c>
      <c r="S7">
        <f t="shared" si="3"/>
        <v>2</v>
      </c>
      <c r="T7" s="3">
        <f t="shared" si="4"/>
        <v>108.52644444444445</v>
      </c>
      <c r="U7">
        <f t="shared" si="5"/>
        <v>14</v>
      </c>
      <c r="V7">
        <f t="shared" si="8"/>
        <v>1</v>
      </c>
      <c r="W7" s="3">
        <f t="shared" si="9"/>
        <v>40.555935486082547</v>
      </c>
      <c r="X7">
        <f t="shared" si="6"/>
        <v>4</v>
      </c>
      <c r="Y7" s="3">
        <f t="shared" si="10"/>
        <v>37.418415124015119</v>
      </c>
      <c r="Z7" s="3">
        <f t="shared" si="7"/>
        <v>41.740940170940171</v>
      </c>
      <c r="AA7" s="3">
        <f t="shared" si="11"/>
        <v>24.957498760666184</v>
      </c>
    </row>
    <row r="8" spans="1:27" x14ac:dyDescent="0.25">
      <c r="A8" s="4" t="s">
        <v>51</v>
      </c>
      <c r="B8" t="s">
        <v>9</v>
      </c>
      <c r="C8" s="3">
        <f>IF('1_Bilancia commerciale'!K8&lt;1,ABS(1-'1_Bilancia commerciale'!K8)*20,('1_Bilancia commerciale'!K8-1)*20)</f>
        <v>82</v>
      </c>
      <c r="D8" s="3">
        <f>IF('2_posizione internaz.li'!K8&lt;0,'2_posizione internaz.li'!K8/-35*100,0)</f>
        <v>60.285714285714285</v>
      </c>
      <c r="E8" s="3">
        <f>IF('3_Tasso cambio effettivo'!K8&lt;0,'3_Tasso cambio effettivo'!K8/-3*100,'3_Tasso cambio effettivo'!K8/3*100)</f>
        <v>523.33333333333337</v>
      </c>
      <c r="F8" s="3">
        <f>IF('4_Quota export mondiale'!K8&lt;0,'4_Quota export mondiale'!K8/-3*100,0)</f>
        <v>0</v>
      </c>
      <c r="G8" s="3">
        <f>IF('5_Costo_lavoro'!K8&gt;0,'5_Costo_lavoro'!K8/9*100,0)</f>
        <v>361.11111111111114</v>
      </c>
      <c r="H8" s="3">
        <f>IF('6_Debito pubblico'!K8&gt;0,'6_Debito pubblico'!K8/60*100,0)</f>
        <v>33.666666666666664</v>
      </c>
      <c r="I8" s="3">
        <f>IF('7_Debiti famiglie e Isp'!K8&gt;0,'7_Debiti famiglie e Isp'!K8/55*100,0)</f>
        <v>66.909090909090907</v>
      </c>
      <c r="J8" s="3">
        <f>IF('8_Debiti imprese'!K8&gt;0,'8_Debiti imprese'!K8/85*100,0)</f>
        <v>64.117647058823536</v>
      </c>
      <c r="K8" s="3">
        <f>IF('9_Crediti concessi famiglie'!K8&gt;0,'9_Crediti concessi famiglie'!K8/14*100,0)</f>
        <v>45</v>
      </c>
      <c r="L8" s="3">
        <f>IF('10_Crediti concessi imprese'!K8&gt;0,'10_Crediti concessi imprese'!K8/13*100,0)</f>
        <v>29.230769230769226</v>
      </c>
      <c r="M8" s="3">
        <f>IF('11_Prezzo abitazioni'!K8&gt;0,'11_Prezzo abitazioni'!K8/9*100,0)</f>
        <v>65.555555555555557</v>
      </c>
      <c r="N8" s="3">
        <f>IF('12_Disoccupazione'!K8&gt;0,'12_Disoccupazione'!K8/10*100,0)</f>
        <v>64</v>
      </c>
      <c r="O8" s="3">
        <f>IF('13_Tasso di attivita'!K8&lt;0,'13_Tasso di attivita'!K8/-0.2*100,0)</f>
        <v>0</v>
      </c>
      <c r="P8">
        <f t="shared" si="0"/>
        <v>2</v>
      </c>
      <c r="Q8" s="3">
        <f t="shared" si="1"/>
        <v>107.32383755008192</v>
      </c>
      <c r="R8">
        <f t="shared" si="2"/>
        <v>24</v>
      </c>
      <c r="S8">
        <f t="shared" si="3"/>
        <v>2</v>
      </c>
      <c r="T8" s="3">
        <f t="shared" si="4"/>
        <v>205.34603174603177</v>
      </c>
      <c r="U8">
        <f t="shared" si="5"/>
        <v>26</v>
      </c>
      <c r="V8">
        <f t="shared" si="8"/>
        <v>0</v>
      </c>
      <c r="W8" s="3">
        <f t="shared" si="9"/>
        <v>46.059966177613234</v>
      </c>
      <c r="X8">
        <f t="shared" si="6"/>
        <v>8</v>
      </c>
      <c r="Y8" s="3">
        <f t="shared" si="10"/>
        <v>26.410343888059451</v>
      </c>
      <c r="Z8" s="3">
        <f t="shared" si="7"/>
        <v>78.979242979242983</v>
      </c>
      <c r="AA8" s="3">
        <f t="shared" si="11"/>
        <v>28.344594570838915</v>
      </c>
    </row>
    <row r="9" spans="1:27" x14ac:dyDescent="0.25">
      <c r="A9" s="4" t="s">
        <v>51</v>
      </c>
      <c r="B9" t="s">
        <v>10</v>
      </c>
      <c r="C9" s="3">
        <f>IF('1_Bilancia commerciale'!K9&lt;1,ABS(1-'1_Bilancia commerciale'!K9)*20,('1_Bilancia commerciale'!K9-1)*20)</f>
        <v>174</v>
      </c>
      <c r="D9" s="3">
        <f>IF('2_posizione internaz.li'!K9&lt;0,'2_posizione internaz.li'!K9/-35*100,0)</f>
        <v>289.71428571428572</v>
      </c>
      <c r="E9" s="3">
        <f>IF('3_Tasso cambio effettivo'!K9&lt;0,'3_Tasso cambio effettivo'!K9/-3*100,'3_Tasso cambio effettivo'!K9/3*100)</f>
        <v>40</v>
      </c>
      <c r="F9" s="3">
        <f>IF('4_Quota export mondiale'!K9&lt;0,'4_Quota export mondiale'!K9/-3*100,0)</f>
        <v>305.38666666666666</v>
      </c>
      <c r="G9" s="3">
        <f>IF('5_Costo_lavoro'!K9&gt;0,'5_Costo_lavoro'!K9/9*100,0)</f>
        <v>132.22222222222223</v>
      </c>
      <c r="H9" s="3">
        <f>IF('6_Debito pubblico'!K9&gt;0,'6_Debito pubblico'!K9/60*100,0)</f>
        <v>72.166666666666657</v>
      </c>
      <c r="I9" s="3">
        <f>IF('7_Debiti famiglie e Isp'!K9&gt;0,'7_Debiti famiglie e Isp'!K9/55*100,0)</f>
        <v>52.54545454545454</v>
      </c>
      <c r="J9" s="3">
        <f>IF('8_Debiti imprese'!K9&gt;0,'8_Debiti imprese'!K9/85*100,0)</f>
        <v>129.05882352941177</v>
      </c>
      <c r="K9" s="3">
        <f>IF('9_Crediti concessi famiglie'!K9&gt;0,'9_Crediti concessi famiglie'!K9/14*100,0)</f>
        <v>26.428571428571431</v>
      </c>
      <c r="L9" s="3">
        <f>IF('10_Crediti concessi imprese'!K9&gt;0,'10_Crediti concessi imprese'!K9/13*100,0)</f>
        <v>303.84615384615381</v>
      </c>
      <c r="M9" s="3">
        <f>IF('11_Prezzo abitazioni'!K9&gt;0,'11_Prezzo abitazioni'!K9/9*100,0)</f>
        <v>34.444444444444443</v>
      </c>
      <c r="N9" s="3">
        <f>IF('12_Disoccupazione'!K9&gt;0,'12_Disoccupazione'!K9/10*100,0)</f>
        <v>43</v>
      </c>
      <c r="O9" s="3">
        <f>IF('13_Tasso di attivita'!K9&lt;0,'13_Tasso di attivita'!K9/-0.2*100,0)</f>
        <v>0</v>
      </c>
      <c r="P9">
        <f t="shared" si="0"/>
        <v>6</v>
      </c>
      <c r="Q9" s="3">
        <f t="shared" si="1"/>
        <v>123.29332992799053</v>
      </c>
      <c r="R9">
        <f t="shared" si="2"/>
        <v>26</v>
      </c>
      <c r="S9">
        <f t="shared" si="3"/>
        <v>4</v>
      </c>
      <c r="T9" s="3">
        <f t="shared" si="4"/>
        <v>188.2646349206349</v>
      </c>
      <c r="U9">
        <f t="shared" si="5"/>
        <v>25</v>
      </c>
      <c r="V9">
        <f t="shared" si="8"/>
        <v>2</v>
      </c>
      <c r="W9" s="3">
        <f t="shared" si="9"/>
        <v>82.686264307587834</v>
      </c>
      <c r="X9">
        <f t="shared" si="6"/>
        <v>25</v>
      </c>
      <c r="Y9" s="3">
        <f t="shared" si="10"/>
        <v>41.270565884005492</v>
      </c>
      <c r="Z9" s="3">
        <f t="shared" si="7"/>
        <v>72.409474969474957</v>
      </c>
      <c r="AA9" s="3">
        <f t="shared" si="11"/>
        <v>50.883854958515592</v>
      </c>
    </row>
    <row r="10" spans="1:27" x14ac:dyDescent="0.25">
      <c r="A10" s="4" t="s">
        <v>51</v>
      </c>
      <c r="B10" t="s">
        <v>11</v>
      </c>
      <c r="C10" s="3">
        <f>IF('1_Bilancia commerciale'!K10&lt;1,ABS(1-'1_Bilancia commerciale'!K10)*20,('1_Bilancia commerciale'!K10-1)*20)</f>
        <v>174</v>
      </c>
      <c r="D10" s="3">
        <f>IF('2_posizione internaz.li'!K10&lt;0,'2_posizione internaz.li'!K10/-35*100,0)</f>
        <v>398.00000000000006</v>
      </c>
      <c r="E10" s="3">
        <f>IF('3_Tasso cambio effettivo'!K10&lt;0,'3_Tasso cambio effettivo'!K10/-3*100,'3_Tasso cambio effettivo'!K10/3*100)</f>
        <v>40</v>
      </c>
      <c r="F10" s="3">
        <f>IF('4_Quota export mondiale'!K10&lt;0,'4_Quota export mondiale'!K10/-3*100,0)</f>
        <v>0</v>
      </c>
      <c r="G10" s="3">
        <f>IF('5_Costo_lavoro'!K10&gt;0,'5_Costo_lavoro'!K10/9*100,0)</f>
        <v>0</v>
      </c>
      <c r="H10" s="3">
        <f>IF('6_Debito pubblico'!K10&gt;0,'6_Debito pubblico'!K10/60*100,0)</f>
        <v>273.16666666666669</v>
      </c>
      <c r="I10" s="3">
        <f>IF('7_Debiti famiglie e Isp'!K10&gt;0,'7_Debiti famiglie e Isp'!K10/55*100,0)</f>
        <v>74.36363636363636</v>
      </c>
      <c r="J10" s="3">
        <f>IF('8_Debiti imprese'!K10&gt;0,'8_Debiti imprese'!K10/85*100,0)</f>
        <v>61.647058823529413</v>
      </c>
      <c r="K10" s="3">
        <f>IF('9_Crediti concessi famiglie'!K10&gt;0,'9_Crediti concessi famiglie'!K10/14*100,0)</f>
        <v>0</v>
      </c>
      <c r="L10" s="3">
        <f>IF('10_Crediti concessi imprese'!K10&gt;0,'10_Crediti concessi imprese'!K10/13*100,0)</f>
        <v>35.38461538461538</v>
      </c>
      <c r="M10" s="3">
        <f>IF('11_Prezzo abitazioni'!K10&gt;0,'11_Prezzo abitazioni'!K10/9*100,0)</f>
        <v>153.33333333333334</v>
      </c>
      <c r="N10" s="3">
        <f>IF('12_Disoccupazione'!K10&gt;0,'12_Disoccupazione'!K10/10*100,0)</f>
        <v>110.99999999999999</v>
      </c>
      <c r="O10" s="3">
        <f>IF('13_Tasso di attivita'!K10&lt;0,'13_Tasso di attivita'!K10/-0.2*100,0)</f>
        <v>0</v>
      </c>
      <c r="P10">
        <f t="shared" si="0"/>
        <v>5</v>
      </c>
      <c r="Q10" s="3">
        <f t="shared" si="1"/>
        <v>101.60733158244471</v>
      </c>
      <c r="R10">
        <f t="shared" si="2"/>
        <v>20</v>
      </c>
      <c r="S10">
        <f t="shared" si="3"/>
        <v>2</v>
      </c>
      <c r="T10" s="3">
        <f t="shared" si="4"/>
        <v>122.4</v>
      </c>
      <c r="U10">
        <f t="shared" si="5"/>
        <v>16</v>
      </c>
      <c r="V10">
        <f t="shared" si="8"/>
        <v>3</v>
      </c>
      <c r="W10" s="3">
        <f t="shared" si="9"/>
        <v>88.611913821472641</v>
      </c>
      <c r="X10">
        <f t="shared" si="6"/>
        <v>26</v>
      </c>
      <c r="Y10" s="3">
        <f t="shared" si="10"/>
        <v>53.667789180424805</v>
      </c>
      <c r="Z10" s="3">
        <f t="shared" si="7"/>
        <v>47.07692307692308</v>
      </c>
      <c r="AA10" s="3">
        <f t="shared" si="11"/>
        <v>54.530408505521628</v>
      </c>
    </row>
    <row r="11" spans="1:27" x14ac:dyDescent="0.25">
      <c r="A11" s="4" t="s">
        <v>51</v>
      </c>
      <c r="B11" t="s">
        <v>12</v>
      </c>
      <c r="C11" s="3">
        <f>IF('1_Bilancia commerciale'!K11&lt;1,ABS(1-'1_Bilancia commerciale'!K11)*20,('1_Bilancia commerciale'!K11-1)*20)</f>
        <v>6.0000000000000009</v>
      </c>
      <c r="D11" s="3">
        <f>IF('2_posizione internaz.li'!K11&lt;0,'2_posizione internaz.li'!K11/-35*100,0)</f>
        <v>147.71428571428572</v>
      </c>
      <c r="E11" s="3">
        <f>IF('3_Tasso cambio effettivo'!K11&lt;0,'3_Tasso cambio effettivo'!K11/-3*100,'3_Tasso cambio effettivo'!K11/3*100)</f>
        <v>26.666666666666668</v>
      </c>
      <c r="F11" s="3">
        <f>IF('4_Quota export mondiale'!K11&lt;0,'4_Quota export mondiale'!K11/-3*100,0)</f>
        <v>0</v>
      </c>
      <c r="G11" s="3">
        <f>IF('5_Costo_lavoro'!K11&gt;0,'5_Costo_lavoro'!K11/9*100,0)</f>
        <v>111.11111111111111</v>
      </c>
      <c r="H11" s="3">
        <f>IF('6_Debito pubblico'!K11&gt;0,'6_Debito pubblico'!K11/60*100,0)</f>
        <v>175.16666666666666</v>
      </c>
      <c r="I11" s="3">
        <f>IF('7_Debiti famiglie e Isp'!K11&gt;0,'7_Debiti famiglie e Isp'!K11/55*100,0)</f>
        <v>83.818181818181827</v>
      </c>
      <c r="J11" s="3">
        <f>IF('8_Debiti imprese'!K11&gt;0,'8_Debiti imprese'!K11/85*100,0)</f>
        <v>77.529411764705884</v>
      </c>
      <c r="K11" s="3">
        <f>IF('9_Crediti concessi famiglie'!K11&gt;0,'9_Crediti concessi famiglie'!K11/14*100,0)</f>
        <v>0</v>
      </c>
      <c r="L11" s="3">
        <f>IF('10_Crediti concessi imprese'!K11&gt;0,'10_Crediti concessi imprese'!K11/13*100,0)</f>
        <v>0</v>
      </c>
      <c r="M11" s="3">
        <f>IF('11_Prezzo abitazioni'!K11&gt;0,'11_Prezzo abitazioni'!K11/9*100,0)</f>
        <v>44.444444444444443</v>
      </c>
      <c r="N11" s="3">
        <f>IF('12_Disoccupazione'!K11&gt;0,'12_Disoccupazione'!K11/10*100,0)</f>
        <v>122</v>
      </c>
      <c r="O11" s="3">
        <f>IF('13_Tasso di attivita'!K11&lt;0,'13_Tasso di attivita'!K11/-0.2*100,0)</f>
        <v>0</v>
      </c>
      <c r="P11">
        <f t="shared" si="0"/>
        <v>4</v>
      </c>
      <c r="Q11" s="3">
        <f t="shared" si="1"/>
        <v>61.111597552774022</v>
      </c>
      <c r="R11">
        <f t="shared" si="2"/>
        <v>6</v>
      </c>
      <c r="S11">
        <f t="shared" si="3"/>
        <v>2</v>
      </c>
      <c r="T11" s="3">
        <f t="shared" si="4"/>
        <v>58.298412698412697</v>
      </c>
      <c r="U11">
        <f t="shared" si="5"/>
        <v>6</v>
      </c>
      <c r="V11">
        <f t="shared" si="8"/>
        <v>2</v>
      </c>
      <c r="W11" s="3">
        <f t="shared" si="9"/>
        <v>62.869838086749851</v>
      </c>
      <c r="X11">
        <f t="shared" si="6"/>
        <v>18</v>
      </c>
      <c r="Y11" s="3">
        <f t="shared" si="10"/>
        <v>63.308983367513683</v>
      </c>
      <c r="Z11" s="3">
        <f t="shared" si="7"/>
        <v>22.422466422466421</v>
      </c>
      <c r="AA11" s="3">
        <f t="shared" si="11"/>
        <v>38.689131130307601</v>
      </c>
    </row>
    <row r="12" spans="1:27" x14ac:dyDescent="0.25">
      <c r="A12" s="4" t="s">
        <v>51</v>
      </c>
      <c r="B12" t="s">
        <v>13</v>
      </c>
      <c r="C12" s="3">
        <f>IF('1_Bilancia commerciale'!K12&lt;1,ABS(1-'1_Bilancia commerciale'!K12)*20,('1_Bilancia commerciale'!K12-1)*20)</f>
        <v>32</v>
      </c>
      <c r="D12" s="3">
        <f>IF('2_posizione internaz.li'!K12&lt;0,'2_posizione internaz.li'!K12/-35*100,0)</f>
        <v>80.285714285714292</v>
      </c>
      <c r="E12" s="3">
        <f>IF('3_Tasso cambio effettivo'!K12&lt;0,'3_Tasso cambio effettivo'!K12/-3*100,'3_Tasso cambio effettivo'!K12/3*100)</f>
        <v>60</v>
      </c>
      <c r="F12" s="3">
        <f>IF('4_Quota export mondiale'!K12&lt;0,'4_Quota export mondiale'!K12/-3*100,0)</f>
        <v>0</v>
      </c>
      <c r="G12" s="3">
        <f>IF('5_Costo_lavoro'!K12&gt;0,'5_Costo_lavoro'!K12/9*100,0)</f>
        <v>105.55555555555556</v>
      </c>
      <c r="H12" s="3">
        <f>IF('6_Debito pubblico'!K12&gt;0,'6_Debito pubblico'!K12/60*100,0)</f>
        <v>183.16666666666669</v>
      </c>
      <c r="I12" s="3">
        <f>IF('7_Debiti famiglie e Isp'!K12&gt;0,'7_Debiti famiglie e Isp'!K12/55*100,0)</f>
        <v>113.81818181818181</v>
      </c>
      <c r="J12" s="3">
        <f>IF('8_Debiti imprese'!K12&gt;0,'8_Debiti imprese'!K12/85*100,0)</f>
        <v>108.11764705882354</v>
      </c>
      <c r="K12" s="3">
        <f>IF('9_Crediti concessi famiglie'!K12&gt;0,'9_Crediti concessi famiglie'!K12/14*100,0)</f>
        <v>9.2857142857142865</v>
      </c>
      <c r="L12" s="3">
        <f>IF('10_Crediti concessi imprese'!K12&gt;0,'10_Crediti concessi imprese'!K12/13*100,0)</f>
        <v>23.846153846153847</v>
      </c>
      <c r="M12" s="3">
        <f>IF('11_Prezzo abitazioni'!K12&gt;0,'11_Prezzo abitazioni'!K12/9*100,0)</f>
        <v>0</v>
      </c>
      <c r="N12" s="3">
        <f>IF('12_Disoccupazione'!K12&gt;0,'12_Disoccupazione'!K12/10*100,0)</f>
        <v>73</v>
      </c>
      <c r="O12" s="3">
        <f>IF('13_Tasso di attivita'!K12&lt;0,'13_Tasso di attivita'!K12/-0.2*100,0)</f>
        <v>0</v>
      </c>
      <c r="P12">
        <f t="shared" si="0"/>
        <v>4</v>
      </c>
      <c r="Q12" s="3">
        <f t="shared" si="1"/>
        <v>60.698125655139236</v>
      </c>
      <c r="R12">
        <f t="shared" si="2"/>
        <v>5</v>
      </c>
      <c r="S12">
        <f t="shared" si="3"/>
        <v>1</v>
      </c>
      <c r="T12" s="3">
        <f t="shared" si="4"/>
        <v>55.568253968253963</v>
      </c>
      <c r="U12">
        <f t="shared" si="5"/>
        <v>4</v>
      </c>
      <c r="V12">
        <f t="shared" si="8"/>
        <v>3</v>
      </c>
      <c r="W12" s="3">
        <f t="shared" si="9"/>
        <v>63.904295459442523</v>
      </c>
      <c r="X12">
        <f t="shared" si="6"/>
        <v>21</v>
      </c>
      <c r="Y12" s="3">
        <f t="shared" si="10"/>
        <v>64.789019196681238</v>
      </c>
      <c r="Z12" s="3">
        <f t="shared" si="7"/>
        <v>21.372405372405371</v>
      </c>
      <c r="AA12" s="3">
        <f t="shared" si="11"/>
        <v>39.325720282733862</v>
      </c>
    </row>
    <row r="13" spans="1:27" x14ac:dyDescent="0.25">
      <c r="A13" s="4" t="s">
        <v>51</v>
      </c>
      <c r="B13" t="s">
        <v>14</v>
      </c>
      <c r="C13" s="3">
        <f>IF('1_Bilancia commerciale'!K13&lt;1,ABS(1-'1_Bilancia commerciale'!K13)*20,('1_Bilancia commerciale'!K13-1)*20)</f>
        <v>32</v>
      </c>
      <c r="D13" s="3">
        <f>IF('2_posizione internaz.li'!K13&lt;0,'2_posizione internaz.li'!K13/-35*100,0)</f>
        <v>74.285714285714292</v>
      </c>
      <c r="E13" s="3">
        <f>IF('3_Tasso cambio effettivo'!K13&lt;0,'3_Tasso cambio effettivo'!K13/-3*100,'3_Tasso cambio effettivo'!K13/3*100)</f>
        <v>143.33333333333334</v>
      </c>
      <c r="F13" s="3">
        <f>IF('4_Quota export mondiale'!K13&lt;0,'4_Quota export mondiale'!K13/-3*100,0)</f>
        <v>0</v>
      </c>
      <c r="G13" s="3">
        <f>IF('5_Costo_lavoro'!K13&gt;0,'5_Costo_lavoro'!K13/9*100,0)</f>
        <v>190</v>
      </c>
      <c r="H13" s="3">
        <f>IF('6_Debito pubblico'!K13&gt;0,'6_Debito pubblico'!K13/60*100,0)</f>
        <v>103</v>
      </c>
      <c r="I13" s="3">
        <f>IF('7_Debiti famiglie e Isp'!K13&gt;0,'7_Debiti famiglie e Isp'!K13/55*100,0)</f>
        <v>54.727272727272727</v>
      </c>
      <c r="J13" s="3">
        <f>IF('8_Debiti imprese'!K13&gt;0,'8_Debiti imprese'!K13/85*100,0)</f>
        <v>50.352941176470587</v>
      </c>
      <c r="K13" s="3">
        <f>IF('9_Crediti concessi famiglie'!K13&gt;0,'9_Crediti concessi famiglie'!K13/14*100,0)</f>
        <v>67.857142857142861</v>
      </c>
      <c r="L13" s="3">
        <f>IF('10_Crediti concessi imprese'!K13&gt;0,'10_Crediti concessi imprese'!K13/13*100,0)</f>
        <v>59.230769230769234</v>
      </c>
      <c r="M13" s="3">
        <f>IF('11_Prezzo abitazioni'!K13&gt;0,'11_Prezzo abitazioni'!K13/9*100,0)</f>
        <v>132.22222222222223</v>
      </c>
      <c r="N13" s="3">
        <f>IF('12_Disoccupazione'!K13&gt;0,'12_Disoccupazione'!K13/10*100,0)</f>
        <v>61</v>
      </c>
      <c r="O13" s="3">
        <f>IF('13_Tasso di attivita'!K13&lt;0,'13_Tasso di attivita'!K13/-0.2*100,0)</f>
        <v>0</v>
      </c>
      <c r="P13">
        <f t="shared" si="0"/>
        <v>4</v>
      </c>
      <c r="Q13" s="3">
        <f t="shared" si="1"/>
        <v>74.462261217917344</v>
      </c>
      <c r="R13">
        <f t="shared" si="2"/>
        <v>13</v>
      </c>
      <c r="S13">
        <f t="shared" si="3"/>
        <v>2</v>
      </c>
      <c r="T13" s="3">
        <f t="shared" si="4"/>
        <v>87.923809523809524</v>
      </c>
      <c r="U13">
        <f t="shared" si="5"/>
        <v>10</v>
      </c>
      <c r="V13">
        <f t="shared" si="8"/>
        <v>2</v>
      </c>
      <c r="W13" s="3">
        <f t="shared" si="9"/>
        <v>66.048793526734698</v>
      </c>
      <c r="X13">
        <f t="shared" si="6"/>
        <v>22</v>
      </c>
      <c r="Y13" s="3">
        <f t="shared" si="10"/>
        <v>54.585249945763501</v>
      </c>
      <c r="Z13" s="3">
        <f t="shared" si="7"/>
        <v>33.816849816849818</v>
      </c>
      <c r="AA13" s="3">
        <f t="shared" si="11"/>
        <v>40.645411401067506</v>
      </c>
    </row>
    <row r="14" spans="1:27" x14ac:dyDescent="0.25">
      <c r="A14" s="9" t="s">
        <v>51</v>
      </c>
      <c r="B14" s="10" t="s">
        <v>15</v>
      </c>
      <c r="C14" s="11">
        <f>IF('1_Bilancia commerciale'!K14&lt;1,ABS(1-'1_Bilancia commerciale'!K14)*20,('1_Bilancia commerciale'!K14-1)*20)</f>
        <v>18</v>
      </c>
      <c r="D14" s="11">
        <f>IF('2_posizione internaz.li'!K14&lt;0,'2_posizione internaz.li'!K14/-35*100,0)</f>
        <v>0</v>
      </c>
      <c r="E14" s="11">
        <f>IF('3_Tasso cambio effettivo'!K14&lt;0,'3_Tasso cambio effettivo'!K14/-3*100,'3_Tasso cambio effettivo'!K14/3*100)</f>
        <v>23.333333333333332</v>
      </c>
      <c r="F14" s="11">
        <f>IF('4_Quota export mondiale'!K14&lt;0,'4_Quota export mondiale'!K14/-3*100,0)</f>
        <v>0</v>
      </c>
      <c r="G14" s="11">
        <f>IF('5_Costo_lavoro'!K14&gt;0,'5_Costo_lavoro'!K14/9*100,0)</f>
        <v>55.555555555555557</v>
      </c>
      <c r="H14" s="11">
        <f>IF('6_Debito pubblico'!K14&gt;0,'6_Debito pubblico'!K14/60*100,0)</f>
        <v>224.66666666666671</v>
      </c>
      <c r="I14" s="11">
        <f>IF('7_Debiti famiglie e Isp'!K14&gt;0,'7_Debiti famiglie e Isp'!K14/55*100,0)</f>
        <v>67.63636363636364</v>
      </c>
      <c r="J14" s="11">
        <f>IF('8_Debiti imprese'!K14&gt;0,'8_Debiti imprese'!K14/85*100,0)</f>
        <v>68.352941176470594</v>
      </c>
      <c r="K14" s="11">
        <f>IF('9_Crediti concessi famiglie'!K14&gt;0,'9_Crediti concessi famiglie'!K14/14*100,0)</f>
        <v>0</v>
      </c>
      <c r="L14" s="11">
        <f>IF('10_Crediti concessi imprese'!K14&gt;0,'10_Crediti concessi imprese'!K14/13*100,0)</f>
        <v>0</v>
      </c>
      <c r="M14" s="11">
        <f>IF('11_Prezzo abitazioni'!K14&gt;0,'11_Prezzo abitazioni'!K14/9*100,0)</f>
        <v>14.444444444444446</v>
      </c>
      <c r="N14" s="11">
        <f>IF('12_Disoccupazione'!K14&gt;0,'12_Disoccupazione'!K14/10*100,0)</f>
        <v>77</v>
      </c>
      <c r="O14" s="11">
        <f>IF('13_Tasso di attivita'!K14&lt;0,'13_Tasso di attivita'!K14/-0.2*100,0)</f>
        <v>0</v>
      </c>
      <c r="P14" s="10">
        <f t="shared" si="0"/>
        <v>1</v>
      </c>
      <c r="Q14" s="11">
        <f t="shared" si="1"/>
        <v>42.229946524064175</v>
      </c>
      <c r="R14" s="12">
        <f t="shared" si="2"/>
        <v>1</v>
      </c>
      <c r="S14" s="12">
        <f t="shared" si="3"/>
        <v>0</v>
      </c>
      <c r="T14" s="13">
        <f t="shared" si="4"/>
        <v>19.377777777777776</v>
      </c>
      <c r="U14" s="12">
        <f t="shared" si="5"/>
        <v>1</v>
      </c>
      <c r="V14" s="10">
        <f t="shared" si="8"/>
        <v>1</v>
      </c>
      <c r="W14" s="11">
        <f t="shared" si="9"/>
        <v>56.512551990493179</v>
      </c>
      <c r="X14" s="10">
        <f t="shared" si="6"/>
        <v>14</v>
      </c>
      <c r="Y14" s="11">
        <f t="shared" si="10"/>
        <v>82.351406841719637</v>
      </c>
      <c r="Z14" s="3">
        <f t="shared" si="7"/>
        <v>7.4529914529914532</v>
      </c>
      <c r="AA14" s="3">
        <f t="shared" si="11"/>
        <v>34.776955071072727</v>
      </c>
    </row>
    <row r="15" spans="1:27" x14ac:dyDescent="0.25">
      <c r="A15" s="4" t="s">
        <v>51</v>
      </c>
      <c r="B15" t="s">
        <v>16</v>
      </c>
      <c r="C15" s="3">
        <f>IF('1_Bilancia commerciale'!K15&lt;1,ABS(1-'1_Bilancia commerciale'!K15)*20,('1_Bilancia commerciale'!K15-1)*20)</f>
        <v>154</v>
      </c>
      <c r="D15" s="3">
        <f>IF('2_posizione internaz.li'!K15&lt;0,'2_posizione internaz.li'!K15/-35*100,0)</f>
        <v>264.85714285714283</v>
      </c>
      <c r="E15" s="3">
        <f>IF('3_Tasso cambio effettivo'!K15&lt;0,'3_Tasso cambio effettivo'!K15/-3*100,'3_Tasso cambio effettivo'!K15/3*100)</f>
        <v>10</v>
      </c>
      <c r="F15" s="3">
        <f>IF('4_Quota export mondiale'!K15&lt;0,'4_Quota export mondiale'!K15/-3*100,0)</f>
        <v>0</v>
      </c>
      <c r="G15" s="3">
        <f>IF('5_Costo_lavoro'!K15&gt;0,'5_Costo_lavoro'!K15/9*100,0)</f>
        <v>41.111111111111114</v>
      </c>
      <c r="H15" s="3">
        <f>IF('6_Debito pubblico'!K15&gt;0,'6_Debito pubblico'!K15/60*100,0)</f>
        <v>122.66666666666666</v>
      </c>
      <c r="I15" s="3">
        <f>IF('7_Debiti famiglie e Isp'!K15&gt;0,'7_Debiti famiglie e Isp'!K15/55*100,0)</f>
        <v>116.90909090909089</v>
      </c>
      <c r="J15" s="3">
        <f>IF('8_Debiti imprese'!K15&gt;0,'8_Debiti imprese'!K15/85*100,0)</f>
        <v>153.1764705882353</v>
      </c>
      <c r="K15" s="3">
        <f>IF('9_Crediti concessi famiglie'!K15&gt;0,'9_Crediti concessi famiglie'!K15/14*100,0)</f>
        <v>7.1428571428571423</v>
      </c>
      <c r="L15" s="3">
        <f>IF('10_Crediti concessi imprese'!K15&gt;0,'10_Crediti concessi imprese'!K15/13*100,0)</f>
        <v>3.0769230769230771</v>
      </c>
      <c r="M15" s="3">
        <f>IF('11_Prezzo abitazioni'!K15&gt;0,'11_Prezzo abitazioni'!K15/9*100,0)</f>
        <v>32.222222222222221</v>
      </c>
      <c r="N15" s="3">
        <f>IF('12_Disoccupazione'!K15&gt;0,'12_Disoccupazione'!K15/10*100,0)</f>
        <v>57.999999999999993</v>
      </c>
      <c r="O15" s="3">
        <f>IF('13_Tasso di attivita'!K15&lt;0,'13_Tasso di attivita'!K15/-0.2*100,0)</f>
        <v>0</v>
      </c>
      <c r="P15">
        <f t="shared" si="0"/>
        <v>5</v>
      </c>
      <c r="Q15" s="3">
        <f t="shared" si="1"/>
        <v>74.089421890326861</v>
      </c>
      <c r="R15">
        <f t="shared" si="2"/>
        <v>12</v>
      </c>
      <c r="S15">
        <f t="shared" si="3"/>
        <v>2</v>
      </c>
      <c r="T15" s="3">
        <f t="shared" si="4"/>
        <v>93.993650793650801</v>
      </c>
      <c r="U15">
        <f t="shared" si="5"/>
        <v>13</v>
      </c>
      <c r="V15">
        <f t="shared" si="8"/>
        <v>3</v>
      </c>
      <c r="W15" s="3">
        <f t="shared" si="9"/>
        <v>61.64927882574942</v>
      </c>
      <c r="X15">
        <f t="shared" si="6"/>
        <v>17</v>
      </c>
      <c r="Y15" s="3">
        <f t="shared" si="10"/>
        <v>51.205714352963419</v>
      </c>
      <c r="Z15" s="3">
        <f t="shared" si="7"/>
        <v>36.151404151404151</v>
      </c>
      <c r="AA15" s="3">
        <f t="shared" si="11"/>
        <v>37.938017738922717</v>
      </c>
    </row>
    <row r="16" spans="1:27" x14ac:dyDescent="0.25">
      <c r="A16" s="4" t="s">
        <v>51</v>
      </c>
      <c r="B16" t="s">
        <v>17</v>
      </c>
      <c r="C16" s="3">
        <f>IF('1_Bilancia commerciale'!K16&lt;1,ABS(1-'1_Bilancia commerciale'!K16)*20,('1_Bilancia commerciale'!K16-1)*20)</f>
        <v>110</v>
      </c>
      <c r="D16" s="3">
        <f>IF('2_posizione internaz.li'!K16&lt;0,'2_posizione internaz.li'!K16/-35*100,0)</f>
        <v>74.285714285714292</v>
      </c>
      <c r="E16" s="3">
        <f>IF('3_Tasso cambio effettivo'!K16&lt;0,'3_Tasso cambio effettivo'!K16/-3*100,'3_Tasso cambio effettivo'!K16/3*100)</f>
        <v>360</v>
      </c>
      <c r="F16" s="3">
        <f>IF('4_Quota export mondiale'!K16&lt;0,'4_Quota export mondiale'!K16/-3*100,0)</f>
        <v>56.24</v>
      </c>
      <c r="G16" s="3">
        <f>IF('5_Costo_lavoro'!K16&gt;0,'5_Costo_lavoro'!K16/9*100,0)</f>
        <v>286.66666666666669</v>
      </c>
      <c r="H16" s="3">
        <f>IF('6_Debito pubblico'!K16&gt;0,'6_Debito pubblico'!K16/60*100,0)</f>
        <v>75</v>
      </c>
      <c r="I16" s="3">
        <f>IF('7_Debiti famiglie e Isp'!K16&gt;0,'7_Debiti famiglie e Isp'!K16/55*100,0)</f>
        <v>33.81818181818182</v>
      </c>
      <c r="J16" s="3">
        <f>IF('8_Debiti imprese'!K16&gt;0,'8_Debiti imprese'!K16/85*100,0)</f>
        <v>42.117647058823529</v>
      </c>
      <c r="K16" s="3">
        <f>IF('9_Crediti concessi famiglie'!K16&gt;0,'9_Crediti concessi famiglie'!K16/14*100,0)</f>
        <v>37.142857142857146</v>
      </c>
      <c r="L16" s="3">
        <f>IF('10_Crediti concessi imprese'!K16&gt;0,'10_Crediti concessi imprese'!K16/13*100,0)</f>
        <v>13.846153846153847</v>
      </c>
      <c r="M16" s="3">
        <f>IF('11_Prezzo abitazioni'!K16&gt;0,'11_Prezzo abitazioni'!K16/9*100,0)</f>
        <v>41.111111111111114</v>
      </c>
      <c r="N16" s="3">
        <f>IF('12_Disoccupazione'!K16&gt;0,'12_Disoccupazione'!K16/10*100,0)</f>
        <v>65</v>
      </c>
      <c r="O16" s="3">
        <f>IF('13_Tasso di attivita'!K16&lt;0,'13_Tasso di attivita'!K16/-0.2*100,0)</f>
        <v>699.99999999999989</v>
      </c>
      <c r="P16">
        <f t="shared" si="0"/>
        <v>4</v>
      </c>
      <c r="Q16" s="3">
        <f t="shared" si="1"/>
        <v>145.78679476380833</v>
      </c>
      <c r="R16">
        <f t="shared" si="2"/>
        <v>27</v>
      </c>
      <c r="S16">
        <f t="shared" si="3"/>
        <v>3</v>
      </c>
      <c r="T16" s="3">
        <f t="shared" si="4"/>
        <v>177.43847619047619</v>
      </c>
      <c r="U16">
        <f t="shared" si="5"/>
        <v>21</v>
      </c>
      <c r="V16">
        <f t="shared" si="8"/>
        <v>1</v>
      </c>
      <c r="W16" s="3">
        <f t="shared" si="9"/>
        <v>126.00449387214091</v>
      </c>
      <c r="X16">
        <f t="shared" si="6"/>
        <v>27</v>
      </c>
      <c r="Y16" s="3">
        <f t="shared" si="10"/>
        <v>53.188100557301112</v>
      </c>
      <c r="Z16" s="3">
        <f t="shared" si="7"/>
        <v>68.24556776556777</v>
      </c>
      <c r="AA16" s="3">
        <f t="shared" si="11"/>
        <v>77.54122699824056</v>
      </c>
    </row>
    <row r="17" spans="1:27" x14ac:dyDescent="0.25">
      <c r="A17" s="4" t="s">
        <v>51</v>
      </c>
      <c r="B17" t="s">
        <v>18</v>
      </c>
      <c r="C17" s="3">
        <f>IF('1_Bilancia commerciale'!K17&lt;1,ABS(1-'1_Bilancia commerciale'!K17)*20,('1_Bilancia commerciale'!K17-1)*20)</f>
        <v>44</v>
      </c>
      <c r="D17" s="3">
        <f>IF('2_posizione internaz.li'!K17&lt;0,'2_posizione internaz.li'!K17/-35*100,0)</f>
        <v>13.142857142857142</v>
      </c>
      <c r="E17" s="3">
        <f>IF('3_Tasso cambio effettivo'!K17&lt;0,'3_Tasso cambio effettivo'!K17/-3*100,'3_Tasso cambio effettivo'!K17/3*100)</f>
        <v>426.66666666666669</v>
      </c>
      <c r="F17" s="3">
        <f>IF('4_Quota export mondiale'!K17&lt;0,'4_Quota export mondiale'!K17/-3*100,0)</f>
        <v>0</v>
      </c>
      <c r="G17" s="3">
        <f>IF('5_Costo_lavoro'!K17&gt;0,'5_Costo_lavoro'!K17/9*100,0)</f>
        <v>414.4444444444444</v>
      </c>
      <c r="H17" s="3">
        <f>IF('6_Debito pubblico'!K17&gt;0,'6_Debito pubblico'!K17/60*100,0)</f>
        <v>62.166666666666657</v>
      </c>
      <c r="I17" s="3">
        <f>IF('7_Debiti famiglie e Isp'!K17&gt;0,'7_Debiti famiglie e Isp'!K17/55*100,0)</f>
        <v>38.545454545454547</v>
      </c>
      <c r="J17" s="3">
        <f>IF('8_Debiti imprese'!K17&gt;0,'8_Debiti imprese'!K17/85*100,0)</f>
        <v>35.17647058823529</v>
      </c>
      <c r="K17" s="3">
        <f>IF('9_Crediti concessi famiglie'!K17&gt;0,'9_Crediti concessi famiglie'!K17/14*100,0)</f>
        <v>47.142857142857139</v>
      </c>
      <c r="L17" s="3">
        <f>IF('10_Crediti concessi imprese'!K17&gt;0,'10_Crediti concessi imprese'!K17/13*100,0)</f>
        <v>93.07692307692308</v>
      </c>
      <c r="M17" s="3">
        <f>IF('11_Prezzo abitazioni'!K17&gt;0,'11_Prezzo abitazioni'!K17/9*100,0)</f>
        <v>108.8888888888889</v>
      </c>
      <c r="N17" s="3">
        <f>IF('12_Disoccupazione'!K17&gt;0,'12_Disoccupazione'!K17/10*100,0)</f>
        <v>69</v>
      </c>
      <c r="O17" s="3">
        <f>IF('13_Tasso di attivita'!K17&lt;0,'13_Tasso di attivita'!K17/-0.2*100,0)</f>
        <v>0</v>
      </c>
      <c r="P17">
        <f t="shared" si="0"/>
        <v>3</v>
      </c>
      <c r="Q17" s="3">
        <f t="shared" si="1"/>
        <v>104.01932532023028</v>
      </c>
      <c r="R17">
        <f t="shared" si="2"/>
        <v>22</v>
      </c>
      <c r="S17">
        <f t="shared" si="3"/>
        <v>2</v>
      </c>
      <c r="T17" s="3">
        <f t="shared" si="4"/>
        <v>179.65079365079364</v>
      </c>
      <c r="U17">
        <f t="shared" si="5"/>
        <v>22</v>
      </c>
      <c r="V17">
        <f t="shared" si="8"/>
        <v>1</v>
      </c>
      <c r="W17" s="3">
        <f t="shared" si="9"/>
        <v>56.749657613628202</v>
      </c>
      <c r="X17">
        <f t="shared" si="6"/>
        <v>15</v>
      </c>
      <c r="Y17" s="3">
        <f t="shared" si="10"/>
        <v>33.57344043163026</v>
      </c>
      <c r="Z17" s="3">
        <f t="shared" si="7"/>
        <v>69.096459096459085</v>
      </c>
      <c r="AA17" s="3">
        <f t="shared" si="11"/>
        <v>34.922866223771202</v>
      </c>
    </row>
    <row r="18" spans="1:27" x14ac:dyDescent="0.25">
      <c r="A18" s="4" t="s">
        <v>51</v>
      </c>
      <c r="B18" t="s">
        <v>19</v>
      </c>
      <c r="C18" s="3">
        <f>IF('1_Bilancia commerciale'!K18&lt;1,ABS(1-'1_Bilancia commerciale'!K18)*20,('1_Bilancia commerciale'!K18-1)*20)</f>
        <v>138</v>
      </c>
      <c r="D18" s="3">
        <f>IF('2_posizione internaz.li'!K18&lt;0,'2_posizione internaz.li'!K18/-35*100,0)</f>
        <v>0</v>
      </c>
      <c r="E18" s="3">
        <f>IF('3_Tasso cambio effettivo'!K18&lt;0,'3_Tasso cambio effettivo'!K18/-3*100,'3_Tasso cambio effettivo'!K18/3*100)</f>
        <v>50</v>
      </c>
      <c r="F18" s="3">
        <f>IF('4_Quota export mondiale'!K18&lt;0,'4_Quota export mondiale'!K18/-3*100,0)</f>
        <v>479.85666666666668</v>
      </c>
      <c r="G18" s="3">
        <f>IF('5_Costo_lavoro'!K18&gt;0,'5_Costo_lavoro'!K18/9*100,0)</f>
        <v>232.2222222222222</v>
      </c>
      <c r="H18" s="3">
        <f>IF('6_Debito pubblico'!K18&gt;0,'6_Debito pubblico'!K18/60*100,0)</f>
        <v>42.5</v>
      </c>
      <c r="I18" s="3">
        <f>IF('7_Debiti famiglie e Isp'!K18&gt;0,'7_Debiti famiglie e Isp'!K18/55*100,0)</f>
        <v>123.45454545454547</v>
      </c>
      <c r="J18" s="3">
        <f>IF('8_Debiti imprese'!K18&gt;0,'8_Debiti imprese'!K18/85*100,0)</f>
        <v>321.29411764705884</v>
      </c>
      <c r="K18" s="3">
        <f>IF('9_Crediti concessi famiglie'!K18&gt;0,'9_Crediti concessi famiglie'!K18/14*100,0)</f>
        <v>7.1428571428571423</v>
      </c>
      <c r="L18" s="3">
        <f>IF('10_Crediti concessi imprese'!K18&gt;0,'10_Crediti concessi imprese'!K18/13*100,0)</f>
        <v>0</v>
      </c>
      <c r="M18" s="3">
        <f>IF('11_Prezzo abitazioni'!K18&gt;0,'11_Prezzo abitazioni'!K18/9*100,0)</f>
        <v>0</v>
      </c>
      <c r="N18" s="3">
        <f>IF('12_Disoccupazione'!K18&gt;0,'12_Disoccupazione'!K18/10*100,0)</f>
        <v>52</v>
      </c>
      <c r="O18" s="3">
        <f>IF('13_Tasso di attivita'!K18&lt;0,'13_Tasso di attivita'!K18/-0.2*100,0)</f>
        <v>0</v>
      </c>
      <c r="P18">
        <f t="shared" si="0"/>
        <v>5</v>
      </c>
      <c r="Q18" s="3">
        <f t="shared" si="1"/>
        <v>111.26695454871924</v>
      </c>
      <c r="R18">
        <f t="shared" si="2"/>
        <v>25</v>
      </c>
      <c r="S18">
        <f t="shared" si="3"/>
        <v>3</v>
      </c>
      <c r="T18" s="3">
        <f t="shared" si="4"/>
        <v>180.01577777777777</v>
      </c>
      <c r="U18">
        <f t="shared" si="5"/>
        <v>23</v>
      </c>
      <c r="V18">
        <f t="shared" si="8"/>
        <v>2</v>
      </c>
      <c r="W18" s="3">
        <f t="shared" si="9"/>
        <v>68.298940030557674</v>
      </c>
      <c r="X18">
        <f t="shared" si="6"/>
        <v>24</v>
      </c>
      <c r="Y18" s="3">
        <f t="shared" si="10"/>
        <v>37.774123604217444</v>
      </c>
      <c r="Z18" s="3">
        <f t="shared" si="7"/>
        <v>69.236837606837611</v>
      </c>
      <c r="AA18" s="3">
        <f t="shared" si="11"/>
        <v>42.030116941881644</v>
      </c>
    </row>
    <row r="19" spans="1:27" x14ac:dyDescent="0.25">
      <c r="A19" s="4" t="s">
        <v>52</v>
      </c>
      <c r="B19" t="s">
        <v>20</v>
      </c>
      <c r="C19" s="3">
        <f>IF('1_Bilancia commerciale'!K19&lt;1,ABS(1-'1_Bilancia commerciale'!K19)*20,('1_Bilancia commerciale'!K19-1)*20)</f>
        <v>98</v>
      </c>
      <c r="D19" s="3">
        <f>IF('2_posizione internaz.li'!K19&lt;0,'2_posizione internaz.li'!K19/-35*100,0)</f>
        <v>105.14285714285714</v>
      </c>
      <c r="E19" s="3">
        <f>IF('3_Tasso cambio effettivo'!K19&lt;0,'3_Tasso cambio effettivo'!K19/-3*100,'3_Tasso cambio effettivo'!K19/3*100)</f>
        <v>340</v>
      </c>
      <c r="F19" s="3">
        <f>IF('4_Quota export mondiale'!K19&lt;0,'4_Quota export mondiale'!K19/-3*100,0)</f>
        <v>0</v>
      </c>
      <c r="G19" s="3">
        <f>IF('5_Costo_lavoro'!K19&gt;0,'5_Costo_lavoro'!K19/9*100,0)</f>
        <v>393.33333333333331</v>
      </c>
      <c r="H19" s="3">
        <f>IF('6_Debito pubblico'!K19&gt;0,'6_Debito pubblico'!K19/60*100,0)</f>
        <v>122.33333333333334</v>
      </c>
      <c r="I19" s="3">
        <f>IF('7_Debiti famiglie e Isp'!K19&gt;0,'7_Debiti famiglie e Isp'!K19/55*100,0)</f>
        <v>30.727272727272727</v>
      </c>
      <c r="J19" s="3">
        <f>IF('8_Debiti imprese'!K19&gt;0,'8_Debiti imprese'!K19/85*100,0)</f>
        <v>65.294117647058826</v>
      </c>
      <c r="K19" s="3">
        <f>IF('9_Crediti concessi famiglie'!K19&gt;0,'9_Crediti concessi famiglie'!K19/14*100,0)</f>
        <v>24.285714285714285</v>
      </c>
      <c r="L19" s="3">
        <f>IF('10_Crediti concessi imprese'!K19&gt;0,'10_Crediti concessi imprese'!K19/13*100,0)</f>
        <v>61.53846153846154</v>
      </c>
      <c r="M19" s="3">
        <f>IF('11_Prezzo abitazioni'!K19&gt;0,'11_Prezzo abitazioni'!K19/9*100,0)</f>
        <v>78.888888888888886</v>
      </c>
      <c r="N19" s="3">
        <f>IF('12_Disoccupazione'!K19&gt;0,'12_Disoccupazione'!K19/10*100,0)</f>
        <v>41</v>
      </c>
      <c r="O19" s="3">
        <f>IF('13_Tasso di attivita'!K19&lt;0,'13_Tasso di attivita'!K19/-0.2*100,0)</f>
        <v>0</v>
      </c>
      <c r="P19">
        <f t="shared" si="0"/>
        <v>4</v>
      </c>
      <c r="Q19" s="3">
        <f t="shared" si="1"/>
        <v>104.6572291459169</v>
      </c>
      <c r="R19">
        <f t="shared" si="2"/>
        <v>23</v>
      </c>
      <c r="S19">
        <f t="shared" si="3"/>
        <v>3</v>
      </c>
      <c r="T19" s="3">
        <f t="shared" si="4"/>
        <v>187.29523809523806</v>
      </c>
      <c r="U19">
        <f t="shared" si="5"/>
        <v>24</v>
      </c>
      <c r="V19">
        <f t="shared" si="8"/>
        <v>1</v>
      </c>
      <c r="W19" s="3">
        <f t="shared" si="9"/>
        <v>53.008473552591198</v>
      </c>
      <c r="X19">
        <f t="shared" si="6"/>
        <v>9</v>
      </c>
      <c r="Y19" s="3">
        <f t="shared" si="10"/>
        <v>31.168987919416509</v>
      </c>
      <c r="Z19" s="3">
        <f t="shared" si="7"/>
        <v>72.036630036630029</v>
      </c>
      <c r="AA19" s="3">
        <f t="shared" si="11"/>
        <v>32.620599109286893</v>
      </c>
    </row>
    <row r="20" spans="1:27" x14ac:dyDescent="0.25">
      <c r="A20" s="4" t="s">
        <v>51</v>
      </c>
      <c r="B20" t="s">
        <v>21</v>
      </c>
      <c r="C20" s="3">
        <f>IF('1_Bilancia commerciale'!K20&lt;1,ABS(1-'1_Bilancia commerciale'!K20)*20,('1_Bilancia commerciale'!K20-1)*20)</f>
        <v>80</v>
      </c>
      <c r="D20" s="3">
        <f>IF('2_posizione internaz.li'!K20&lt;0,'2_posizione internaz.li'!K20/-35*100,0)</f>
        <v>0</v>
      </c>
      <c r="E20" s="3">
        <f>IF('3_Tasso cambio effettivo'!K20&lt;0,'3_Tasso cambio effettivo'!K20/-3*100,'3_Tasso cambio effettivo'!K20/3*100)</f>
        <v>16.666666666666664</v>
      </c>
      <c r="F20" s="3">
        <f>IF('4_Quota export mondiale'!K20&lt;0,'4_Quota export mondiale'!K20/-3*100,0)</f>
        <v>356.85333333333335</v>
      </c>
      <c r="G20" s="3">
        <f>IF('5_Costo_lavoro'!K20&gt;0,'5_Costo_lavoro'!K20/9*100,0)</f>
        <v>4.4444444444444446</v>
      </c>
      <c r="H20" s="3">
        <f>IF('6_Debito pubblico'!K20&gt;0,'6_Debito pubblico'!K20/60*100,0)</f>
        <v>78.999999999999986</v>
      </c>
      <c r="I20" s="3">
        <f>IF('7_Debiti famiglie e Isp'!K20&gt;0,'7_Debiti famiglie e Isp'!K20/55*100,0)</f>
        <v>89.272727272727266</v>
      </c>
      <c r="J20" s="3">
        <f>IF('8_Debiti imprese'!K20&gt;0,'8_Debiti imprese'!K20/85*100,0)</f>
        <v>81.882352941176464</v>
      </c>
      <c r="K20" s="3">
        <f>IF('9_Crediti concessi famiglie'!K20&gt;0,'9_Crediti concessi famiglie'!K20/14*100,0)</f>
        <v>48.571428571428569</v>
      </c>
      <c r="L20" s="3">
        <f>IF('10_Crediti concessi imprese'!K20&gt;0,'10_Crediti concessi imprese'!K20/13*100,0)</f>
        <v>139.23076923076925</v>
      </c>
      <c r="M20" s="3">
        <f>IF('11_Prezzo abitazioni'!K20&gt;0,'11_Prezzo abitazioni'!K20/9*100,0)</f>
        <v>68.888888888888886</v>
      </c>
      <c r="N20" s="3">
        <f>IF('12_Disoccupazione'!K20&gt;0,'12_Disoccupazione'!K20/10*100,0)</f>
        <v>35</v>
      </c>
      <c r="O20" s="3">
        <f>IF('13_Tasso di attivita'!K20&lt;0,'13_Tasso di attivita'!K20/-0.2*100,0)</f>
        <v>0</v>
      </c>
      <c r="P20">
        <f t="shared" si="0"/>
        <v>2</v>
      </c>
      <c r="Q20" s="3">
        <f t="shared" si="1"/>
        <v>76.908508565341151</v>
      </c>
      <c r="R20">
        <f t="shared" si="2"/>
        <v>14</v>
      </c>
      <c r="S20">
        <f t="shared" si="3"/>
        <v>1</v>
      </c>
      <c r="T20" s="3">
        <f t="shared" si="4"/>
        <v>91.592888888888893</v>
      </c>
      <c r="U20">
        <f t="shared" si="5"/>
        <v>12</v>
      </c>
      <c r="V20">
        <f t="shared" si="8"/>
        <v>1</v>
      </c>
      <c r="W20" s="3">
        <f t="shared" si="9"/>
        <v>67.730770863123809</v>
      </c>
      <c r="X20">
        <f t="shared" si="6"/>
        <v>23</v>
      </c>
      <c r="Y20" s="3">
        <f t="shared" si="10"/>
        <v>54.194880585800718</v>
      </c>
      <c r="Z20" s="3">
        <f t="shared" si="7"/>
        <v>35.228034188034187</v>
      </c>
      <c r="AA20" s="3">
        <f t="shared" si="11"/>
        <v>41.680474377306957</v>
      </c>
    </row>
    <row r="21" spans="1:27" x14ac:dyDescent="0.25">
      <c r="A21" s="4" t="s">
        <v>51</v>
      </c>
      <c r="B21" t="s">
        <v>22</v>
      </c>
      <c r="C21" s="3">
        <f>IF('1_Bilancia commerciale'!K21&lt;1,ABS(1-'1_Bilancia commerciale'!K21)*20,('1_Bilancia commerciale'!K21-1)*20)</f>
        <v>156</v>
      </c>
      <c r="D21" s="3">
        <f>IF('2_posizione internaz.li'!K21&lt;0,'2_posizione internaz.li'!K21/-35*100,0)</f>
        <v>0</v>
      </c>
      <c r="E21" s="3">
        <f>IF('3_Tasso cambio effettivo'!K21&lt;0,'3_Tasso cambio effettivo'!K21/-3*100,'3_Tasso cambio effettivo'!K21/3*100)</f>
        <v>80</v>
      </c>
      <c r="F21" s="3">
        <f>IF('4_Quota export mondiale'!K21&lt;0,'4_Quota export mondiale'!K21/-3*100,0)</f>
        <v>65.456666666666663</v>
      </c>
      <c r="G21" s="3">
        <f>IF('5_Costo_lavoro'!K21&gt;0,'5_Costo_lavoro'!K21/9*100,0)</f>
        <v>102.22222222222221</v>
      </c>
      <c r="H21" s="3">
        <f>IF('6_Debito pubblico'!K21&gt;0,'6_Debito pubblico'!K21/60*100,0)</f>
        <v>75.166666666666671</v>
      </c>
      <c r="I21" s="3">
        <f>IF('7_Debiti famiglie e Isp'!K21&gt;0,'7_Debiti famiglie e Isp'!K21/55*100,0)</f>
        <v>171.81818181818181</v>
      </c>
      <c r="J21" s="3">
        <f>IF('8_Debiti imprese'!K21&gt;0,'8_Debiti imprese'!K21/85*100,0)</f>
        <v>134.47058823529412</v>
      </c>
      <c r="K21" s="3">
        <f>IF('9_Crediti concessi famiglie'!K21&gt;0,'9_Crediti concessi famiglie'!K21/14*100,0)</f>
        <v>7.8571428571428585</v>
      </c>
      <c r="L21" s="3">
        <f>IF('10_Crediti concessi imprese'!K21&gt;0,'10_Crediti concessi imprese'!K21/13*100,0)</f>
        <v>0</v>
      </c>
      <c r="M21" s="3">
        <f>IF('11_Prezzo abitazioni'!K21&gt;0,'11_Prezzo abitazioni'!K21/9*100,0)</f>
        <v>0</v>
      </c>
      <c r="N21" s="3">
        <f>IF('12_Disoccupazione'!K21&gt;0,'12_Disoccupazione'!K21/10*100,0)</f>
        <v>36</v>
      </c>
      <c r="O21" s="3">
        <f>IF('13_Tasso di attivita'!K21&lt;0,'13_Tasso di attivita'!K21/-0.2*100,0)</f>
        <v>0</v>
      </c>
      <c r="P21">
        <f t="shared" si="0"/>
        <v>4</v>
      </c>
      <c r="Q21" s="3">
        <f t="shared" si="1"/>
        <v>63.768574497398035</v>
      </c>
      <c r="R21">
        <f t="shared" si="2"/>
        <v>7</v>
      </c>
      <c r="S21">
        <f t="shared" si="3"/>
        <v>2</v>
      </c>
      <c r="T21" s="3">
        <f t="shared" si="4"/>
        <v>80.73577777777777</v>
      </c>
      <c r="U21">
        <f t="shared" si="5"/>
        <v>8</v>
      </c>
      <c r="V21">
        <f t="shared" si="8"/>
        <v>2</v>
      </c>
      <c r="W21" s="3">
        <f t="shared" si="9"/>
        <v>53.164072447160684</v>
      </c>
      <c r="X21">
        <f t="shared" si="6"/>
        <v>10</v>
      </c>
      <c r="Y21" s="3">
        <f t="shared" si="10"/>
        <v>51.304819863129822</v>
      </c>
      <c r="Z21" s="3">
        <f t="shared" si="7"/>
        <v>31.05222222222222</v>
      </c>
      <c r="AA21" s="3">
        <f t="shared" si="11"/>
        <v>32.716352275175808</v>
      </c>
    </row>
    <row r="22" spans="1:27" x14ac:dyDescent="0.25">
      <c r="A22" s="4" t="s">
        <v>51</v>
      </c>
      <c r="B22" t="s">
        <v>23</v>
      </c>
      <c r="C22" s="3">
        <f>IF('1_Bilancia commerciale'!K22&lt;1,ABS(1-'1_Bilancia commerciale'!K22)*20,('1_Bilancia commerciale'!K22-1)*20)</f>
        <v>6.0000000000000009</v>
      </c>
      <c r="D22" s="3">
        <f>IF('2_posizione internaz.li'!K22&lt;0,'2_posizione internaz.li'!K22/-35*100,0)</f>
        <v>0</v>
      </c>
      <c r="E22" s="3">
        <f>IF('3_Tasso cambio effettivo'!K22&lt;0,'3_Tasso cambio effettivo'!K22/-3*100,'3_Tasso cambio effettivo'!K22/3*100)</f>
        <v>60</v>
      </c>
      <c r="F22" s="3">
        <f>IF('4_Quota export mondiale'!K22&lt;0,'4_Quota export mondiale'!K22/-3*100,0)</f>
        <v>48.303333333333335</v>
      </c>
      <c r="G22" s="3">
        <f>IF('5_Costo_lavoro'!K22&gt;0,'5_Costo_lavoro'!K22/9*100,0)</f>
        <v>114.44444444444446</v>
      </c>
      <c r="H22" s="3">
        <f>IF('6_Debito pubblico'!K22&gt;0,'6_Debito pubblico'!K22/60*100,0)</f>
        <v>130.99999999999997</v>
      </c>
      <c r="I22" s="3">
        <f>IF('7_Debiti famiglie e Isp'!K22&gt;0,'7_Debiti famiglie e Isp'!K22/55*100,0)</f>
        <v>81.818181818181827</v>
      </c>
      <c r="J22" s="3">
        <f>IF('8_Debiti imprese'!K22&gt;0,'8_Debiti imprese'!K22/85*100,0)</f>
        <v>84.000000000000014</v>
      </c>
      <c r="K22" s="3">
        <f>IF('9_Crediti concessi famiglie'!K22&gt;0,'9_Crediti concessi famiglie'!K22/14*100,0)</f>
        <v>0</v>
      </c>
      <c r="L22" s="3">
        <f>IF('10_Crediti concessi imprese'!K22&gt;0,'10_Crediti concessi imprese'!K22/13*100,0)</f>
        <v>10</v>
      </c>
      <c r="M22" s="3">
        <f>IF('11_Prezzo abitazioni'!K22&gt;0,'11_Prezzo abitazioni'!K22/9*100,0)</f>
        <v>0</v>
      </c>
      <c r="N22" s="3">
        <f>IF('12_Disoccupazione'!K22&gt;0,'12_Disoccupazione'!K22/10*100,0)</f>
        <v>51</v>
      </c>
      <c r="O22" s="3">
        <f>IF('13_Tasso di attivita'!K22&lt;0,'13_Tasso di attivita'!K22/-0.2*100,0)</f>
        <v>0</v>
      </c>
      <c r="P22">
        <f t="shared" si="0"/>
        <v>2</v>
      </c>
      <c r="Q22" s="3">
        <f t="shared" si="1"/>
        <v>45.120458430458434</v>
      </c>
      <c r="R22">
        <f t="shared" si="2"/>
        <v>3</v>
      </c>
      <c r="S22">
        <f t="shared" si="3"/>
        <v>1</v>
      </c>
      <c r="T22" s="3">
        <f t="shared" si="4"/>
        <v>45.74955555555556</v>
      </c>
      <c r="U22">
        <f t="shared" si="5"/>
        <v>2</v>
      </c>
      <c r="V22">
        <f t="shared" si="8"/>
        <v>1</v>
      </c>
      <c r="W22" s="3">
        <f t="shared" si="9"/>
        <v>44.727272727272727</v>
      </c>
      <c r="X22">
        <f t="shared" si="6"/>
        <v>7</v>
      </c>
      <c r="Y22" s="3">
        <f t="shared" si="10"/>
        <v>61.002207162627599</v>
      </c>
      <c r="Z22" s="3">
        <f t="shared" si="7"/>
        <v>17.595982905982908</v>
      </c>
      <c r="AA22" s="3">
        <f t="shared" si="11"/>
        <v>27.524475524475523</v>
      </c>
    </row>
    <row r="23" spans="1:27" x14ac:dyDescent="0.25">
      <c r="A23" s="4" t="s">
        <v>52</v>
      </c>
      <c r="B23" t="s">
        <v>24</v>
      </c>
      <c r="C23" s="3">
        <f>IF('1_Bilancia commerciale'!K23&lt;1,ABS(1-'1_Bilancia commerciale'!K23)*20,('1_Bilancia commerciale'!K23-1)*20)</f>
        <v>32</v>
      </c>
      <c r="D23" s="3">
        <f>IF('2_posizione internaz.li'!K23&lt;0,'2_posizione internaz.li'!K23/-35*100,0)</f>
        <v>93.142857142857153</v>
      </c>
      <c r="E23" s="3">
        <f>IF('3_Tasso cambio effettivo'!K23&lt;0,'3_Tasso cambio effettivo'!K23/-3*100,'3_Tasso cambio effettivo'!K23/3*100)</f>
        <v>306.66666666666663</v>
      </c>
      <c r="F23" s="3">
        <f>IF('4_Quota export mondiale'!K23&lt;0,'4_Quota export mondiale'!K23/-3*100,0)</f>
        <v>0</v>
      </c>
      <c r="G23" s="3">
        <f>IF('5_Costo_lavoro'!K23&gt;0,'5_Costo_lavoro'!K23/9*100,0)</f>
        <v>265.55555555555554</v>
      </c>
      <c r="H23" s="3">
        <f>IF('6_Debito pubblico'!K23&gt;0,'6_Debito pubblico'!K23/60*100,0)</f>
        <v>82.833333333333343</v>
      </c>
      <c r="I23" s="3">
        <f>IF('7_Debiti famiglie e Isp'!K23&gt;0,'7_Debiti famiglie e Isp'!K23/55*100,0)</f>
        <v>43.090909090909093</v>
      </c>
      <c r="J23" s="3">
        <f>IF('8_Debiti imprese'!K23&gt;0,'8_Debiti imprese'!K23/85*100,0)</f>
        <v>37.882352941176471</v>
      </c>
      <c r="K23" s="3">
        <f>IF('9_Crediti concessi famiglie'!K23&gt;0,'9_Crediti concessi famiglie'!K23/14*100,0)</f>
        <v>0</v>
      </c>
      <c r="L23" s="3">
        <f>IF('10_Crediti concessi imprese'!K23&gt;0,'10_Crediti concessi imprese'!K23/13*100,0)</f>
        <v>30.76923076923077</v>
      </c>
      <c r="M23" s="3">
        <f>IF('11_Prezzo abitazioni'!K23&gt;0,'11_Prezzo abitazioni'!K23/9*100,0)</f>
        <v>97.777777777777786</v>
      </c>
      <c r="N23" s="3">
        <f>IF('12_Disoccupazione'!K23&gt;0,'12_Disoccupazione'!K23/10*100,0)</f>
        <v>27.999999999999996</v>
      </c>
      <c r="O23" s="3">
        <f>IF('13_Tasso di attivita'!K23&lt;0,'13_Tasso di attivita'!K23/-0.2*100,0)</f>
        <v>0</v>
      </c>
      <c r="P23">
        <f t="shared" si="0"/>
        <v>2</v>
      </c>
      <c r="Q23" s="3">
        <f t="shared" si="1"/>
        <v>78.286052559808212</v>
      </c>
      <c r="R23">
        <f t="shared" si="2"/>
        <v>16</v>
      </c>
      <c r="S23">
        <f t="shared" si="3"/>
        <v>2</v>
      </c>
      <c r="T23" s="3">
        <f t="shared" si="4"/>
        <v>139.47301587301587</v>
      </c>
      <c r="U23">
        <f t="shared" si="5"/>
        <v>18</v>
      </c>
      <c r="V23">
        <f t="shared" si="8"/>
        <v>0</v>
      </c>
      <c r="W23" s="3">
        <f t="shared" si="9"/>
        <v>40.044200489053431</v>
      </c>
      <c r="X23">
        <f t="shared" si="6"/>
        <v>2</v>
      </c>
      <c r="Y23" s="3">
        <f t="shared" si="10"/>
        <v>31.477618439778109</v>
      </c>
      <c r="Z23" s="3">
        <f t="shared" si="7"/>
        <v>53.643467643467638</v>
      </c>
      <c r="AA23" s="3">
        <f t="shared" si="11"/>
        <v>24.642584916340574</v>
      </c>
    </row>
    <row r="24" spans="1:27" x14ac:dyDescent="0.25">
      <c r="A24" s="4" t="s">
        <v>51</v>
      </c>
      <c r="B24" t="s">
        <v>25</v>
      </c>
      <c r="C24" s="3">
        <f>IF('1_Bilancia commerciale'!K24&lt;1,ABS(1-'1_Bilancia commerciale'!K24)*20,('1_Bilancia commerciale'!K24-1)*20)</f>
        <v>34</v>
      </c>
      <c r="D24" s="3">
        <f>IF('2_posizione internaz.li'!K24&lt;0,'2_posizione internaz.li'!K24/-35*100,0)</f>
        <v>206.57142857142858</v>
      </c>
      <c r="E24" s="3">
        <f>IF('3_Tasso cambio effettivo'!K24&lt;0,'3_Tasso cambio effettivo'!K24/-3*100,'3_Tasso cambio effettivo'!K24/3*100)</f>
        <v>46.666666666666664</v>
      </c>
      <c r="F24" s="3">
        <f>IF('4_Quota export mondiale'!K24&lt;0,'4_Quota export mondiale'!K24/-3*100,0)</f>
        <v>0</v>
      </c>
      <c r="G24" s="3">
        <f>IF('5_Costo_lavoro'!K24&gt;0,'5_Costo_lavoro'!K24/9*100,0)</f>
        <v>122.22222222222223</v>
      </c>
      <c r="H24" s="3">
        <f>IF('6_Debito pubblico'!K24&gt;0,'6_Debito pubblico'!K24/60*100,0)</f>
        <v>163.16666666666669</v>
      </c>
      <c r="I24" s="3">
        <f>IF('7_Debiti famiglie e Isp'!K24&gt;0,'7_Debiti famiglie e Isp'!K24/55*100,0)</f>
        <v>100</v>
      </c>
      <c r="J24" s="3">
        <f>IF('8_Debiti imprese'!K24&gt;0,'8_Debiti imprese'!K24/85*100,0)</f>
        <v>83.294117647058812</v>
      </c>
      <c r="K24" s="3">
        <f>IF('9_Crediti concessi famiglie'!K24&gt;0,'9_Crediti concessi famiglie'!K24/14*100,0)</f>
        <v>0.7142857142857143</v>
      </c>
      <c r="L24" s="3">
        <f>IF('10_Crediti concessi imprese'!K24&gt;0,'10_Crediti concessi imprese'!K24/13*100,0)</f>
        <v>0</v>
      </c>
      <c r="M24" s="3">
        <f>IF('11_Prezzo abitazioni'!K24&gt;0,'11_Prezzo abitazioni'!K24/9*100,0)</f>
        <v>91.1111111111111</v>
      </c>
      <c r="N24" s="3">
        <f>IF('12_Disoccupazione'!K24&gt;0,'12_Disoccupazione'!K24/10*100,0)</f>
        <v>65</v>
      </c>
      <c r="O24" s="3">
        <f>IF('13_Tasso di attivita'!K24&lt;0,'13_Tasso di attivita'!K24/-0.2*100,0)</f>
        <v>0</v>
      </c>
      <c r="P24">
        <f t="shared" si="0"/>
        <v>4</v>
      </c>
      <c r="Q24" s="3">
        <f t="shared" si="1"/>
        <v>70.211269123033816</v>
      </c>
      <c r="R24">
        <f t="shared" si="2"/>
        <v>11</v>
      </c>
      <c r="S24">
        <f t="shared" si="3"/>
        <v>2</v>
      </c>
      <c r="T24" s="3">
        <f t="shared" si="4"/>
        <v>81.8920634920635</v>
      </c>
      <c r="U24">
        <f t="shared" si="5"/>
        <v>9</v>
      </c>
      <c r="V24">
        <f t="shared" si="8"/>
        <v>2</v>
      </c>
      <c r="W24" s="3">
        <f t="shared" si="9"/>
        <v>62.910772642390292</v>
      </c>
      <c r="X24">
        <f t="shared" si="6"/>
        <v>19</v>
      </c>
      <c r="Y24" s="3">
        <f t="shared" si="10"/>
        <v>55.139754785297768</v>
      </c>
      <c r="Z24" s="3">
        <f t="shared" si="7"/>
        <v>31.496947496947499</v>
      </c>
      <c r="AA24" s="3">
        <f t="shared" si="11"/>
        <v>38.714321626086331</v>
      </c>
    </row>
    <row r="25" spans="1:27" x14ac:dyDescent="0.25">
      <c r="A25" s="4" t="s">
        <v>52</v>
      </c>
      <c r="B25" t="s">
        <v>26</v>
      </c>
      <c r="C25" s="3">
        <f>IF('1_Bilancia commerciale'!K25&lt;1,ABS(1-'1_Bilancia commerciale'!K25)*20,('1_Bilancia commerciale'!K25-1)*20)</f>
        <v>176</v>
      </c>
      <c r="D25" s="3">
        <f>IF('2_posizione internaz.li'!K25&lt;0,'2_posizione internaz.li'!K25/-35*100,0)</f>
        <v>112.85714285714286</v>
      </c>
      <c r="E25" s="3">
        <f>IF('3_Tasso cambio effettivo'!K25&lt;0,'3_Tasso cambio effettivo'!K25/-3*100,'3_Tasso cambio effettivo'!K25/3*100)</f>
        <v>223.33333333333334</v>
      </c>
      <c r="F25" s="3">
        <f>IF('4_Quota export mondiale'!K25&lt;0,'4_Quota export mondiale'!K25/-3*100,0)</f>
        <v>0</v>
      </c>
      <c r="G25" s="3">
        <f>IF('5_Costo_lavoro'!K25&gt;0,'5_Costo_lavoro'!K25/9*100,0)</f>
        <v>305.55555555555554</v>
      </c>
      <c r="H25" s="3">
        <f>IF('6_Debito pubblico'!K25&gt;0,'6_Debito pubblico'!K25/60*100,0)</f>
        <v>81.5</v>
      </c>
      <c r="I25" s="3">
        <f>IF('7_Debiti famiglie e Isp'!K25&gt;0,'7_Debiti famiglie e Isp'!K25/55*100,0)</f>
        <v>22.727272727272727</v>
      </c>
      <c r="J25" s="3">
        <f>IF('8_Debiti imprese'!K25&gt;0,'8_Debiti imprese'!K25/85*100,0)</f>
        <v>33.17647058823529</v>
      </c>
      <c r="K25" s="3">
        <f>IF('9_Crediti concessi famiglie'!K25&gt;0,'9_Crediti concessi famiglie'!K25/14*100,0)</f>
        <v>20</v>
      </c>
      <c r="L25" s="3">
        <f>IF('10_Crediti concessi imprese'!K25&gt;0,'10_Crediti concessi imprese'!K25/13*100,0)</f>
        <v>73.84615384615384</v>
      </c>
      <c r="M25" s="3">
        <f>IF('11_Prezzo abitazioni'!K25&gt;0,'11_Prezzo abitazioni'!K25/9*100,0)</f>
        <v>36.666666666666664</v>
      </c>
      <c r="N25" s="3">
        <f>IF('12_Disoccupazione'!K25&gt;0,'12_Disoccupazione'!K25/10*100,0)</f>
        <v>55.999999999999993</v>
      </c>
      <c r="O25" s="3">
        <f>IF('13_Tasso di attivita'!K25&lt;0,'13_Tasso di attivita'!K25/-0.2*100,0)</f>
        <v>0</v>
      </c>
      <c r="P25">
        <f t="shared" si="0"/>
        <v>4</v>
      </c>
      <c r="Q25" s="3">
        <f t="shared" si="1"/>
        <v>87.820199659566185</v>
      </c>
      <c r="R25">
        <f t="shared" si="2"/>
        <v>18</v>
      </c>
      <c r="S25">
        <f t="shared" si="3"/>
        <v>4</v>
      </c>
      <c r="T25" s="3">
        <f t="shared" si="4"/>
        <v>163.54920634920637</v>
      </c>
      <c r="U25">
        <f t="shared" si="5"/>
        <v>19</v>
      </c>
      <c r="V25">
        <f t="shared" si="8"/>
        <v>0</v>
      </c>
      <c r="W25" s="3">
        <f t="shared" si="9"/>
        <v>40.489570478541062</v>
      </c>
      <c r="X25">
        <f t="shared" si="6"/>
        <v>3</v>
      </c>
      <c r="Y25" s="3">
        <f t="shared" si="10"/>
        <v>28.372354939540511</v>
      </c>
      <c r="Z25" s="3">
        <f t="shared" si="7"/>
        <v>62.903540903540907</v>
      </c>
      <c r="AA25" s="3">
        <f t="shared" si="11"/>
        <v>24.916658756025267</v>
      </c>
    </row>
    <row r="26" spans="1:27" x14ac:dyDescent="0.25">
      <c r="A26" s="4" t="s">
        <v>51</v>
      </c>
      <c r="B26" t="s">
        <v>27</v>
      </c>
      <c r="C26" s="3">
        <f>IF('1_Bilancia commerciale'!K26&lt;1,ABS(1-'1_Bilancia commerciale'!K26)*20,('1_Bilancia commerciale'!K26-1)*20)</f>
        <v>28</v>
      </c>
      <c r="D26" s="3">
        <f>IF('2_posizione internaz.li'!K26&lt;0,'2_posizione internaz.li'!K26/-35*100,0)</f>
        <v>0</v>
      </c>
      <c r="E26" s="3">
        <f>IF('3_Tasso cambio effettivo'!K26&lt;0,'3_Tasso cambio effettivo'!K26/-3*100,'3_Tasso cambio effettivo'!K26/3*100)</f>
        <v>36.666666666666671</v>
      </c>
      <c r="F26" s="3">
        <f>IF('4_Quota export mondiale'!K26&lt;0,'4_Quota export mondiale'!K26/-3*100,0)</f>
        <v>0</v>
      </c>
      <c r="G26" s="3">
        <f>IF('5_Costo_lavoro'!K26&gt;0,'5_Costo_lavoro'!K26/9*100,0)</f>
        <v>168.88888888888889</v>
      </c>
      <c r="H26" s="3">
        <f>IF('6_Debito pubblico'!K26&gt;0,'6_Debito pubblico'!K26/60*100,0)</f>
        <v>114.00000000000001</v>
      </c>
      <c r="I26" s="3">
        <f>IF('7_Debiti famiglie e Isp'!K26&gt;0,'7_Debiti famiglie e Isp'!K26/55*100,0)</f>
        <v>43.454545454545453</v>
      </c>
      <c r="J26" s="3">
        <f>IF('8_Debiti imprese'!K26&gt;0,'8_Debiti imprese'!K26/85*100,0)</f>
        <v>40.82352941176471</v>
      </c>
      <c r="K26" s="3">
        <f>IF('9_Crediti concessi famiglie'!K26&gt;0,'9_Crediti concessi famiglie'!K26/14*100,0)</f>
        <v>27.857142857142858</v>
      </c>
      <c r="L26" s="3">
        <f>IF('10_Crediti concessi imprese'!K26&gt;0,'10_Crediti concessi imprese'!K26/13*100,0)</f>
        <v>0</v>
      </c>
      <c r="M26" s="3">
        <f>IF('11_Prezzo abitazioni'!K26&gt;0,'11_Prezzo abitazioni'!K26/9*100,0)</f>
        <v>80</v>
      </c>
      <c r="N26" s="3">
        <f>IF('12_Disoccupazione'!K26&gt;0,'12_Disoccupazione'!K26/10*100,0)</f>
        <v>37</v>
      </c>
      <c r="O26" s="3">
        <f>IF('13_Tasso di attivita'!K26&lt;0,'13_Tasso di attivita'!K26/-0.2*100,0)</f>
        <v>0</v>
      </c>
      <c r="P26">
        <f t="shared" si="0"/>
        <v>2</v>
      </c>
      <c r="Q26" s="3">
        <f t="shared" si="1"/>
        <v>44.360828713769884</v>
      </c>
      <c r="R26">
        <f t="shared" si="2"/>
        <v>2</v>
      </c>
      <c r="S26">
        <f t="shared" si="3"/>
        <v>1</v>
      </c>
      <c r="T26" s="3">
        <f t="shared" si="4"/>
        <v>46.711111111111109</v>
      </c>
      <c r="U26">
        <f t="shared" si="5"/>
        <v>3</v>
      </c>
      <c r="V26">
        <f t="shared" si="8"/>
        <v>1</v>
      </c>
      <c r="W26" s="3">
        <f t="shared" si="9"/>
        <v>42.891902215431628</v>
      </c>
      <c r="X26">
        <f t="shared" si="6"/>
        <v>6</v>
      </c>
      <c r="Y26" s="3">
        <f t="shared" si="10"/>
        <v>59.500729615009973</v>
      </c>
      <c r="Z26" s="3">
        <f t="shared" si="7"/>
        <v>17.965811965811966</v>
      </c>
      <c r="AA26" s="3">
        <f t="shared" si="11"/>
        <v>26.395016747957925</v>
      </c>
    </row>
    <row r="27" spans="1:27" x14ac:dyDescent="0.25">
      <c r="A27" s="4" t="s">
        <v>51</v>
      </c>
      <c r="B27" t="s">
        <v>28</v>
      </c>
      <c r="C27" s="3">
        <f>IF('1_Bilancia commerciale'!K27&lt;1,ABS(1-'1_Bilancia commerciale'!K27)*20,('1_Bilancia commerciale'!K27-1)*20)</f>
        <v>128</v>
      </c>
      <c r="D27" s="3">
        <f>IF('2_posizione internaz.li'!K27&lt;0,'2_posizione internaz.li'!K27/-35*100,0)</f>
        <v>156.85714285714286</v>
      </c>
      <c r="E27" s="3">
        <f>IF('3_Tasso cambio effettivo'!K27&lt;0,'3_Tasso cambio effettivo'!K27/-3*100,'3_Tasso cambio effettivo'!K27/3*100)</f>
        <v>250</v>
      </c>
      <c r="F27" s="3">
        <f>IF('4_Quota export mondiale'!K27&lt;0,'4_Quota export mondiale'!K27/-3*100,0)</f>
        <v>103.36000000000001</v>
      </c>
      <c r="G27" s="3">
        <f>IF('5_Costo_lavoro'!K27&gt;0,'5_Costo_lavoro'!K27/9*100,0)</f>
        <v>197.77777777777777</v>
      </c>
      <c r="H27" s="3">
        <f>IF('6_Debito pubblico'!K27&gt;0,'6_Debito pubblico'!K27/60*100,0)</f>
        <v>93.5</v>
      </c>
      <c r="I27" s="3">
        <f>IF('7_Debiti famiglie e Isp'!K27&gt;0,'7_Debiti famiglie e Isp'!K27/55*100,0)</f>
        <v>80</v>
      </c>
      <c r="J27" s="3">
        <f>IF('8_Debiti imprese'!K27&gt;0,'8_Debiti imprese'!K27/85*100,0)</f>
        <v>48.705882352941174</v>
      </c>
      <c r="K27" s="3">
        <f>IF('9_Crediti concessi famiglie'!K27&gt;0,'9_Crediti concessi famiglie'!K27/14*100,0)</f>
        <v>32.857142857142854</v>
      </c>
      <c r="L27" s="3">
        <f>IF('10_Crediti concessi imprese'!K27&gt;0,'10_Crediti concessi imprese'!K27/13*100,0)</f>
        <v>19.230769230769234</v>
      </c>
      <c r="M27" s="3">
        <f>IF('11_Prezzo abitazioni'!K27&gt;0,'11_Prezzo abitazioni'!K27/9*100,0)</f>
        <v>0</v>
      </c>
      <c r="N27" s="3">
        <f>IF('12_Disoccupazione'!K27&gt;0,'12_Disoccupazione'!K27/10*100,0)</f>
        <v>57.999999999999993</v>
      </c>
      <c r="O27" s="3">
        <f>IF('13_Tasso di attivita'!K27&lt;0,'13_Tasso di attivita'!K27/-0.2*100,0)</f>
        <v>0</v>
      </c>
      <c r="P27">
        <f t="shared" si="0"/>
        <v>5</v>
      </c>
      <c r="Q27" s="3">
        <f t="shared" si="1"/>
        <v>89.868362698136465</v>
      </c>
      <c r="R27">
        <f t="shared" si="2"/>
        <v>19</v>
      </c>
      <c r="S27">
        <f t="shared" si="3"/>
        <v>5</v>
      </c>
      <c r="T27" s="3">
        <f t="shared" si="4"/>
        <v>167.19898412698413</v>
      </c>
      <c r="U27">
        <f t="shared" si="5"/>
        <v>20</v>
      </c>
      <c r="V27">
        <f t="shared" si="8"/>
        <v>0</v>
      </c>
      <c r="W27" s="3">
        <f t="shared" si="9"/>
        <v>41.536724305106659</v>
      </c>
      <c r="X27">
        <f t="shared" si="6"/>
        <v>5</v>
      </c>
      <c r="Y27" s="3">
        <f t="shared" si="10"/>
        <v>28.442780466239547</v>
      </c>
      <c r="Z27" s="3">
        <f t="shared" si="7"/>
        <v>64.307301587301581</v>
      </c>
      <c r="AA27" s="3">
        <f t="shared" si="11"/>
        <v>25.561061110834867</v>
      </c>
    </row>
    <row r="28" spans="1:27" x14ac:dyDescent="0.25">
      <c r="A28" s="4" t="s">
        <v>51</v>
      </c>
      <c r="B28" t="s">
        <v>29</v>
      </c>
      <c r="C28" s="3">
        <f>IF('1_Bilancia commerciale'!K28&lt;1,ABS(1-'1_Bilancia commerciale'!K28)*20,('1_Bilancia commerciale'!K28-1)*20)</f>
        <v>36</v>
      </c>
      <c r="D28" s="3">
        <f>IF('2_posizione internaz.li'!K28&lt;0,'2_posizione internaz.li'!K28/-35*100,0)</f>
        <v>0</v>
      </c>
      <c r="E28" s="3">
        <f>IF('3_Tasso cambio effettivo'!K28&lt;0,'3_Tasso cambio effettivo'!K28/-3*100,'3_Tasso cambio effettivo'!K28/3*100)</f>
        <v>63.333333333333329</v>
      </c>
      <c r="F28" s="3">
        <f>IF('4_Quota export mondiale'!K28&lt;0,'4_Quota export mondiale'!K28/-3*100,0)</f>
        <v>198.47666666666666</v>
      </c>
      <c r="G28" s="3">
        <f>IF('5_Costo_lavoro'!K28&gt;0,'5_Costo_lavoro'!K28/9*100,0)</f>
        <v>155.55555555555557</v>
      </c>
      <c r="H28" s="3">
        <f>IF('6_Debito pubblico'!K28&gt;0,'6_Debito pubblico'!K28/60*100,0)</f>
        <v>128.5</v>
      </c>
      <c r="I28" s="3">
        <f>IF('7_Debiti famiglie e Isp'!K28&gt;0,'7_Debiti famiglie e Isp'!K28/55*100,0)</f>
        <v>116.18181818181819</v>
      </c>
      <c r="J28" s="3">
        <f>IF('8_Debiti imprese'!K28&gt;0,'8_Debiti imprese'!K28/85*100,0)</f>
        <v>89.764705882352942</v>
      </c>
      <c r="K28" s="3">
        <f>IF('9_Crediti concessi famiglie'!K28&gt;0,'9_Crediti concessi famiglie'!K28/14*100,0)</f>
        <v>0</v>
      </c>
      <c r="L28" s="3">
        <f>IF('10_Crediti concessi imprese'!K28&gt;0,'10_Crediti concessi imprese'!K28/13*100,0)</f>
        <v>20</v>
      </c>
      <c r="M28" s="3">
        <f>IF('11_Prezzo abitazioni'!K28&gt;0,'11_Prezzo abitazioni'!K28/9*100,0)</f>
        <v>0</v>
      </c>
      <c r="N28" s="3">
        <f>IF('12_Disoccupazione'!K28&gt;0,'12_Disoccupazione'!K28/10*100,0)</f>
        <v>72</v>
      </c>
      <c r="O28" s="3">
        <f>IF('13_Tasso di attivita'!K28&lt;0,'13_Tasso di attivita'!K28/-0.2*100,0)</f>
        <v>0</v>
      </c>
      <c r="P28">
        <f t="shared" si="0"/>
        <v>4</v>
      </c>
      <c r="Q28" s="3">
        <f t="shared" si="1"/>
        <v>67.677852278440525</v>
      </c>
      <c r="R28">
        <f t="shared" si="2"/>
        <v>9</v>
      </c>
      <c r="S28">
        <f t="shared" si="3"/>
        <v>2</v>
      </c>
      <c r="T28" s="3">
        <f t="shared" si="4"/>
        <v>90.673111111111126</v>
      </c>
      <c r="U28">
        <f t="shared" si="5"/>
        <v>11</v>
      </c>
      <c r="V28">
        <f t="shared" si="8"/>
        <v>2</v>
      </c>
      <c r="W28" s="3">
        <f t="shared" si="9"/>
        <v>53.305815508021389</v>
      </c>
      <c r="X28">
        <f t="shared" si="6"/>
        <v>11</v>
      </c>
      <c r="Y28" s="3">
        <f t="shared" si="10"/>
        <v>48.470182888201556</v>
      </c>
      <c r="Z28" s="3">
        <f t="shared" si="7"/>
        <v>34.874273504273511</v>
      </c>
      <c r="AA28" s="3">
        <f t="shared" si="11"/>
        <v>32.803578774167008</v>
      </c>
    </row>
    <row r="29" spans="1:27" x14ac:dyDescent="0.25">
      <c r="A29" s="4" t="s">
        <v>52</v>
      </c>
      <c r="B29" t="s">
        <v>30</v>
      </c>
      <c r="C29" s="3">
        <f>IF('1_Bilancia commerciale'!K29&lt;1,ABS(1-'1_Bilancia commerciale'!K29)*20,('1_Bilancia commerciale'!K29-1)*20)</f>
        <v>102</v>
      </c>
      <c r="D29" s="3">
        <f>IF('2_posizione internaz.li'!K29&lt;0,'2_posizione internaz.li'!K29/-35*100,0)</f>
        <v>0</v>
      </c>
      <c r="E29" s="3">
        <f>IF('3_Tasso cambio effettivo'!K29&lt;0,'3_Tasso cambio effettivo'!K29/-3*100,'3_Tasso cambio effettivo'!K29/3*100)</f>
        <v>250</v>
      </c>
      <c r="F29" s="3">
        <f>IF('4_Quota export mondiale'!K29&lt;0,'4_Quota export mondiale'!K29/-3*100,0)</f>
        <v>95.656666666666666</v>
      </c>
      <c r="G29" s="3">
        <f>IF('5_Costo_lavoro'!K29&gt;0,'5_Costo_lavoro'!K29/9*100,0)</f>
        <v>125.55555555555556</v>
      </c>
      <c r="H29" s="3">
        <f>IF('6_Debito pubblico'!K29&gt;0,'6_Debito pubblico'!K29/60*100,0)</f>
        <v>52.5</v>
      </c>
      <c r="I29" s="3">
        <f>IF('7_Debiti famiglie e Isp'!K29&gt;0,'7_Debiti famiglie e Isp'!K29/55*100,0)</f>
        <v>153.81818181818181</v>
      </c>
      <c r="J29" s="3">
        <f>IF('8_Debiti imprese'!K29&gt;0,'8_Debiti imprese'!K29/85*100,0)</f>
        <v>137.88235294117646</v>
      </c>
      <c r="K29" s="3">
        <f>IF('9_Crediti concessi famiglie'!K29&gt;0,'9_Crediti concessi famiglie'!K29/14*100,0)</f>
        <v>4.2857142857142856</v>
      </c>
      <c r="L29" s="3">
        <f>IF('10_Crediti concessi imprese'!K29&gt;0,'10_Crediti concessi imprese'!K29/13*100,0)</f>
        <v>6.1538461538461542</v>
      </c>
      <c r="M29" s="3">
        <f>IF('11_Prezzo abitazioni'!K29&gt;0,'11_Prezzo abitazioni'!K29/9*100,0)</f>
        <v>0</v>
      </c>
      <c r="N29" s="3">
        <f>IF('12_Disoccupazione'!K29&gt;0,'12_Disoccupazione'!K29/10*100,0)</f>
        <v>77</v>
      </c>
      <c r="O29" s="3">
        <f>IF('13_Tasso di attivita'!K29&lt;0,'13_Tasso di attivita'!K29/-0.2*100,0)</f>
        <v>0</v>
      </c>
      <c r="P29">
        <f t="shared" si="0"/>
        <v>5</v>
      </c>
      <c r="Q29" s="3">
        <f t="shared" si="1"/>
        <v>77.296332109318527</v>
      </c>
      <c r="R29">
        <f t="shared" si="2"/>
        <v>15</v>
      </c>
      <c r="S29">
        <f t="shared" si="3"/>
        <v>3</v>
      </c>
      <c r="T29" s="3">
        <f t="shared" si="4"/>
        <v>114.64244444444444</v>
      </c>
      <c r="U29">
        <f t="shared" si="5"/>
        <v>15</v>
      </c>
      <c r="V29">
        <f t="shared" si="8"/>
        <v>2</v>
      </c>
      <c r="W29" s="3">
        <f t="shared" si="9"/>
        <v>53.955011899864836</v>
      </c>
      <c r="X29">
        <f t="shared" si="6"/>
        <v>12</v>
      </c>
      <c r="Y29" s="3">
        <f t="shared" si="10"/>
        <v>42.955575432883755</v>
      </c>
      <c r="Z29" s="3">
        <f t="shared" si="7"/>
        <v>44.093247863247861</v>
      </c>
      <c r="AA29" s="3">
        <f t="shared" si="11"/>
        <v>33.203084246070667</v>
      </c>
    </row>
    <row r="30" spans="1:27" x14ac:dyDescent="0.25">
      <c r="A30" s="4"/>
      <c r="B30" t="s">
        <v>72</v>
      </c>
      <c r="C30" s="3">
        <f t="shared" ref="C30:N30" si="12">AVERAGE(C3:C29)</f>
        <v>82.962962962962962</v>
      </c>
      <c r="D30" s="3">
        <f t="shared" si="12"/>
        <v>79.068783068783063</v>
      </c>
      <c r="E30" s="3">
        <f t="shared" si="12"/>
        <v>169.0123456790123</v>
      </c>
      <c r="F30" s="3">
        <f t="shared" si="12"/>
        <v>80.39419753086419</v>
      </c>
      <c r="G30" s="3">
        <f t="shared" si="12"/>
        <v>175.43209876543207</v>
      </c>
      <c r="H30" s="3">
        <f>AVERAGE(H3:H29)</f>
        <v>108.60493827160495</v>
      </c>
      <c r="I30" s="3">
        <f>AVERAGE(I3:I29)</f>
        <v>82.060606060606062</v>
      </c>
      <c r="J30" s="3">
        <f>AVERAGE(J3:J29)</f>
        <v>87.607843137254918</v>
      </c>
      <c r="K30" s="3">
        <f t="shared" si="12"/>
        <v>21.825396825396833</v>
      </c>
      <c r="L30" s="3">
        <f t="shared" ref="L30" si="13">AVERAGE(L3:L29)</f>
        <v>39.772079772079778</v>
      </c>
      <c r="M30" s="3">
        <f>AVERAGE(M3:M29)</f>
        <v>45.020576131687257</v>
      </c>
      <c r="N30" s="3">
        <f t="shared" si="12"/>
        <v>57.666666666666664</v>
      </c>
      <c r="O30" s="3">
        <f>AVERAGE(O3:O29)</f>
        <v>25.92592592592592</v>
      </c>
      <c r="Q30" s="3">
        <f t="shared" si="1"/>
        <v>81.181109292175151</v>
      </c>
      <c r="T30" s="3">
        <f t="shared" si="4"/>
        <v>117.3740776014109</v>
      </c>
      <c r="W30" s="3">
        <f>AVERAGE(H30:O30)</f>
        <v>58.560504098902804</v>
      </c>
      <c r="Y30" s="3">
        <f t="shared" si="10"/>
        <v>44.391156521318983</v>
      </c>
      <c r="Z30" s="3">
        <f t="shared" si="7"/>
        <v>45.143876000542654</v>
      </c>
      <c r="AA30" s="3">
        <f t="shared" si="11"/>
        <v>36.037233291632496</v>
      </c>
    </row>
    <row r="31" spans="1:27" x14ac:dyDescent="0.25">
      <c r="A31" s="4" t="s">
        <v>51</v>
      </c>
      <c r="B31">
        <f>COUNTIF(A3:A29,"EUR")</f>
        <v>20</v>
      </c>
      <c r="C31" s="3">
        <f>SUMIF($A3:$A29,"EUR",C3:C29)/$B31</f>
        <v>77.5</v>
      </c>
      <c r="D31" s="3">
        <f t="shared" ref="D31:N31" si="14">SUMIF($A3:$A29,"EUR",D3:D29)/$B31</f>
        <v>88.300000000000011</v>
      </c>
      <c r="E31" s="3">
        <f t="shared" si="14"/>
        <v>116.00000000000003</v>
      </c>
      <c r="F31" s="3">
        <f t="shared" si="14"/>
        <v>103.74933333333331</v>
      </c>
      <c r="G31" s="3">
        <f t="shared" si="14"/>
        <v>154.66666666666666</v>
      </c>
      <c r="H31" s="3">
        <f>SUMIF($A3:$A29,"EUR",H3:H29)/$B31</f>
        <v>121.41666666666667</v>
      </c>
      <c r="I31" s="3">
        <f>SUMIF($A3:$A29,"EUR",I3:I29)/$B31</f>
        <v>85.281818181818181</v>
      </c>
      <c r="J31" s="3">
        <f>SUMIF($A3:$A29,"EUR",J3:J29)/$B31</f>
        <v>92.870588235294122</v>
      </c>
      <c r="K31" s="3">
        <f t="shared" si="14"/>
        <v>19.321428571428569</v>
      </c>
      <c r="L31" s="3">
        <f t="shared" ref="L31" si="15">SUMIF($A3:$A29,"EUR",L3:L29)/$B31</f>
        <v>39.769230769230774</v>
      </c>
      <c r="M31" s="3">
        <f>SUMIF($A3:$A29,"EUR",M3:M29)/$B31</f>
        <v>44.611111111111114</v>
      </c>
      <c r="N31" s="3">
        <f t="shared" si="14"/>
        <v>61.75</v>
      </c>
      <c r="O31" s="3">
        <f>SUMIF($A3:$A29,"EUR",O3:O29)/$B31</f>
        <v>34.999999999999993</v>
      </c>
      <c r="Q31" s="3">
        <f t="shared" si="1"/>
        <v>80.018218733503787</v>
      </c>
      <c r="T31" s="3">
        <f t="shared" si="4"/>
        <v>108.0432</v>
      </c>
      <c r="W31" s="3">
        <f t="shared" ref="W31:W32" si="16">AVERAGE(H31:O31)</f>
        <v>62.502605441943672</v>
      </c>
      <c r="Y31" s="3">
        <f t="shared" si="10"/>
        <v>48.067980541439226</v>
      </c>
      <c r="Z31" s="3">
        <f t="shared" si="7"/>
        <v>41.555076923076925</v>
      </c>
      <c r="AA31" s="3">
        <f t="shared" si="11"/>
        <v>38.463141810426876</v>
      </c>
    </row>
    <row r="32" spans="1:27" x14ac:dyDescent="0.25">
      <c r="A32" s="4" t="s">
        <v>52</v>
      </c>
      <c r="B32">
        <f>COUNTIF(A3:A29,"N_EUR")</f>
        <v>7</v>
      </c>
      <c r="C32" s="3">
        <f>SUMIF($A3:$A29,"N_EUR",C3:C29)/$B32</f>
        <v>98.571428571428569</v>
      </c>
      <c r="D32" s="3">
        <f t="shared" ref="D32:N32" si="17">SUMIF($A3:$A29,"N_EUR",D3:D29)/$B32</f>
        <v>52.693877551020414</v>
      </c>
      <c r="E32" s="3">
        <f t="shared" si="17"/>
        <v>320.47619047619042</v>
      </c>
      <c r="F32" s="3">
        <f t="shared" si="17"/>
        <v>13.665238095238095</v>
      </c>
      <c r="G32" s="3">
        <f t="shared" si="17"/>
        <v>234.76190476190479</v>
      </c>
      <c r="H32" s="3">
        <f>SUMIF($A3:$A29,"N_EUR",H3:H29)/$B32</f>
        <v>72</v>
      </c>
      <c r="I32" s="3">
        <f>SUMIF($A3:$A29,"N_EUR",I3:I29)/$B32</f>
        <v>72.857142857142861</v>
      </c>
      <c r="J32" s="3">
        <f>SUMIF($A3:$A29,"N_EUR",J3:J29)/$B32</f>
        <v>72.571428571428569</v>
      </c>
      <c r="K32" s="3">
        <f t="shared" si="17"/>
        <v>28.979591836734695</v>
      </c>
      <c r="L32" s="3">
        <f t="shared" ref="L32" si="18">SUMIF($A3:$A29,"N_EUR",L3:L29)/$B32</f>
        <v>39.780219780219781</v>
      </c>
      <c r="M32" s="3">
        <f>SUMIF($A3:$A29,"N_EUR",M3:M29)/$B32</f>
        <v>46.190476190476197</v>
      </c>
      <c r="N32" s="3">
        <f t="shared" si="17"/>
        <v>46</v>
      </c>
      <c r="O32" s="3">
        <f>SUMIF($A3:$A29,"N_EUR",O3:O29)/$B32</f>
        <v>0</v>
      </c>
      <c r="Q32" s="3">
        <f t="shared" si="1"/>
        <v>84.503653745521888</v>
      </c>
      <c r="T32" s="3">
        <f t="shared" si="4"/>
        <v>144.03372789115647</v>
      </c>
      <c r="W32" s="3">
        <f t="shared" si="16"/>
        <v>47.297357404500268</v>
      </c>
      <c r="Y32" s="3">
        <f t="shared" si="10"/>
        <v>34.443559307776688</v>
      </c>
      <c r="Z32" s="3">
        <f t="shared" si="7"/>
        <v>55.397587650444798</v>
      </c>
      <c r="AA32" s="3">
        <f t="shared" si="11"/>
        <v>29.10606609507709</v>
      </c>
    </row>
    <row r="33" spans="1:23" x14ac:dyDescent="0.25">
      <c r="A33" s="2" t="s">
        <v>113</v>
      </c>
      <c r="B33" s="2"/>
      <c r="C33" s="2">
        <f t="shared" ref="C33:N33" si="19">COUNTIF(C3:C29,"&gt;=100")</f>
        <v>10</v>
      </c>
      <c r="D33" s="2">
        <f t="shared" si="19"/>
        <v>8</v>
      </c>
      <c r="E33" s="2">
        <f t="shared" si="19"/>
        <v>11</v>
      </c>
      <c r="F33" s="2">
        <f t="shared" si="19"/>
        <v>7</v>
      </c>
      <c r="G33" s="2">
        <f t="shared" si="19"/>
        <v>22</v>
      </c>
      <c r="H33" s="2">
        <f>COUNTIF(H3:H29,"&gt;=100")</f>
        <v>13</v>
      </c>
      <c r="I33" s="2">
        <f>COUNTIF(I3:I29,"&gt;=100")</f>
        <v>9</v>
      </c>
      <c r="J33" s="2">
        <f>COUNTIF(J3:J29,"&gt;=100")</f>
        <v>8</v>
      </c>
      <c r="K33" s="2">
        <f t="shared" si="19"/>
        <v>1</v>
      </c>
      <c r="L33" s="2">
        <f t="shared" ref="L33" si="20">COUNTIF(L3:L29,"&gt;=100")</f>
        <v>2</v>
      </c>
      <c r="M33" s="2">
        <f>COUNTIF(M3:M29,"&gt;=100")</f>
        <v>4</v>
      </c>
      <c r="N33" s="2">
        <f t="shared" si="19"/>
        <v>2</v>
      </c>
      <c r="O33" s="2">
        <f>COUNTIF(O3:O29,"&gt;=100")</f>
        <v>1</v>
      </c>
      <c r="Q33" s="3"/>
      <c r="T33" s="3"/>
      <c r="W33" s="3"/>
    </row>
    <row r="34" spans="1:23" x14ac:dyDescent="0.25">
      <c r="A34" s="4" t="s">
        <v>53</v>
      </c>
      <c r="C34" s="7" t="s">
        <v>55</v>
      </c>
      <c r="D34" s="7" t="s">
        <v>56</v>
      </c>
      <c r="E34" s="7" t="s">
        <v>140</v>
      </c>
      <c r="F34" s="7">
        <v>-3</v>
      </c>
      <c r="G34" s="7" t="s">
        <v>57</v>
      </c>
      <c r="H34" s="7" t="s">
        <v>58</v>
      </c>
      <c r="I34" s="7" t="s">
        <v>148</v>
      </c>
      <c r="J34" s="7" t="s">
        <v>149</v>
      </c>
      <c r="K34" s="7" t="s">
        <v>60</v>
      </c>
      <c r="L34" s="7" t="s">
        <v>152</v>
      </c>
      <c r="M34" s="7" t="s">
        <v>57</v>
      </c>
      <c r="N34" s="7" t="s">
        <v>61</v>
      </c>
      <c r="O34" s="7">
        <v>-0.2</v>
      </c>
    </row>
    <row r="35" spans="1:23" x14ac:dyDescent="0.25">
      <c r="A35" s="4" t="s">
        <v>54</v>
      </c>
      <c r="E35" s="7" t="s">
        <v>141</v>
      </c>
      <c r="G35" s="7" t="s">
        <v>62</v>
      </c>
    </row>
    <row r="36" spans="1:23" x14ac:dyDescent="0.25">
      <c r="B36" s="4" t="s">
        <v>136</v>
      </c>
      <c r="C36" s="3">
        <f>C30-standard_2022!C30</f>
        <v>5.1111111111111143</v>
      </c>
      <c r="D36" s="3">
        <f>D30-standard_2022!D30</f>
        <v>-8.2857142857142918</v>
      </c>
      <c r="E36" s="3">
        <f>E30-standard_2022!E30</f>
        <v>53.3333333333333</v>
      </c>
      <c r="F36" s="3">
        <f>F30-standard_2022!F30</f>
        <v>14.436666666666653</v>
      </c>
      <c r="G36" s="3">
        <f>G30-standard_2022!G30</f>
        <v>42.921810699588463</v>
      </c>
      <c r="H36" s="3">
        <f>H30-standard_2022!H30</f>
        <v>-3.574074074074062</v>
      </c>
      <c r="I36" s="3">
        <f>I30-standard_2022!I30</f>
        <v>-3.7979797979797922</v>
      </c>
      <c r="J36" s="3">
        <f>J30-standard_2022!J30</f>
        <v>32.052287581699382</v>
      </c>
      <c r="K36" s="3">
        <f>K30-standard_2022!K30</f>
        <v>-13.597883597883598</v>
      </c>
      <c r="L36" s="3">
        <f>L30-standard_2022!L30</f>
        <v>-20.170940170940177</v>
      </c>
      <c r="M36" s="3">
        <f>M30-standard_2022!M30</f>
        <v>-73.786008230452637</v>
      </c>
      <c r="N36" s="3">
        <f>N30-standard_2022!N30</f>
        <v>-3.703703703703809E-2</v>
      </c>
      <c r="O36" s="3">
        <f>O30-standard_2022!O30</f>
        <v>12.962962962962957</v>
      </c>
    </row>
    <row r="37" spans="1:23" x14ac:dyDescent="0.25">
      <c r="B37" s="4" t="s">
        <v>134</v>
      </c>
      <c r="C37" s="3">
        <f>C30-standard_2021!C30</f>
        <v>7.7777777777777715</v>
      </c>
      <c r="D37" s="3">
        <f>D30-standard_2021!D30</f>
        <v>-18.275132275132279</v>
      </c>
      <c r="E37" s="3">
        <f>E30-standard_2021!E30</f>
        <v>104.81481481481478</v>
      </c>
      <c r="F37" s="3">
        <f>F30-standard_2021!F30</f>
        <v>34.928888888888885</v>
      </c>
      <c r="G37" s="3">
        <f>G30-standard_2021!G30</f>
        <v>79.38271604938268</v>
      </c>
      <c r="H37" s="3">
        <f>H30-standard_2021!H30</f>
        <v>-11.203703703703681</v>
      </c>
      <c r="I37" s="3">
        <f>I30-standard_2021!I30</f>
        <v>-10.255892255892249</v>
      </c>
      <c r="J37" s="3">
        <f>J30-standard_2021!J30</f>
        <v>27.873638344226599</v>
      </c>
      <c r="K37" s="3">
        <f>K30-standard_2021!K30</f>
        <v>-22.116402116402103</v>
      </c>
      <c r="L37" s="3">
        <f>L30-standard_2021!L30</f>
        <v>1.1680911680911734</v>
      </c>
      <c r="M37" s="3">
        <f>M30-standard_2021!M30</f>
        <v>-59.13580246913579</v>
      </c>
      <c r="N37" s="3">
        <f>N30-standard_2021!N30</f>
        <v>-8.7407407407407405</v>
      </c>
      <c r="O37" s="3">
        <f>O30-standard_2021!O30</f>
        <v>-46.296296296296305</v>
      </c>
    </row>
    <row r="38" spans="1:23" x14ac:dyDescent="0.25">
      <c r="B38" s="4" t="s">
        <v>135</v>
      </c>
      <c r="C38" s="3">
        <f>C30-standard_2020!C30</f>
        <v>12.296296296296291</v>
      </c>
      <c r="D38" s="3">
        <f>D30-standard_2020!D30</f>
        <v>-33.407407407407419</v>
      </c>
      <c r="E38" s="3">
        <f>E30-standard_2020!E30</f>
        <v>75.925925925925895</v>
      </c>
      <c r="F38" s="3">
        <f>F30-standard_2020!F30</f>
        <v>12.715061728395057</v>
      </c>
      <c r="G38" s="3">
        <f>G30-standard_2020!G30</f>
        <v>45.967078189300366</v>
      </c>
      <c r="H38" s="3">
        <f>H30-standard_2020!H30</f>
        <v>-16.734567901234556</v>
      </c>
      <c r="I38" s="3">
        <f>I30-standard_2020!I30</f>
        <v>-14.942760942760955</v>
      </c>
      <c r="J38" s="3">
        <f>J30-standard_2020!J30</f>
        <v>24.840958605664518</v>
      </c>
      <c r="K38" s="3">
        <f>K30-standard_2020!K30</f>
        <v>-4.9999999999999858</v>
      </c>
      <c r="L38" s="3">
        <f>L30-standard_2020!L30</f>
        <v>0.54131054131053702</v>
      </c>
      <c r="M38" s="3">
        <f>M30-standard_2020!M30</f>
        <v>-16.872427983539083</v>
      </c>
      <c r="N38" s="3">
        <f>N30-standard_2020!N30</f>
        <v>-12.555555555555564</v>
      </c>
      <c r="O38" s="3">
        <f>O30-standard_2020!O30</f>
        <v>-146.2962962962963</v>
      </c>
    </row>
    <row r="40" spans="1:23" ht="79.2" x14ac:dyDescent="0.25">
      <c r="C40" s="65" t="s">
        <v>126</v>
      </c>
      <c r="D40" s="65" t="s">
        <v>127</v>
      </c>
      <c r="E40" s="65" t="s">
        <v>128</v>
      </c>
      <c r="F40" s="65" t="s">
        <v>129</v>
      </c>
      <c r="G40" s="65" t="s">
        <v>125</v>
      </c>
      <c r="H40" s="65" t="s">
        <v>133</v>
      </c>
      <c r="I40" s="26" t="s">
        <v>153</v>
      </c>
      <c r="J40" s="26" t="s">
        <v>154</v>
      </c>
      <c r="K40" s="26" t="s">
        <v>155</v>
      </c>
      <c r="L40" s="26" t="s">
        <v>156</v>
      </c>
      <c r="M40" s="65" t="s">
        <v>130</v>
      </c>
      <c r="N40" s="65" t="s">
        <v>131</v>
      </c>
      <c r="O40" s="65" t="s">
        <v>132</v>
      </c>
    </row>
  </sheetData>
  <mergeCells count="3">
    <mergeCell ref="P1:R1"/>
    <mergeCell ref="W1:Y1"/>
    <mergeCell ref="S1:U1"/>
  </mergeCells>
  <conditionalFormatting sqref="C3:G30 M3:N32 H3:I32 K3:K32 O30:O32">
    <cfRule type="cellIs" dxfId="32" priority="7" stopIfTrue="1" operator="greaterThanOrEqual">
      <formula>100</formula>
    </cfRule>
  </conditionalFormatting>
  <conditionalFormatting sqref="O3:O29">
    <cfRule type="cellIs" dxfId="31" priority="6" stopIfTrue="1" operator="greaterThanOrEqual">
      <formula>100</formula>
    </cfRule>
  </conditionalFormatting>
  <conditionalFormatting sqref="C31:G32">
    <cfRule type="cellIs" dxfId="30" priority="3" stopIfTrue="1" operator="greaterThanOrEqual">
      <formula>100</formula>
    </cfRule>
  </conditionalFormatting>
  <conditionalFormatting sqref="J3:J32">
    <cfRule type="cellIs" dxfId="29" priority="2" stopIfTrue="1" operator="greaterThanOrEqual">
      <formula>100</formula>
    </cfRule>
  </conditionalFormatting>
  <conditionalFormatting sqref="L3:L32">
    <cfRule type="cellIs" dxfId="28" priority="1" stopIfTrue="1" operator="greaterThanOrEqual">
      <formula>100</formula>
    </cfRule>
  </conditionalFormatting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"/>
  <sheetViews>
    <sheetView showGridLines="0" workbookViewId="0">
      <selection sqref="A1:C14"/>
    </sheetView>
  </sheetViews>
  <sheetFormatPr defaultRowHeight="13.2" x14ac:dyDescent="0.25"/>
  <cols>
    <col min="1" max="1" width="11.33203125" customWidth="1"/>
    <col min="2" max="2" width="68.33203125" bestFit="1" customWidth="1"/>
    <col min="3" max="3" width="27.6640625" customWidth="1"/>
  </cols>
  <sheetData>
    <row r="1" spans="1:3" ht="26.4" x14ac:dyDescent="0.25">
      <c r="A1" s="35" t="s">
        <v>87</v>
      </c>
      <c r="B1" s="36" t="s">
        <v>84</v>
      </c>
      <c r="C1" s="24" t="s">
        <v>85</v>
      </c>
    </row>
    <row r="2" spans="1:3" x14ac:dyDescent="0.25">
      <c r="A2" s="72" t="s">
        <v>86</v>
      </c>
      <c r="B2" s="33" t="s">
        <v>97</v>
      </c>
      <c r="C2" s="14" t="s">
        <v>88</v>
      </c>
    </row>
    <row r="3" spans="1:3" ht="20.25" customHeight="1" x14ac:dyDescent="0.25">
      <c r="A3" s="73"/>
      <c r="B3" s="33" t="s">
        <v>90</v>
      </c>
      <c r="C3" s="27">
        <v>-0.35</v>
      </c>
    </row>
    <row r="4" spans="1:3" ht="39.6" x14ac:dyDescent="0.25">
      <c r="A4" s="73"/>
      <c r="B4" s="28" t="s">
        <v>89</v>
      </c>
      <c r="C4" s="26" t="s">
        <v>139</v>
      </c>
    </row>
    <row r="5" spans="1:3" x14ac:dyDescent="0.25">
      <c r="A5" s="73"/>
      <c r="B5" s="66" t="s">
        <v>143</v>
      </c>
      <c r="C5" s="29">
        <v>-0.03</v>
      </c>
    </row>
    <row r="6" spans="1:3" ht="26.4" x14ac:dyDescent="0.25">
      <c r="A6" s="74"/>
      <c r="B6" s="34" t="s">
        <v>91</v>
      </c>
      <c r="C6" s="31" t="s">
        <v>116</v>
      </c>
    </row>
    <row r="7" spans="1:3" ht="13.5" customHeight="1" x14ac:dyDescent="0.25">
      <c r="A7" s="72" t="s">
        <v>112</v>
      </c>
      <c r="B7" s="33" t="s">
        <v>94</v>
      </c>
      <c r="C7" s="32" t="s">
        <v>95</v>
      </c>
    </row>
    <row r="8" spans="1:3" ht="13.5" customHeight="1" x14ac:dyDescent="0.25">
      <c r="A8" s="75"/>
      <c r="B8" s="33" t="s">
        <v>144</v>
      </c>
      <c r="C8" s="32" t="s">
        <v>165</v>
      </c>
    </row>
    <row r="9" spans="1:3" ht="13.5" customHeight="1" x14ac:dyDescent="0.25">
      <c r="A9" s="75"/>
      <c r="B9" s="33" t="s">
        <v>145</v>
      </c>
      <c r="C9" s="32" t="s">
        <v>166</v>
      </c>
    </row>
    <row r="10" spans="1:3" x14ac:dyDescent="0.25">
      <c r="A10" s="75"/>
      <c r="B10" s="33" t="s">
        <v>167</v>
      </c>
      <c r="C10" s="7" t="s">
        <v>93</v>
      </c>
    </row>
    <row r="11" spans="1:3" x14ac:dyDescent="0.25">
      <c r="A11" s="75"/>
      <c r="B11" s="33" t="s">
        <v>168</v>
      </c>
      <c r="C11" s="7" t="s">
        <v>163</v>
      </c>
    </row>
    <row r="12" spans="1:3" ht="13.5" customHeight="1" x14ac:dyDescent="0.25">
      <c r="A12" s="75"/>
      <c r="B12" s="33" t="s">
        <v>92</v>
      </c>
      <c r="C12" s="7" t="s">
        <v>164</v>
      </c>
    </row>
    <row r="13" spans="1:3" ht="13.5" customHeight="1" x14ac:dyDescent="0.25">
      <c r="A13" s="75"/>
      <c r="B13" s="33" t="s">
        <v>169</v>
      </c>
      <c r="C13" s="32" t="s">
        <v>96</v>
      </c>
    </row>
    <row r="14" spans="1:3" ht="13.5" customHeight="1" x14ac:dyDescent="0.25">
      <c r="A14" s="76"/>
      <c r="B14" s="34" t="s">
        <v>111</v>
      </c>
      <c r="C14" s="30" t="s">
        <v>118</v>
      </c>
    </row>
    <row r="15" spans="1:3" ht="13.5" customHeight="1" x14ac:dyDescent="0.25">
      <c r="A15" s="69"/>
    </row>
  </sheetData>
  <mergeCells count="2">
    <mergeCell ref="A2:A6"/>
    <mergeCell ref="A7:A14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8"/>
  <sheetViews>
    <sheetView workbookViewId="0">
      <pane xSplit="2" ySplit="2" topLeftCell="C24" activePane="bottomRight" state="frozen"/>
      <selection pane="topRight" activeCell="C1" sqref="C1"/>
      <selection pane="bottomLeft" activeCell="A3" sqref="A3"/>
      <selection pane="bottomRight" activeCell="C38" sqref="C38:O38"/>
    </sheetView>
  </sheetViews>
  <sheetFormatPr defaultRowHeight="13.2" x14ac:dyDescent="0.25"/>
  <cols>
    <col min="1" max="1" width="7.109375" bestFit="1" customWidth="1"/>
    <col min="2" max="2" width="5" bestFit="1" customWidth="1"/>
    <col min="3" max="15" width="9.5546875" customWidth="1"/>
  </cols>
  <sheetData>
    <row r="1" spans="1:15" ht="39.6" x14ac:dyDescent="0.25">
      <c r="C1" s="65" t="s">
        <v>126</v>
      </c>
      <c r="D1" s="65" t="s">
        <v>127</v>
      </c>
      <c r="E1" s="65" t="s">
        <v>128</v>
      </c>
      <c r="F1" s="65" t="s">
        <v>129</v>
      </c>
      <c r="G1" s="65" t="s">
        <v>125</v>
      </c>
      <c r="H1" s="65" t="s">
        <v>133</v>
      </c>
      <c r="I1" s="26" t="s">
        <v>153</v>
      </c>
      <c r="J1" s="26" t="s">
        <v>154</v>
      </c>
      <c r="K1" s="26" t="s">
        <v>155</v>
      </c>
      <c r="L1" s="26" t="s">
        <v>156</v>
      </c>
      <c r="M1" s="65" t="s">
        <v>130</v>
      </c>
      <c r="N1" s="65" t="s">
        <v>131</v>
      </c>
      <c r="O1" s="65" t="s">
        <v>132</v>
      </c>
    </row>
    <row r="2" spans="1:15" x14ac:dyDescent="0.25">
      <c r="C2" s="5">
        <v>1</v>
      </c>
      <c r="D2" s="5">
        <v>2</v>
      </c>
      <c r="E2" s="5">
        <v>3</v>
      </c>
      <c r="F2" s="5">
        <v>4</v>
      </c>
      <c r="G2" s="5">
        <v>5</v>
      </c>
      <c r="H2" s="5">
        <v>6</v>
      </c>
      <c r="I2" s="5">
        <v>7</v>
      </c>
      <c r="J2" s="5">
        <v>8</v>
      </c>
      <c r="K2" s="5">
        <v>9</v>
      </c>
      <c r="L2" s="5">
        <v>10</v>
      </c>
      <c r="M2" s="5">
        <v>11</v>
      </c>
      <c r="N2" s="5">
        <v>12</v>
      </c>
      <c r="O2" s="5">
        <v>13</v>
      </c>
    </row>
    <row r="3" spans="1:15" x14ac:dyDescent="0.25">
      <c r="A3" s="4" t="s">
        <v>122</v>
      </c>
      <c r="B3">
        <v>2014</v>
      </c>
      <c r="C3" s="3">
        <f>standard_2014!C30</f>
        <v>45.703703703703702</v>
      </c>
      <c r="D3" s="3">
        <f>standard_2014!D30</f>
        <v>147.8941798941799</v>
      </c>
      <c r="E3" s="3">
        <f>standard_2014!E30</f>
        <v>71.851851851851862</v>
      </c>
      <c r="F3" s="3">
        <f>standard_2014!F30</f>
        <v>0</v>
      </c>
      <c r="G3" s="3">
        <f>standard_2014!G30</f>
        <v>53.168724279835395</v>
      </c>
      <c r="H3" s="3">
        <f>standard_2014!H30</f>
        <v>122.71604938271604</v>
      </c>
      <c r="I3" s="3">
        <f>standard_2014!I30</f>
        <v>102.2222222222222</v>
      </c>
      <c r="J3" s="3">
        <f>standard_2014!J30</f>
        <v>109.8300653594771</v>
      </c>
      <c r="K3" s="3">
        <f>standard_2014!K30</f>
        <v>13.280423280423278</v>
      </c>
      <c r="L3" s="3">
        <f>standard_2014!L30</f>
        <v>43.817663817663806</v>
      </c>
      <c r="M3" s="3">
        <f>standard_2014!M30</f>
        <v>35.226337448559669</v>
      </c>
      <c r="N3" s="3">
        <f>standard_2014!N30</f>
        <v>108.4074074074074</v>
      </c>
      <c r="O3" s="3">
        <f>standard_2014!O30</f>
        <v>22.222222222222218</v>
      </c>
    </row>
    <row r="4" spans="1:15" x14ac:dyDescent="0.25">
      <c r="A4" s="4" t="s">
        <v>122</v>
      </c>
      <c r="B4">
        <v>2015</v>
      </c>
      <c r="C4" s="3">
        <f>standard_2015!C30</f>
        <v>40.444444444444443</v>
      </c>
      <c r="D4" s="3">
        <f>standard_2015!D30</f>
        <v>140.93121693121694</v>
      </c>
      <c r="E4" s="3">
        <f>standard_2015!E30</f>
        <v>108.02469135802467</v>
      </c>
      <c r="F4" s="3">
        <f>standard_2015!F30</f>
        <v>80.201728395061735</v>
      </c>
      <c r="G4" s="3">
        <f>standard_2015!G30</f>
        <v>40.205761316872426</v>
      </c>
      <c r="H4" s="3">
        <f>standard_2015!H30</f>
        <v>119.11728395061728</v>
      </c>
      <c r="I4" s="3">
        <f>standard_2015!I30</f>
        <v>98.525252525252498</v>
      </c>
      <c r="J4" s="3">
        <f>standard_2015!J30</f>
        <v>109.94335511982572</v>
      </c>
      <c r="K4" s="3">
        <f>standard_2015!K30</f>
        <v>19.444444444444443</v>
      </c>
      <c r="L4" s="3">
        <f>standard_2015!L30</f>
        <v>20.968660968660966</v>
      </c>
      <c r="M4" s="3">
        <f>standard_2015!M30</f>
        <v>43.703703703703702</v>
      </c>
      <c r="N4" s="3">
        <f>standard_2015!N30</f>
        <v>99.888888888888886</v>
      </c>
      <c r="O4" s="3">
        <f>standard_2015!O30</f>
        <v>5.5555555555555545</v>
      </c>
    </row>
    <row r="5" spans="1:15" x14ac:dyDescent="0.25">
      <c r="A5" s="4" t="s">
        <v>122</v>
      </c>
      <c r="B5">
        <v>2016</v>
      </c>
      <c r="C5" s="3">
        <f>standard_2016!C30</f>
        <v>42.666666666666664</v>
      </c>
      <c r="D5" s="3">
        <f>standard_2016!D30</f>
        <v>129.16402116402116</v>
      </c>
      <c r="E5" s="3">
        <f>standard_2016!E30</f>
        <v>110.12345679012348</v>
      </c>
      <c r="F5" s="3">
        <f>standard_2016!F30</f>
        <v>85.207901234567899</v>
      </c>
      <c r="G5" s="3">
        <f>standard_2016!G30</f>
        <v>43.621399176954732</v>
      </c>
      <c r="H5" s="3">
        <f>standard_2016!H30</f>
        <v>117.66049382716052</v>
      </c>
      <c r="I5" s="3">
        <f>standard_2016!I30</f>
        <v>96.949494949494962</v>
      </c>
      <c r="J5" s="3">
        <f>standard_2016!J30</f>
        <v>107.75599128540304</v>
      </c>
      <c r="K5" s="3">
        <f>standard_2016!K30</f>
        <v>25.238095238095237</v>
      </c>
      <c r="L5" s="3">
        <f>standard_2016!L30</f>
        <v>28.262108262108253</v>
      </c>
      <c r="M5" s="3">
        <f>standard_2016!M30</f>
        <v>54.732510288065846</v>
      </c>
      <c r="N5" s="3">
        <f>standard_2016!N30</f>
        <v>89.851851851851848</v>
      </c>
      <c r="O5" s="3">
        <f>standard_2016!O30</f>
        <v>5.5555555555555554</v>
      </c>
    </row>
    <row r="6" spans="1:15" x14ac:dyDescent="0.25">
      <c r="A6" s="4" t="s">
        <v>122</v>
      </c>
      <c r="B6">
        <v>2017</v>
      </c>
      <c r="C6" s="3">
        <f>standard_2017!C30</f>
        <v>49.407407407407405</v>
      </c>
      <c r="D6" s="3">
        <f>standard_2017!D30</f>
        <v>125.90476190476191</v>
      </c>
      <c r="E6" s="3">
        <f>standard_2017!E30</f>
        <v>87.777777777777771</v>
      </c>
      <c r="F6" s="3">
        <f>standard_2017!F30</f>
        <v>43.777407407407402</v>
      </c>
      <c r="G6" s="3">
        <f>standard_2017!G30</f>
        <v>55.020576131687257</v>
      </c>
      <c r="H6" s="3">
        <f>standard_2017!H30</f>
        <v>112.87654320987656</v>
      </c>
      <c r="I6" s="3">
        <f>standard_2017!I30</f>
        <v>95.25252525252526</v>
      </c>
      <c r="J6" s="3">
        <f>standard_2017!J30</f>
        <v>103.6078431372549</v>
      </c>
      <c r="K6" s="3">
        <f>standard_2017!K30</f>
        <v>32.063492063492056</v>
      </c>
      <c r="L6" s="3">
        <f>standard_2017!L30</f>
        <v>23.162393162393162</v>
      </c>
      <c r="M6" s="3">
        <f>standard_2017!M30</f>
        <v>66.584362139917687</v>
      </c>
      <c r="N6" s="3">
        <f>standard_2017!N30</f>
        <v>78.777777777777771</v>
      </c>
      <c r="O6" s="3">
        <f>standard_2017!O30</f>
        <v>24.074074074074073</v>
      </c>
    </row>
    <row r="7" spans="1:15" x14ac:dyDescent="0.25">
      <c r="A7" s="4" t="s">
        <v>122</v>
      </c>
      <c r="B7">
        <v>2018</v>
      </c>
      <c r="C7" s="3">
        <f>standard_2018!C30</f>
        <v>55.333333333333336</v>
      </c>
      <c r="D7" s="3">
        <f>standard_2018!D30</f>
        <v>120.05291005291008</v>
      </c>
      <c r="E7" s="3">
        <f>standard_2018!E30</f>
        <v>134.5679012345679</v>
      </c>
      <c r="F7" s="3">
        <f>standard_2018!F30</f>
        <v>4.9075308641975308</v>
      </c>
      <c r="G7" s="3">
        <f>standard_2018!G30</f>
        <v>81.893004115226347</v>
      </c>
      <c r="H7" s="3">
        <f>standard_2018!H30</f>
        <v>109.62962962962965</v>
      </c>
      <c r="I7" s="3">
        <f>standard_2018!I30</f>
        <v>93.737373737373758</v>
      </c>
      <c r="J7" s="3">
        <f>standard_2018!J30</f>
        <v>99.764705882352942</v>
      </c>
      <c r="K7" s="3">
        <f>standard_2018!K30</f>
        <v>34.603174603174608</v>
      </c>
      <c r="L7" s="3">
        <f>standard_2018!L30</f>
        <v>23.361823361823365</v>
      </c>
      <c r="M7" s="3">
        <f>standard_2018!M30</f>
        <v>67.325102880658434</v>
      </c>
      <c r="N7" s="3">
        <f>standard_2018!N30</f>
        <v>68.18518518518519</v>
      </c>
      <c r="O7" s="3">
        <f>standard_2018!O30</f>
        <v>22.222222222222218</v>
      </c>
    </row>
    <row r="8" spans="1:15" x14ac:dyDescent="0.25">
      <c r="A8" s="4" t="s">
        <v>122</v>
      </c>
      <c r="B8">
        <v>2019</v>
      </c>
      <c r="C8" s="3">
        <f>standard_2019!C30</f>
        <v>65.481481481481481</v>
      </c>
      <c r="D8" s="3">
        <f>standard_2019!D30</f>
        <v>112.58201058201058</v>
      </c>
      <c r="E8" s="3">
        <f>standard_2019!E30</f>
        <v>79.135802469135811</v>
      </c>
      <c r="F8" s="3">
        <f>standard_2019!F30</f>
        <v>11.179753086419753</v>
      </c>
      <c r="G8" s="3">
        <f>standard_2019!G30</f>
        <v>94.89711934156378</v>
      </c>
      <c r="H8" s="3">
        <f>standard_2019!H30</f>
        <v>105.86419753086422</v>
      </c>
      <c r="I8" s="3">
        <f>standard_2019!I30</f>
        <v>92.377104377104388</v>
      </c>
      <c r="J8" s="3">
        <f>standard_2019!J30</f>
        <v>151.05050505050505</v>
      </c>
      <c r="K8" s="3">
        <f>standard_2019!K30</f>
        <v>37.195767195767196</v>
      </c>
      <c r="L8" s="3">
        <f>standard_2019!L30</f>
        <v>25.55555555555555</v>
      </c>
      <c r="M8" s="3">
        <f>standard_2019!M30</f>
        <v>68.971193415637856</v>
      </c>
      <c r="N8" s="3">
        <f>standard_2019!N30</f>
        <v>62.111111111111114</v>
      </c>
      <c r="O8" s="3">
        <f>standard_2019!O30</f>
        <v>7.4074074074074074</v>
      </c>
    </row>
    <row r="9" spans="1:15" x14ac:dyDescent="0.25">
      <c r="A9" s="4" t="s">
        <v>122</v>
      </c>
      <c r="B9">
        <v>2020</v>
      </c>
      <c r="C9" s="3">
        <f>standard_2020!C30</f>
        <v>70.666666666666671</v>
      </c>
      <c r="D9" s="3">
        <f>standard_2020!D30</f>
        <v>112.47619047619048</v>
      </c>
      <c r="E9" s="3">
        <f>standard_2020!E30</f>
        <v>93.086419753086403</v>
      </c>
      <c r="F9" s="3">
        <f>standard_2020!F30</f>
        <v>67.679135802469133</v>
      </c>
      <c r="G9" s="3">
        <f>standard_2020!G30</f>
        <v>129.46502057613171</v>
      </c>
      <c r="H9" s="3">
        <f>standard_2020!H30</f>
        <v>125.33950617283951</v>
      </c>
      <c r="I9" s="3">
        <f>standard_2020!I30</f>
        <v>97.003367003367018</v>
      </c>
      <c r="J9" s="3">
        <f>standard_2020!J30</f>
        <v>62.766884531590399</v>
      </c>
      <c r="K9" s="3">
        <f>standard_2020!K30</f>
        <v>26.825396825396819</v>
      </c>
      <c r="L9" s="3">
        <f>standard_2020!L30</f>
        <v>39.230769230769241</v>
      </c>
      <c r="M9" s="3">
        <f>standard_2020!M30</f>
        <v>61.89300411522634</v>
      </c>
      <c r="N9" s="3">
        <f>standard_2020!N30</f>
        <v>70.222222222222229</v>
      </c>
      <c r="O9" s="3">
        <f>standard_2020!O30</f>
        <v>172.22222222222223</v>
      </c>
    </row>
    <row r="10" spans="1:15" x14ac:dyDescent="0.25">
      <c r="A10" s="4" t="s">
        <v>122</v>
      </c>
      <c r="B10">
        <v>2021</v>
      </c>
      <c r="C10" s="3">
        <f>standard_2021!C30</f>
        <v>75.18518518518519</v>
      </c>
      <c r="D10" s="3">
        <f>standard_2021!D30</f>
        <v>97.343915343915342</v>
      </c>
      <c r="E10" s="3">
        <f>standard_2021!E30</f>
        <v>64.197530864197518</v>
      </c>
      <c r="F10" s="3">
        <f>standard_2021!F30</f>
        <v>45.465308641975305</v>
      </c>
      <c r="G10" s="3">
        <f>standard_2021!G30</f>
        <v>96.049382716049394</v>
      </c>
      <c r="H10" s="3">
        <f>standard_2021!H30</f>
        <v>119.80864197530863</v>
      </c>
      <c r="I10" s="3">
        <f>standard_2021!I30</f>
        <v>92.316498316498311</v>
      </c>
      <c r="J10" s="3">
        <f>standard_2021!J30</f>
        <v>59.734204793028319</v>
      </c>
      <c r="K10" s="3">
        <f>standard_2021!K30</f>
        <v>43.941798941798936</v>
      </c>
      <c r="L10" s="3">
        <f>standard_2021!L30</f>
        <v>38.603988603988604</v>
      </c>
      <c r="M10" s="3">
        <f>standard_2021!M30</f>
        <v>104.15637860082305</v>
      </c>
      <c r="N10" s="3">
        <f>standard_2021!N30</f>
        <v>66.407407407407405</v>
      </c>
      <c r="O10" s="3">
        <f>standard_2021!O30</f>
        <v>72.222222222222229</v>
      </c>
    </row>
    <row r="11" spans="1:15" x14ac:dyDescent="0.25">
      <c r="A11" s="4" t="s">
        <v>122</v>
      </c>
      <c r="B11">
        <v>2022</v>
      </c>
      <c r="C11" s="3">
        <f>standard_2022!C30</f>
        <v>77.851851851851848</v>
      </c>
      <c r="D11" s="3">
        <f>standard_2022!D30</f>
        <v>87.354497354497354</v>
      </c>
      <c r="E11" s="3">
        <f>standard_2022!E30</f>
        <v>115.679012345679</v>
      </c>
      <c r="F11" s="3">
        <f>standard_2022!F30</f>
        <v>65.957530864197537</v>
      </c>
      <c r="G11" s="3">
        <f>standard_2022!G30</f>
        <v>132.51028806584361</v>
      </c>
      <c r="H11" s="3">
        <f>standard_2022!H30</f>
        <v>112.17901234567901</v>
      </c>
      <c r="I11" s="3">
        <f>standard_2022!I30</f>
        <v>85.858585858585855</v>
      </c>
      <c r="J11" s="3">
        <f>standard_2022!J30</f>
        <v>55.555555555555536</v>
      </c>
      <c r="K11" s="3">
        <f>standard_2022!K30</f>
        <v>35.423280423280431</v>
      </c>
      <c r="L11" s="3">
        <f>standard_2022!L30</f>
        <v>59.943019943019955</v>
      </c>
      <c r="M11" s="3">
        <f>standard_2022!M30</f>
        <v>118.8065843621399</v>
      </c>
      <c r="N11" s="3">
        <f>standard_2022!N30</f>
        <v>57.703703703703702</v>
      </c>
      <c r="O11" s="3">
        <f>standard_2022!O30</f>
        <v>12.962962962962964</v>
      </c>
    </row>
    <row r="12" spans="1:15" x14ac:dyDescent="0.25">
      <c r="A12" s="4" t="s">
        <v>122</v>
      </c>
      <c r="B12">
        <v>2023</v>
      </c>
      <c r="C12" s="3">
        <f>standard_2023!C30</f>
        <v>82.962962962962962</v>
      </c>
      <c r="D12" s="3">
        <f>standard_2023!D30</f>
        <v>79.068783068783063</v>
      </c>
      <c r="E12" s="3">
        <f>standard_2023!E30</f>
        <v>169.0123456790123</v>
      </c>
      <c r="F12" s="3">
        <f>standard_2023!F30</f>
        <v>80.39419753086419</v>
      </c>
      <c r="G12" s="3">
        <f>standard_2023!G30</f>
        <v>175.43209876543207</v>
      </c>
      <c r="H12" s="3">
        <f>standard_2023!H30</f>
        <v>108.60493827160495</v>
      </c>
      <c r="I12" s="3">
        <f>standard_2023!I30</f>
        <v>82.060606060606062</v>
      </c>
      <c r="J12" s="3">
        <f>standard_2023!J30</f>
        <v>87.607843137254918</v>
      </c>
      <c r="K12" s="3">
        <f>standard_2023!K30</f>
        <v>21.825396825396833</v>
      </c>
      <c r="L12" s="3">
        <f>standard_2023!L30</f>
        <v>39.772079772079778</v>
      </c>
      <c r="M12" s="3">
        <f>standard_2023!M30</f>
        <v>45.020576131687257</v>
      </c>
      <c r="N12" s="3">
        <f>standard_2023!N30</f>
        <v>57.666666666666664</v>
      </c>
      <c r="O12" s="3">
        <f>standard_2023!O30</f>
        <v>25.92592592592592</v>
      </c>
    </row>
    <row r="14" spans="1:15" x14ac:dyDescent="0.25">
      <c r="A14" s="4" t="s">
        <v>123</v>
      </c>
      <c r="B14">
        <v>2014</v>
      </c>
      <c r="C14" s="3">
        <f>standard_2014!C31</f>
        <v>42.6</v>
      </c>
      <c r="D14" s="3">
        <f>standard_2014!D31</f>
        <v>155.00000000000003</v>
      </c>
      <c r="E14" s="3">
        <f>standard_2014!E31</f>
        <v>52.333333333333336</v>
      </c>
      <c r="F14" s="3">
        <f>standard_2014!F31</f>
        <v>40.851166666666664</v>
      </c>
      <c r="G14" s="3">
        <f>standard_2014!G31</f>
        <v>44.333333333333329</v>
      </c>
      <c r="H14" s="3">
        <f>standard_2014!H31</f>
        <v>138.19999999999999</v>
      </c>
      <c r="I14" s="3">
        <f>standard_2014!I31</f>
        <v>107.07272727272725</v>
      </c>
      <c r="J14" s="3">
        <f>standard_2014!J31</f>
        <v>117.4411764705882</v>
      </c>
      <c r="K14" s="3">
        <f>standard_2014!K31</f>
        <v>13.214285714285712</v>
      </c>
      <c r="L14" s="3">
        <f>standard_2014!L31</f>
        <v>52.653846153846153</v>
      </c>
      <c r="M14" s="3">
        <f>standard_2014!M31</f>
        <v>35.166666666666664</v>
      </c>
      <c r="N14" s="3">
        <f>standard_2014!N31</f>
        <v>117</v>
      </c>
      <c r="O14" s="3">
        <f>standard_2014!O31</f>
        <v>0</v>
      </c>
    </row>
    <row r="15" spans="1:15" x14ac:dyDescent="0.25">
      <c r="A15" s="4" t="s">
        <v>123</v>
      </c>
      <c r="B15">
        <v>2015</v>
      </c>
      <c r="C15" s="3">
        <f>standard_2015!C31</f>
        <v>38.4</v>
      </c>
      <c r="D15" s="3">
        <f>standard_2015!D31</f>
        <v>150.58571428571429</v>
      </c>
      <c r="E15" s="3">
        <f>standard_2015!E31</f>
        <v>89.666666666666686</v>
      </c>
      <c r="F15" s="3">
        <f>standard_2015!F31</f>
        <v>94.30383333333333</v>
      </c>
      <c r="G15" s="3">
        <f>standard_2015!G31</f>
        <v>38.611111111111107</v>
      </c>
      <c r="H15" s="3">
        <f>standard_2015!H31</f>
        <v>134.22499999999999</v>
      </c>
      <c r="I15" s="3">
        <f>standard_2015!I31</f>
        <v>103.05454545454545</v>
      </c>
      <c r="J15" s="3">
        <f>standard_2015!J31</f>
        <v>119.06470588235295</v>
      </c>
      <c r="K15" s="3">
        <f>standard_2015!K31</f>
        <v>17.785714285714285</v>
      </c>
      <c r="L15" s="3">
        <f>standard_2015!L31</f>
        <v>21.88461538461538</v>
      </c>
      <c r="M15" s="3">
        <f>standard_2015!M31</f>
        <v>34.333333333333336</v>
      </c>
      <c r="N15" s="3">
        <f>standard_2015!N31</f>
        <v>109</v>
      </c>
      <c r="O15" s="3">
        <f>standard_2015!O31</f>
        <v>0</v>
      </c>
    </row>
    <row r="16" spans="1:15" x14ac:dyDescent="0.25">
      <c r="A16" s="4" t="s">
        <v>123</v>
      </c>
      <c r="B16">
        <v>2016</v>
      </c>
      <c r="C16" s="3">
        <f>standard_2016!C31</f>
        <v>42.3</v>
      </c>
      <c r="D16" s="3">
        <f>standard_2016!D31</f>
        <v>140.12857142857143</v>
      </c>
      <c r="E16" s="3">
        <f>standard_2016!E31</f>
        <v>95.666666666666657</v>
      </c>
      <c r="F16" s="3">
        <f>standard_2016!F31</f>
        <v>100.34433333333334</v>
      </c>
      <c r="G16" s="3">
        <f>standard_2016!G31</f>
        <v>36.888888888888893</v>
      </c>
      <c r="H16" s="3">
        <f>standard_2016!H31</f>
        <v>132.48333333333335</v>
      </c>
      <c r="I16" s="3">
        <f>standard_2016!I31</f>
        <v>100.88181818181819</v>
      </c>
      <c r="J16" s="3">
        <f>standard_2016!J31</f>
        <v>116.75882352941176</v>
      </c>
      <c r="K16" s="3">
        <f>standard_2016!K31</f>
        <v>23.142857142857142</v>
      </c>
      <c r="L16" s="3">
        <f>standard_2016!L31</f>
        <v>28.346153846153847</v>
      </c>
      <c r="M16" s="3">
        <f>standard_2016!M31</f>
        <v>47.055555555555557</v>
      </c>
      <c r="N16" s="3">
        <f>standard_2016!N31</f>
        <v>99.2</v>
      </c>
      <c r="O16" s="3">
        <f>standard_2016!O31</f>
        <v>7.5</v>
      </c>
    </row>
    <row r="17" spans="1:15" x14ac:dyDescent="0.25">
      <c r="A17" s="4" t="s">
        <v>123</v>
      </c>
      <c r="B17">
        <v>2017</v>
      </c>
      <c r="C17" s="3">
        <f>standard_2017!C31</f>
        <v>51</v>
      </c>
      <c r="D17" s="3">
        <f>standard_2017!D31</f>
        <v>137.35714285714286</v>
      </c>
      <c r="E17" s="3">
        <f>standard_2017!E31</f>
        <v>76.666666666666657</v>
      </c>
      <c r="F17" s="3">
        <f>standard_2017!F31</f>
        <v>46.028833333333338</v>
      </c>
      <c r="G17" s="3">
        <f>standard_2017!G31</f>
        <v>41.666666666666664</v>
      </c>
      <c r="H17" s="3">
        <f>standard_2017!H31</f>
        <v>127.51666666666665</v>
      </c>
      <c r="I17" s="3">
        <f>standard_2017!I31</f>
        <v>99.009090909090929</v>
      </c>
      <c r="J17" s="3">
        <f>standard_2017!J31</f>
        <v>112.02941176470586</v>
      </c>
      <c r="K17" s="3">
        <f>standard_2017!K31</f>
        <v>28.964285714285715</v>
      </c>
      <c r="L17" s="3">
        <f>standard_2017!L31</f>
        <v>19.807692307692307</v>
      </c>
      <c r="M17" s="3">
        <f>standard_2017!M31</f>
        <v>59.833333333333336</v>
      </c>
      <c r="N17" s="3">
        <f>standard_2017!N31</f>
        <v>87.45</v>
      </c>
      <c r="O17" s="3">
        <f>standard_2017!O31</f>
        <v>32.5</v>
      </c>
    </row>
    <row r="18" spans="1:15" x14ac:dyDescent="0.25">
      <c r="A18" s="4" t="s">
        <v>123</v>
      </c>
      <c r="B18">
        <v>2018</v>
      </c>
      <c r="C18" s="3">
        <f>standard_2018!C31</f>
        <v>58.6</v>
      </c>
      <c r="D18" s="3">
        <f>standard_2018!D31</f>
        <v>132.62857142857143</v>
      </c>
      <c r="E18" s="3">
        <f>standard_2018!E31</f>
        <v>140.33333333333331</v>
      </c>
      <c r="F18" s="3">
        <f>standard_2018!F31</f>
        <v>1.4281666666666668</v>
      </c>
      <c r="G18" s="3">
        <f>standard_2018!G31</f>
        <v>60.222222222222214</v>
      </c>
      <c r="H18" s="3">
        <f>standard_2018!H31</f>
        <v>124.37499999999997</v>
      </c>
      <c r="I18" s="3">
        <f>standard_2018!I31</f>
        <v>97.136363636363654</v>
      </c>
      <c r="J18" s="3">
        <f>standard_2018!J31</f>
        <v>107.5058823529412</v>
      </c>
      <c r="K18" s="3">
        <f>standard_2018!K31</f>
        <v>31.214285714285722</v>
      </c>
      <c r="L18" s="3">
        <f>standard_2018!L31</f>
        <v>16.423076923076923</v>
      </c>
      <c r="M18" s="3">
        <f>standard_2018!M31</f>
        <v>65.222222222222229</v>
      </c>
      <c r="N18" s="3">
        <f>standard_2018!N31</f>
        <v>75.650000000000006</v>
      </c>
      <c r="O18" s="3">
        <f>standard_2018!O31</f>
        <v>29.999999999999993</v>
      </c>
    </row>
    <row r="19" spans="1:15" x14ac:dyDescent="0.25">
      <c r="A19" s="4" t="s">
        <v>123</v>
      </c>
      <c r="B19">
        <v>2019</v>
      </c>
      <c r="C19" s="3">
        <f>standard_2019!C31</f>
        <v>71.400000000000006</v>
      </c>
      <c r="D19" s="3">
        <f>standard_2019!D31</f>
        <v>125.45714285714287</v>
      </c>
      <c r="E19" s="3">
        <f>standard_2019!E31</f>
        <v>64.000000000000014</v>
      </c>
      <c r="F19" s="3">
        <f>standard_2019!F31</f>
        <v>12.994</v>
      </c>
      <c r="G19" s="3">
        <f>standard_2019!G31</f>
        <v>80.333333333333343</v>
      </c>
      <c r="H19" s="3">
        <f>standard_2019!H31</f>
        <v>120.50833333333333</v>
      </c>
      <c r="I19" s="3">
        <f>standard_2019!I31</f>
        <v>95.490909090909085</v>
      </c>
      <c r="J19" s="3">
        <f>standard_2019!J31</f>
        <v>162.26363636363638</v>
      </c>
      <c r="K19" s="3">
        <f>standard_2019!K31</f>
        <v>31.642857142857139</v>
      </c>
      <c r="L19" s="3">
        <f>standard_2019!L31</f>
        <v>20.5</v>
      </c>
      <c r="M19" s="3">
        <f>standard_2019!M31</f>
        <v>65.888888888888886</v>
      </c>
      <c r="N19" s="3">
        <f>standard_2019!N31</f>
        <v>68.55</v>
      </c>
      <c r="O19" s="3">
        <f>standard_2019!O31</f>
        <v>10</v>
      </c>
    </row>
    <row r="20" spans="1:15" x14ac:dyDescent="0.25">
      <c r="A20" s="4" t="s">
        <v>123</v>
      </c>
      <c r="B20">
        <v>2020</v>
      </c>
      <c r="C20" s="3">
        <f>standard_2020!C31</f>
        <v>77.5</v>
      </c>
      <c r="D20" s="3">
        <f>standard_2020!D31</f>
        <v>125.84285714285716</v>
      </c>
      <c r="E20" s="3">
        <f>standard_2020!E31</f>
        <v>80.166666666666671</v>
      </c>
      <c r="F20" s="3">
        <f>standard_2020!F31</f>
        <v>91.366833333333332</v>
      </c>
      <c r="G20" s="3">
        <f>standard_2020!G31</f>
        <v>120.83333333333334</v>
      </c>
      <c r="H20" s="3">
        <f>standard_2020!H31</f>
        <v>141.74166666666665</v>
      </c>
      <c r="I20" s="3">
        <f>standard_2020!I31</f>
        <v>100.57272727272728</v>
      </c>
      <c r="J20" s="3">
        <f>standard_2020!J31</f>
        <v>65.076470588235281</v>
      </c>
      <c r="K20" s="3">
        <f>standard_2020!K31</f>
        <v>22.107142857142861</v>
      </c>
      <c r="L20" s="3">
        <f>standard_2020!L31</f>
        <v>37.461538461538467</v>
      </c>
      <c r="M20" s="3">
        <f>standard_2020!M31</f>
        <v>60.444444444444443</v>
      </c>
      <c r="N20" s="3">
        <f>standard_2020!N31</f>
        <v>76.7</v>
      </c>
      <c r="O20" s="3">
        <f>standard_2020!O31</f>
        <v>230</v>
      </c>
    </row>
    <row r="21" spans="1:15" x14ac:dyDescent="0.25">
      <c r="A21" s="4" t="s">
        <v>123</v>
      </c>
      <c r="B21">
        <v>2021</v>
      </c>
      <c r="C21" s="3">
        <f>standard_2021!C31</f>
        <v>77.8</v>
      </c>
      <c r="D21" s="3">
        <f>standard_2021!D31</f>
        <v>107.45714285714287</v>
      </c>
      <c r="E21" s="3">
        <f>standard_2021!E31</f>
        <v>57.666666666666664</v>
      </c>
      <c r="F21" s="3">
        <f>standard_2021!F31</f>
        <v>56.329666666666675</v>
      </c>
      <c r="G21" s="3">
        <f>standard_2021!G31</f>
        <v>86.333333333333329</v>
      </c>
      <c r="H21" s="3">
        <f>standard_2021!H31</f>
        <v>135.14166666666668</v>
      </c>
      <c r="I21" s="3">
        <f>standard_2021!I31</f>
        <v>95.554545454545448</v>
      </c>
      <c r="J21" s="3">
        <f>standard_2021!J31</f>
        <v>61.829411764705881</v>
      </c>
      <c r="K21" s="3">
        <f>standard_2021!K31</f>
        <v>37.214285714285708</v>
      </c>
      <c r="L21" s="3">
        <f>standard_2021!L31</f>
        <v>29.346153846153847</v>
      </c>
      <c r="M21" s="3">
        <f>standard_2021!M31</f>
        <v>96</v>
      </c>
      <c r="N21" s="3">
        <f>standard_2021!N31</f>
        <v>72.150000000000006</v>
      </c>
      <c r="O21" s="3">
        <f>standard_2021!O31</f>
        <v>97.5</v>
      </c>
    </row>
    <row r="22" spans="1:15" x14ac:dyDescent="0.25">
      <c r="A22" s="4" t="s">
        <v>123</v>
      </c>
      <c r="B22">
        <v>2022</v>
      </c>
      <c r="C22" s="3">
        <f>standard_2022!C31</f>
        <v>72.2</v>
      </c>
      <c r="D22" s="3">
        <f>standard_2022!D31</f>
        <v>96.3857142857143</v>
      </c>
      <c r="E22" s="3">
        <f>standard_2022!E31</f>
        <v>102.00000000000001</v>
      </c>
      <c r="F22" s="3">
        <f>standard_2022!F31</f>
        <v>75.666333333333355</v>
      </c>
      <c r="G22" s="3">
        <f>standard_2022!G31</f>
        <v>114.05555555555557</v>
      </c>
      <c r="H22" s="3">
        <f>standard_2022!H31</f>
        <v>126.175</v>
      </c>
      <c r="I22" s="3">
        <f>standard_2022!I31</f>
        <v>89.836363636363629</v>
      </c>
      <c r="J22" s="3">
        <f>standard_2022!J31</f>
        <v>58.129411764705893</v>
      </c>
      <c r="K22" s="3">
        <f>standard_2022!K31</f>
        <v>34.964285714285715</v>
      </c>
      <c r="L22" s="3">
        <f>standard_2022!L31</f>
        <v>53.384615384615394</v>
      </c>
      <c r="M22" s="3">
        <f>standard_2022!M31</f>
        <v>115.72222222222221</v>
      </c>
      <c r="N22" s="3">
        <f>standard_2022!N31</f>
        <v>62.65</v>
      </c>
      <c r="O22" s="3">
        <f>standard_2022!O31</f>
        <v>17.5</v>
      </c>
    </row>
    <row r="23" spans="1:15" x14ac:dyDescent="0.25">
      <c r="A23" s="4" t="s">
        <v>123</v>
      </c>
      <c r="B23">
        <v>2023</v>
      </c>
      <c r="C23" s="3">
        <f>standard_2023!C31</f>
        <v>77.5</v>
      </c>
      <c r="D23" s="3">
        <f>standard_2023!D31</f>
        <v>88.300000000000011</v>
      </c>
      <c r="E23" s="3">
        <f>standard_2023!E31</f>
        <v>116.00000000000003</v>
      </c>
      <c r="F23" s="3">
        <f>standard_2023!F31</f>
        <v>103.74933333333331</v>
      </c>
      <c r="G23" s="3">
        <f>standard_2023!G31</f>
        <v>154.66666666666666</v>
      </c>
      <c r="H23" s="3">
        <f>standard_2023!H31</f>
        <v>121.41666666666667</v>
      </c>
      <c r="I23" s="3">
        <f>standard_2023!I31</f>
        <v>85.281818181818181</v>
      </c>
      <c r="J23" s="3">
        <f>standard_2023!J31</f>
        <v>92.870588235294122</v>
      </c>
      <c r="K23" s="3">
        <f>standard_2023!K31</f>
        <v>19.321428571428569</v>
      </c>
      <c r="L23" s="3">
        <f>standard_2023!L31</f>
        <v>39.769230769230774</v>
      </c>
      <c r="M23" s="3">
        <f>standard_2023!M31</f>
        <v>44.611111111111114</v>
      </c>
      <c r="N23" s="3">
        <f>standard_2023!N31</f>
        <v>61.75</v>
      </c>
      <c r="O23" s="3">
        <f>standard_2023!O31</f>
        <v>34.999999999999993</v>
      </c>
    </row>
    <row r="25" spans="1:15" x14ac:dyDescent="0.25">
      <c r="A25" s="4" t="s">
        <v>124</v>
      </c>
      <c r="B25">
        <v>2014</v>
      </c>
      <c r="C25" s="3">
        <f>standard_2014!C32</f>
        <v>54.571428571428569</v>
      </c>
      <c r="D25" s="3">
        <f>standard_2014!D32</f>
        <v>127.59183673469389</v>
      </c>
      <c r="E25" s="3">
        <f>standard_2014!E32</f>
        <v>127.61904761904762</v>
      </c>
      <c r="F25" s="3">
        <f>standard_2014!F32</f>
        <v>63.532857142857146</v>
      </c>
      <c r="G25" s="3">
        <f>standard_2014!G32</f>
        <v>78.412698412698418</v>
      </c>
      <c r="H25" s="3">
        <f>standard_2014!H32</f>
        <v>78.476190476190482</v>
      </c>
      <c r="I25" s="3">
        <f>standard_2014!I32</f>
        <v>88.36363636363636</v>
      </c>
      <c r="J25" s="3">
        <f>standard_2014!J32</f>
        <v>88.084033613445385</v>
      </c>
      <c r="K25" s="3">
        <f>standard_2014!K32</f>
        <v>13.469387755102042</v>
      </c>
      <c r="L25" s="3">
        <f>standard_2014!L32</f>
        <v>18.571428571428573</v>
      </c>
      <c r="M25" s="3">
        <f>standard_2014!M32</f>
        <v>35.396825396825399</v>
      </c>
      <c r="N25" s="3">
        <f>standard_2014!N32</f>
        <v>83.857142857142861</v>
      </c>
      <c r="O25" s="3">
        <f>standard_2014!O32</f>
        <v>85.714285714285694</v>
      </c>
    </row>
    <row r="26" spans="1:15" x14ac:dyDescent="0.25">
      <c r="A26" s="4" t="s">
        <v>124</v>
      </c>
      <c r="B26">
        <v>2015</v>
      </c>
      <c r="C26" s="3">
        <f>standard_2015!C32</f>
        <v>46.285714285714285</v>
      </c>
      <c r="D26" s="3">
        <f>standard_2015!D32</f>
        <v>113.34693877551022</v>
      </c>
      <c r="E26" s="3">
        <f>standard_2015!E32</f>
        <v>160.47619047619045</v>
      </c>
      <c r="F26" s="3">
        <f>standard_2015!F32</f>
        <v>39.910000000000004</v>
      </c>
      <c r="G26" s="3">
        <f>standard_2015!G32</f>
        <v>44.761904761904759</v>
      </c>
      <c r="H26" s="3">
        <f>standard_2015!H32</f>
        <v>75.952380952380949</v>
      </c>
      <c r="I26" s="3">
        <f>standard_2015!I32</f>
        <v>85.584415584415567</v>
      </c>
      <c r="J26" s="3">
        <f>standard_2015!J32</f>
        <v>83.882352941176464</v>
      </c>
      <c r="K26" s="3">
        <f>standard_2015!K32</f>
        <v>24.183673469387752</v>
      </c>
      <c r="L26" s="3">
        <f>standard_2015!L32</f>
        <v>18.35164835164835</v>
      </c>
      <c r="M26" s="3">
        <f>standard_2015!M32</f>
        <v>70.476190476190482</v>
      </c>
      <c r="N26" s="3">
        <f>standard_2015!N32</f>
        <v>73.857142857142861</v>
      </c>
      <c r="O26" s="3">
        <f>standard_2015!O32</f>
        <v>21.428571428571423</v>
      </c>
    </row>
    <row r="27" spans="1:15" x14ac:dyDescent="0.25">
      <c r="A27" s="4" t="s">
        <v>124</v>
      </c>
      <c r="B27">
        <v>2016</v>
      </c>
      <c r="C27" s="3">
        <f>standard_2016!C32</f>
        <v>43.714285714285715</v>
      </c>
      <c r="D27" s="3">
        <f>standard_2016!D32</f>
        <v>97.83673469387756</v>
      </c>
      <c r="E27" s="3">
        <f>standard_2016!E32</f>
        <v>151.42857142857142</v>
      </c>
      <c r="F27" s="3">
        <f>standard_2016!F32</f>
        <v>41.960952380952385</v>
      </c>
      <c r="G27" s="3">
        <f>standard_2016!G32</f>
        <v>62.857142857142854</v>
      </c>
      <c r="H27" s="3">
        <f>standard_2016!H32</f>
        <v>75.30952380952381</v>
      </c>
      <c r="I27" s="3">
        <f>standard_2016!I32</f>
        <v>85.714285714285708</v>
      </c>
      <c r="J27" s="3">
        <f>standard_2016!J32</f>
        <v>82.033613445378151</v>
      </c>
      <c r="K27" s="3">
        <f>standard_2016!K32</f>
        <v>31.224489795918373</v>
      </c>
      <c r="L27" s="3">
        <f>standard_2016!L32</f>
        <v>28.021978021978018</v>
      </c>
      <c r="M27" s="3">
        <f>standard_2016!M32</f>
        <v>76.666666666666657</v>
      </c>
      <c r="N27" s="3">
        <f>standard_2016!N32</f>
        <v>63.142857142857146</v>
      </c>
      <c r="O27" s="3">
        <f>standard_2016!O32</f>
        <v>0</v>
      </c>
    </row>
    <row r="28" spans="1:15" x14ac:dyDescent="0.25">
      <c r="A28" s="4" t="s">
        <v>124</v>
      </c>
      <c r="B28">
        <v>2017</v>
      </c>
      <c r="C28" s="3">
        <f>standard_2017!C32</f>
        <v>44.857142857142854</v>
      </c>
      <c r="D28" s="3">
        <f>standard_2017!D32</f>
        <v>93.183673469387756</v>
      </c>
      <c r="E28" s="3">
        <f>standard_2017!E32</f>
        <v>119.52380952380952</v>
      </c>
      <c r="F28" s="3">
        <f>standard_2017!F32</f>
        <v>37.34476190476191</v>
      </c>
      <c r="G28" s="3">
        <f>standard_2017!G32</f>
        <v>93.174603174603163</v>
      </c>
      <c r="H28" s="3">
        <f>standard_2017!H32</f>
        <v>71.047619047619037</v>
      </c>
      <c r="I28" s="3">
        <f>standard_2017!I32</f>
        <v>84.519480519480496</v>
      </c>
      <c r="J28" s="3">
        <f>standard_2017!J32</f>
        <v>79.546218487394967</v>
      </c>
      <c r="K28" s="3">
        <f>standard_2017!K32</f>
        <v>40.91836734693878</v>
      </c>
      <c r="L28" s="3">
        <f>standard_2017!L32</f>
        <v>32.747252747252745</v>
      </c>
      <c r="M28" s="3">
        <f>standard_2017!M32</f>
        <v>85.873015873015873</v>
      </c>
      <c r="N28" s="3">
        <f>standard_2017!N32</f>
        <v>54</v>
      </c>
      <c r="O28" s="3">
        <f>standard_2017!O32</f>
        <v>0</v>
      </c>
    </row>
    <row r="29" spans="1:15" x14ac:dyDescent="0.25">
      <c r="A29" s="4" t="s">
        <v>124</v>
      </c>
      <c r="B29">
        <v>2018</v>
      </c>
      <c r="C29" s="3">
        <f>standard_2018!C32</f>
        <v>46</v>
      </c>
      <c r="D29" s="3">
        <f>standard_2018!D32</f>
        <v>84.122448979591823</v>
      </c>
      <c r="E29" s="3">
        <f>standard_2018!E32</f>
        <v>118.09523809523809</v>
      </c>
      <c r="F29" s="3">
        <f>standard_2018!F32</f>
        <v>14.848571428571427</v>
      </c>
      <c r="G29" s="3">
        <f>standard_2018!G32</f>
        <v>143.8095238095238</v>
      </c>
      <c r="H29" s="3">
        <f>standard_2018!H32</f>
        <v>67.499999999999986</v>
      </c>
      <c r="I29" s="3">
        <f>standard_2018!I32</f>
        <v>84.025974025974037</v>
      </c>
      <c r="J29" s="3">
        <f>standard_2018!J32</f>
        <v>77.647058823529406</v>
      </c>
      <c r="K29" s="3">
        <f>standard_2018!K32</f>
        <v>44.285714285714285</v>
      </c>
      <c r="L29" s="3">
        <f>standard_2018!L32</f>
        <v>43.18681318681319</v>
      </c>
      <c r="M29" s="3">
        <f>standard_2018!M32</f>
        <v>73.333333333333329</v>
      </c>
      <c r="N29" s="3">
        <f>standard_2018!N32</f>
        <v>46.857142857142854</v>
      </c>
      <c r="O29" s="3">
        <f>standard_2018!O32</f>
        <v>0</v>
      </c>
    </row>
    <row r="30" spans="1:15" x14ac:dyDescent="0.25">
      <c r="A30" s="4" t="s">
        <v>124</v>
      </c>
      <c r="B30">
        <v>2019</v>
      </c>
      <c r="C30" s="3">
        <f>standard_2019!C32</f>
        <v>48.571428571428569</v>
      </c>
      <c r="D30" s="3">
        <f>standard_2019!D32</f>
        <v>75.795918367346943</v>
      </c>
      <c r="E30" s="3">
        <f>standard_2019!E32</f>
        <v>122.38095238095239</v>
      </c>
      <c r="F30" s="3">
        <f>standard_2019!F32</f>
        <v>5.9961904761904767</v>
      </c>
      <c r="G30" s="3">
        <f>standard_2019!G32</f>
        <v>136.50793650793651</v>
      </c>
      <c r="H30" s="3">
        <f>standard_2019!H32</f>
        <v>64.023809523809533</v>
      </c>
      <c r="I30" s="3">
        <f>standard_2019!I32</f>
        <v>83.480519480519476</v>
      </c>
      <c r="J30" s="3">
        <f>standard_2019!J32</f>
        <v>119.012987012987</v>
      </c>
      <c r="K30" s="3">
        <f>standard_2019!K32</f>
        <v>53.061224489795926</v>
      </c>
      <c r="L30" s="3">
        <f>standard_2019!L32</f>
        <v>40</v>
      </c>
      <c r="M30" s="3">
        <f>standard_2019!M32</f>
        <v>77.777777777777786</v>
      </c>
      <c r="N30" s="3">
        <f>standard_2019!N32</f>
        <v>43.714285714285715</v>
      </c>
      <c r="O30" s="3">
        <f>standard_2019!O32</f>
        <v>0</v>
      </c>
    </row>
    <row r="31" spans="1:15" x14ac:dyDescent="0.25">
      <c r="A31" s="4" t="s">
        <v>124</v>
      </c>
      <c r="B31">
        <v>2020</v>
      </c>
      <c r="C31" s="3">
        <f>standard_2020!C32</f>
        <v>51.142857142857146</v>
      </c>
      <c r="D31" s="3">
        <f>standard_2020!D32</f>
        <v>74.285714285714292</v>
      </c>
      <c r="E31" s="3">
        <f>standard_2020!E32</f>
        <v>130.00000000000003</v>
      </c>
      <c r="F31" s="3">
        <f>standard_2020!F32</f>
        <v>0</v>
      </c>
      <c r="G31" s="3">
        <f>standard_2020!G32</f>
        <v>154.12698412698413</v>
      </c>
      <c r="H31" s="3">
        <f>standard_2020!H32</f>
        <v>78.476190476190482</v>
      </c>
      <c r="I31" s="3">
        <f>standard_2020!I32</f>
        <v>86.805194805194802</v>
      </c>
      <c r="J31" s="3">
        <f>standard_2020!J32</f>
        <v>56.168067226890749</v>
      </c>
      <c r="K31" s="3">
        <f>standard_2020!K32</f>
        <v>40.306122448979586</v>
      </c>
      <c r="L31" s="3">
        <f>standard_2020!L32</f>
        <v>44.285714285714285</v>
      </c>
      <c r="M31" s="3">
        <f>standard_2020!M32</f>
        <v>66.031746031746039</v>
      </c>
      <c r="N31" s="3">
        <f>standard_2020!N32</f>
        <v>51.714285714285715</v>
      </c>
      <c r="O31" s="3">
        <f>standard_2020!O32</f>
        <v>7.1428571428571432</v>
      </c>
    </row>
    <row r="32" spans="1:15" x14ac:dyDescent="0.25">
      <c r="A32" s="4" t="s">
        <v>124</v>
      </c>
      <c r="B32">
        <v>2021</v>
      </c>
      <c r="C32" s="3">
        <f>standard_2021!C32</f>
        <v>67.714285714285708</v>
      </c>
      <c r="D32" s="3">
        <f>standard_2021!D32</f>
        <v>68.448979591836732</v>
      </c>
      <c r="E32" s="3">
        <f>standard_2021!E32</f>
        <v>82.857142857142861</v>
      </c>
      <c r="F32" s="3">
        <f>standard_2021!F32</f>
        <v>14.424285714285714</v>
      </c>
      <c r="G32" s="3">
        <f>standard_2021!G32</f>
        <v>123.80952380952382</v>
      </c>
      <c r="H32" s="3">
        <f>standard_2021!H32</f>
        <v>76</v>
      </c>
      <c r="I32" s="3">
        <f>standard_2021!I32</f>
        <v>83.064935064935071</v>
      </c>
      <c r="J32" s="3">
        <f>standard_2021!J32</f>
        <v>53.747899159663866</v>
      </c>
      <c r="K32" s="3">
        <f>standard_2021!K32</f>
        <v>63.163265306122433</v>
      </c>
      <c r="L32" s="3">
        <f>standard_2021!L32</f>
        <v>65.054945054945065</v>
      </c>
      <c r="M32" s="3">
        <f>standard_2021!M32</f>
        <v>127.46031746031746</v>
      </c>
      <c r="N32" s="3">
        <f>standard_2021!N32</f>
        <v>50</v>
      </c>
      <c r="O32" s="3">
        <f>standard_2021!O32</f>
        <v>0</v>
      </c>
    </row>
    <row r="33" spans="1:18" x14ac:dyDescent="0.25">
      <c r="A33" s="4" t="s">
        <v>124</v>
      </c>
      <c r="B33">
        <v>2022</v>
      </c>
      <c r="C33" s="3">
        <f>standard_2022!C32</f>
        <v>94</v>
      </c>
      <c r="D33" s="3">
        <f>standard_2022!D32</f>
        <v>61.551020408163261</v>
      </c>
      <c r="E33" s="3">
        <f>standard_2022!E32</f>
        <v>154.76190476190479</v>
      </c>
      <c r="F33" s="3">
        <f>standard_2022!F32</f>
        <v>38.218095238095238</v>
      </c>
      <c r="G33" s="3">
        <f>standard_2022!G32</f>
        <v>185.23809523809524</v>
      </c>
      <c r="H33" s="3">
        <f>standard_2022!H32</f>
        <v>72.19047619047619</v>
      </c>
      <c r="I33" s="3">
        <f>standard_2022!I32</f>
        <v>74.493506493506501</v>
      </c>
      <c r="J33" s="3">
        <f>standard_2022!J32</f>
        <v>48.2016806722689</v>
      </c>
      <c r="K33" s="3">
        <f>standard_2022!K32</f>
        <v>36.734693877551017</v>
      </c>
      <c r="L33" s="3">
        <f>standard_2022!L32</f>
        <v>78.681318681318686</v>
      </c>
      <c r="M33" s="3">
        <f>standard_2022!M32</f>
        <v>127.61904761904761</v>
      </c>
      <c r="N33" s="3">
        <f>standard_2022!N32</f>
        <v>43.571428571428569</v>
      </c>
      <c r="O33" s="3">
        <f>standard_2022!O32</f>
        <v>0</v>
      </c>
    </row>
    <row r="34" spans="1:18" x14ac:dyDescent="0.25">
      <c r="A34" s="4" t="s">
        <v>124</v>
      </c>
      <c r="B34">
        <v>2023</v>
      </c>
      <c r="C34" s="3">
        <f>standard_2023!C32</f>
        <v>98.571428571428569</v>
      </c>
      <c r="D34" s="3">
        <f>standard_2023!D32</f>
        <v>52.693877551020414</v>
      </c>
      <c r="E34" s="3">
        <f>standard_2023!E32</f>
        <v>320.47619047619042</v>
      </c>
      <c r="F34" s="3">
        <f>standard_2023!F32</f>
        <v>13.665238095238095</v>
      </c>
      <c r="G34" s="3">
        <f>standard_2023!G32</f>
        <v>234.76190476190479</v>
      </c>
      <c r="H34" s="3">
        <f>standard_2023!H32</f>
        <v>72</v>
      </c>
      <c r="I34" s="3">
        <f>standard_2023!I32</f>
        <v>72.857142857142861</v>
      </c>
      <c r="J34" s="3">
        <f>standard_2023!J32</f>
        <v>72.571428571428569</v>
      </c>
      <c r="K34" s="3">
        <f>standard_2023!K32</f>
        <v>28.979591836734695</v>
      </c>
      <c r="L34" s="3">
        <f>standard_2023!L32</f>
        <v>39.780219780219781</v>
      </c>
      <c r="M34" s="3">
        <f>standard_2023!M32</f>
        <v>46.190476190476197</v>
      </c>
      <c r="N34" s="3">
        <f>standard_2023!N32</f>
        <v>46</v>
      </c>
      <c r="O34" s="3">
        <f>standard_2023!O32</f>
        <v>0</v>
      </c>
    </row>
    <row r="35" spans="1:18" x14ac:dyDescent="0.25">
      <c r="A35" s="4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</row>
    <row r="36" spans="1:18" x14ac:dyDescent="0.25">
      <c r="A36" s="4" t="s">
        <v>53</v>
      </c>
      <c r="C36" s="7" t="s">
        <v>55</v>
      </c>
      <c r="D36" s="7" t="s">
        <v>56</v>
      </c>
      <c r="E36" s="7" t="s">
        <v>140</v>
      </c>
      <c r="F36" s="7">
        <v>-3</v>
      </c>
      <c r="G36" s="7" t="s">
        <v>57</v>
      </c>
      <c r="H36" s="7" t="s">
        <v>58</v>
      </c>
      <c r="I36" s="7" t="s">
        <v>59</v>
      </c>
      <c r="J36" s="7" t="s">
        <v>59</v>
      </c>
      <c r="K36" s="7" t="s">
        <v>60</v>
      </c>
      <c r="L36" s="7" t="s">
        <v>152</v>
      </c>
      <c r="M36" s="7" t="s">
        <v>57</v>
      </c>
      <c r="N36" s="7" t="s">
        <v>61</v>
      </c>
      <c r="O36" s="7">
        <v>-0.2</v>
      </c>
      <c r="P36" s="7"/>
      <c r="Q36" s="7"/>
      <c r="R36" s="7"/>
    </row>
    <row r="37" spans="1:18" x14ac:dyDescent="0.25">
      <c r="A37" s="4" t="s">
        <v>54</v>
      </c>
      <c r="E37" s="7" t="s">
        <v>141</v>
      </c>
      <c r="G37" s="7" t="s">
        <v>62</v>
      </c>
    </row>
    <row r="38" spans="1:18" ht="39.6" x14ac:dyDescent="0.25">
      <c r="C38" s="65" t="s">
        <v>126</v>
      </c>
      <c r="D38" s="65" t="s">
        <v>127</v>
      </c>
      <c r="E38" s="65" t="s">
        <v>128</v>
      </c>
      <c r="F38" s="65" t="s">
        <v>129</v>
      </c>
      <c r="G38" s="65" t="s">
        <v>125</v>
      </c>
      <c r="H38" s="65" t="s">
        <v>133</v>
      </c>
      <c r="I38" s="26" t="s">
        <v>153</v>
      </c>
      <c r="J38" s="26" t="s">
        <v>154</v>
      </c>
      <c r="K38" s="26" t="s">
        <v>155</v>
      </c>
      <c r="L38" s="26" t="s">
        <v>156</v>
      </c>
      <c r="M38" s="65" t="s">
        <v>130</v>
      </c>
      <c r="N38" s="65" t="s">
        <v>131</v>
      </c>
      <c r="O38" s="65" t="s">
        <v>132</v>
      </c>
    </row>
  </sheetData>
  <conditionalFormatting sqref="C3:I12 C14:I35 K14:K35 K3:K12 M14:M35 M3:O12">
    <cfRule type="cellIs" dxfId="27" priority="4" stopIfTrue="1" operator="greaterThan">
      <formula>100</formula>
    </cfRule>
  </conditionalFormatting>
  <conditionalFormatting sqref="N14:O35">
    <cfRule type="cellIs" dxfId="26" priority="3" stopIfTrue="1" operator="greaterThan">
      <formula>100</formula>
    </cfRule>
  </conditionalFormatting>
  <conditionalFormatting sqref="J3:J12 J14:J35">
    <cfRule type="cellIs" dxfId="25" priority="2" stopIfTrue="1" operator="greaterThan">
      <formula>100</formula>
    </cfRule>
  </conditionalFormatting>
  <conditionalFormatting sqref="L14:L35 L3:L12">
    <cfRule type="cellIs" dxfId="24" priority="1" stopIfTrue="1" operator="greaterThan">
      <formula>100</formula>
    </cfRule>
  </conditionalFormatting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36"/>
  <sheetViews>
    <sheetView workbookViewId="0">
      <selection activeCell="J30" sqref="J30"/>
    </sheetView>
  </sheetViews>
  <sheetFormatPr defaultRowHeight="13.2" x14ac:dyDescent="0.25"/>
  <cols>
    <col min="1" max="1" width="7.109375" bestFit="1" customWidth="1"/>
    <col min="2" max="2" width="14.33203125" bestFit="1" customWidth="1"/>
    <col min="3" max="3" width="6.88671875" bestFit="1" customWidth="1"/>
    <col min="4" max="4" width="5.6640625" customWidth="1"/>
    <col min="5" max="5" width="6.5546875" customWidth="1"/>
    <col min="6" max="15" width="5.6640625" customWidth="1"/>
  </cols>
  <sheetData>
    <row r="2" spans="1:15" x14ac:dyDescent="0.25">
      <c r="C2" s="5">
        <v>1</v>
      </c>
      <c r="D2" s="5">
        <v>2</v>
      </c>
      <c r="E2" s="5">
        <v>3</v>
      </c>
      <c r="F2" s="5">
        <v>4</v>
      </c>
      <c r="G2" s="5">
        <v>5</v>
      </c>
      <c r="H2" s="5">
        <v>6</v>
      </c>
      <c r="I2" s="5">
        <v>7</v>
      </c>
      <c r="J2" s="5">
        <v>8</v>
      </c>
      <c r="K2" s="5">
        <v>9</v>
      </c>
      <c r="L2" s="5">
        <v>10</v>
      </c>
      <c r="M2" s="5">
        <v>11</v>
      </c>
      <c r="N2" s="5">
        <v>12</v>
      </c>
      <c r="O2" s="5">
        <v>13</v>
      </c>
    </row>
    <row r="3" spans="1:15" x14ac:dyDescent="0.25">
      <c r="A3" s="4" t="s">
        <v>51</v>
      </c>
      <c r="B3" t="s">
        <v>3</v>
      </c>
      <c r="C3" s="3">
        <f>standard_2023!C3-standard_2022!C3</f>
        <v>12</v>
      </c>
      <c r="D3" s="3">
        <f>standard_2023!D3-standard_2022!D3</f>
        <v>0</v>
      </c>
      <c r="E3" s="3">
        <f>standard_2023!E3-standard_2022!E3</f>
        <v>-56.666666666666664</v>
      </c>
      <c r="F3" s="3">
        <f>standard_2023!F3-standard_2022!F3</f>
        <v>199.97666666666666</v>
      </c>
      <c r="G3" s="3">
        <f>standard_2023!G3-standard_2022!G3</f>
        <v>73.333333333333329</v>
      </c>
      <c r="H3" s="3">
        <f>standard_2023!H3-standard_2022!H3</f>
        <v>0.83333333333331439</v>
      </c>
      <c r="I3" s="3">
        <f>standard_2023!I3-standard_2022!I3</f>
        <v>-3.636363636363626</v>
      </c>
      <c r="J3" s="3">
        <f>standard_2023!J3-standard_2022!J3</f>
        <v>43.882352941176478</v>
      </c>
      <c r="K3" s="3">
        <f>standard_2023!K3-standard_2022!K3</f>
        <v>-20.714285714285719</v>
      </c>
      <c r="L3" s="3">
        <f>standard_2023!L3-standard_2022!L3</f>
        <v>18.461538461538463</v>
      </c>
      <c r="M3" s="3">
        <f>standard_2023!M3-standard_2022!M3</f>
        <v>-35.555555555555557</v>
      </c>
      <c r="N3" s="3">
        <f>standard_2023!N3-standard_2022!N3</f>
        <v>-0.99999999999998579</v>
      </c>
      <c r="O3" s="3">
        <f>standard_2023!O3-standard_2022!O3</f>
        <v>0</v>
      </c>
    </row>
    <row r="4" spans="1:15" x14ac:dyDescent="0.25">
      <c r="A4" s="4" t="s">
        <v>52</v>
      </c>
      <c r="B4" t="s">
        <v>5</v>
      </c>
      <c r="C4" s="3">
        <f>standard_2023!C4-standard_2022!C4</f>
        <v>-4</v>
      </c>
      <c r="D4" s="3">
        <f>standard_2023!D4-standard_2022!D4</f>
        <v>-9.7142857142857153</v>
      </c>
      <c r="E4" s="3">
        <f>standard_2023!E4-standard_2022!E4</f>
        <v>96.666666666666714</v>
      </c>
      <c r="F4" s="3">
        <f>standard_2023!F4-standard_2022!F4</f>
        <v>0</v>
      </c>
      <c r="G4" s="3">
        <f>standard_2023!G4-standard_2022!G4</f>
        <v>31.111111111111086</v>
      </c>
      <c r="H4" s="3">
        <f>standard_2023!H4-standard_2022!H4</f>
        <v>0.6666666666666643</v>
      </c>
      <c r="I4" s="3">
        <f>standard_2023!I4-standard_2022!I4</f>
        <v>2.0000000000000071</v>
      </c>
      <c r="J4" s="3">
        <f>standard_2023!J4-standard_2022!J4</f>
        <v>30.47058823529412</v>
      </c>
      <c r="K4" s="3">
        <f>standard_2023!K4-standard_2022!K4</f>
        <v>8.5714285714285836</v>
      </c>
      <c r="L4" s="3">
        <f>standard_2023!L4-standard_2022!L4</f>
        <v>16.153846153846153</v>
      </c>
      <c r="M4" s="3">
        <f>standard_2023!M4-standard_2022!M4</f>
        <v>-43.333333333333329</v>
      </c>
      <c r="N4" s="3">
        <f>standard_2023!N4-standard_2022!N4</f>
        <v>0.99999999999999289</v>
      </c>
      <c r="O4" s="3">
        <f>standard_2023!O4-standard_2022!O4</f>
        <v>0</v>
      </c>
    </row>
    <row r="5" spans="1:15" x14ac:dyDescent="0.25">
      <c r="A5" s="4" t="s">
        <v>52</v>
      </c>
      <c r="B5" t="s">
        <v>6</v>
      </c>
      <c r="C5" s="3">
        <f>standard_2023!C5-standard_2022!C5</f>
        <v>8</v>
      </c>
      <c r="D5" s="3">
        <f>standard_2023!D5-standard_2022!D5</f>
        <v>-19.428571428571423</v>
      </c>
      <c r="E5" s="3">
        <f>standard_2023!E5-standard_2022!E5</f>
        <v>353.33333333333331</v>
      </c>
      <c r="F5" s="3">
        <f>standard_2023!F5-standard_2022!F5</f>
        <v>-144.97333333333333</v>
      </c>
      <c r="G5" s="3">
        <f>standard_2023!G5-standard_2022!G5</f>
        <v>2.2222222222222001</v>
      </c>
      <c r="H5" s="3">
        <f>standard_2023!H5-standard_2022!H5</f>
        <v>-0.1666666666666714</v>
      </c>
      <c r="I5" s="3">
        <f>standard_2023!I5-standard_2022!I5</f>
        <v>-1.6363636363636331</v>
      </c>
      <c r="J5" s="3">
        <f>standard_2023!J5-standard_2022!J5</f>
        <v>11.647058823529406</v>
      </c>
      <c r="K5" s="3">
        <f>standard_2023!K5-standard_2022!K5</f>
        <v>-0.7142857142857153</v>
      </c>
      <c r="L5" s="3">
        <f>standard_2023!L5-standard_2022!L5</f>
        <v>-97.692307692307708</v>
      </c>
      <c r="M5" s="3">
        <f>standard_2023!M5-standard_2022!M5</f>
        <v>-187.77777777777774</v>
      </c>
      <c r="N5" s="3">
        <f>standard_2023!N5-standard_2022!N5</f>
        <v>3.9999999999999964</v>
      </c>
      <c r="O5" s="3">
        <f>standard_2023!O5-standard_2022!O5</f>
        <v>0</v>
      </c>
    </row>
    <row r="6" spans="1:15" x14ac:dyDescent="0.25">
      <c r="A6" s="4" t="s">
        <v>52</v>
      </c>
      <c r="B6" t="s">
        <v>7</v>
      </c>
      <c r="C6" s="3">
        <f>standard_2023!C6-standard_2022!C6</f>
        <v>18</v>
      </c>
      <c r="D6" s="3">
        <f>standard_2023!D6-standard_2022!D6</f>
        <v>0</v>
      </c>
      <c r="E6" s="3">
        <f>standard_2023!E6-standard_2022!E6</f>
        <v>-10.000000000000007</v>
      </c>
      <c r="F6" s="3">
        <f>standard_2023!F6-standard_2022!F6</f>
        <v>0</v>
      </c>
      <c r="G6" s="3">
        <f>standard_2023!G6-standard_2022!G6</f>
        <v>-14.444444444444457</v>
      </c>
      <c r="H6" s="3">
        <f>standard_2023!H6-standard_2022!H6</f>
        <v>-0.8333333333333286</v>
      </c>
      <c r="I6" s="3">
        <f>standard_2023!I6-standard_2022!I6</f>
        <v>6.9090909090909349</v>
      </c>
      <c r="J6" s="3">
        <f>standard_2023!J6-standard_2022!J6</f>
        <v>28.352941176470594</v>
      </c>
      <c r="K6" s="3">
        <f>standard_2023!K6-standard_2022!K6</f>
        <v>-7.1428571428571423</v>
      </c>
      <c r="L6" s="3">
        <f>standard_2023!L6-standard_2022!L6</f>
        <v>-36.923076923076913</v>
      </c>
      <c r="M6" s="3">
        <f>standard_2023!M6-standard_2022!M6</f>
        <v>-53.333333333333336</v>
      </c>
      <c r="N6" s="3">
        <f>standard_2023!N6-standard_2022!N6</f>
        <v>6</v>
      </c>
      <c r="O6" s="3">
        <f>standard_2023!O6-standard_2022!O6</f>
        <v>0</v>
      </c>
    </row>
    <row r="7" spans="1:15" x14ac:dyDescent="0.25">
      <c r="A7" s="4" t="s">
        <v>51</v>
      </c>
      <c r="B7" t="s">
        <v>8</v>
      </c>
      <c r="C7" s="3">
        <f>standard_2023!C7-standard_2022!C7</f>
        <v>-2</v>
      </c>
      <c r="D7" s="3">
        <f>standard_2023!D7-standard_2022!D7</f>
        <v>0</v>
      </c>
      <c r="E7" s="3">
        <f>standard_2023!E7-standard_2022!E7</f>
        <v>46.666666666666664</v>
      </c>
      <c r="F7" s="3">
        <f>standard_2023!F7-standard_2022!F7</f>
        <v>7.9399999999999977</v>
      </c>
      <c r="G7" s="3">
        <f>standard_2023!G7-standard_2022!G7</f>
        <v>40</v>
      </c>
      <c r="H7" s="3">
        <f>standard_2023!H7-standard_2022!H7</f>
        <v>-3.5</v>
      </c>
      <c r="I7" s="3">
        <f>standard_2023!I7-standard_2022!I7</f>
        <v>-4.7272727272727479</v>
      </c>
      <c r="J7" s="3">
        <f>standard_2023!J7-standard_2022!J7</f>
        <v>7.058823529411768</v>
      </c>
      <c r="K7" s="3">
        <f>standard_2023!K7-standard_2022!K7</f>
        <v>-24.285714285714281</v>
      </c>
      <c r="L7" s="3">
        <f>standard_2023!L7-standard_2022!L7</f>
        <v>-56.92307692307692</v>
      </c>
      <c r="M7" s="3">
        <f>standard_2023!M7-standard_2022!M7</f>
        <v>-56.666666666666664</v>
      </c>
      <c r="N7" s="3">
        <f>standard_2023!N7-standard_2022!N7</f>
        <v>-1</v>
      </c>
      <c r="O7" s="3">
        <f>standard_2023!O7-standard_2022!O7</f>
        <v>0</v>
      </c>
    </row>
    <row r="8" spans="1:15" x14ac:dyDescent="0.25">
      <c r="A8" s="4" t="s">
        <v>51</v>
      </c>
      <c r="B8" t="s">
        <v>9</v>
      </c>
      <c r="C8" s="3">
        <f>standard_2023!C8-standard_2022!C8</f>
        <v>-4</v>
      </c>
      <c r="D8" s="3">
        <f>standard_2023!D8-standard_2022!D8</f>
        <v>-0.8571428571428612</v>
      </c>
      <c r="E8" s="3">
        <f>standard_2023!E8-standard_2022!E8</f>
        <v>240</v>
      </c>
      <c r="F8" s="3">
        <f>standard_2023!F8-standard_2022!F8</f>
        <v>0</v>
      </c>
      <c r="G8" s="3">
        <f>standard_2023!G8-standard_2022!G8</f>
        <v>136.66666666666669</v>
      </c>
      <c r="H8" s="3">
        <f>standard_2023!H8-standard_2022!H8</f>
        <v>1.8333333333333286</v>
      </c>
      <c r="I8" s="3">
        <f>standard_2023!I8-standard_2022!I8</f>
        <v>0.72727272727273373</v>
      </c>
      <c r="J8" s="3">
        <f>standard_2023!J8-standard_2022!J8</f>
        <v>21.294117647058833</v>
      </c>
      <c r="K8" s="3">
        <f>standard_2023!K8-standard_2022!K8</f>
        <v>-35</v>
      </c>
      <c r="L8" s="3">
        <f>standard_2023!L8-standard_2022!L8</f>
        <v>-30.769230769230774</v>
      </c>
      <c r="M8" s="3">
        <f>standard_2023!M8-standard_2022!M8</f>
        <v>-181.11111111111114</v>
      </c>
      <c r="N8" s="3">
        <f>standard_2023!N8-standard_2022!N8</f>
        <v>8.0000000000000071</v>
      </c>
      <c r="O8" s="3">
        <f>standard_2023!O8-standard_2022!O8</f>
        <v>0</v>
      </c>
    </row>
    <row r="9" spans="1:15" x14ac:dyDescent="0.25">
      <c r="A9" s="4" t="s">
        <v>51</v>
      </c>
      <c r="B9" t="s">
        <v>10</v>
      </c>
      <c r="C9" s="3">
        <f>standard_2023!C9-standard_2022!C9</f>
        <v>102</v>
      </c>
      <c r="D9" s="3">
        <f>standard_2023!D9-standard_2022!D9</f>
        <v>-25.428571428571388</v>
      </c>
      <c r="E9" s="3">
        <f>standard_2023!E9-standard_2022!E9</f>
        <v>-110</v>
      </c>
      <c r="F9" s="3">
        <f>standard_2023!F9-standard_2022!F9</f>
        <v>305.38666666666666</v>
      </c>
      <c r="G9" s="3">
        <f>standard_2023!G9-standard_2022!G9</f>
        <v>132.22222222222223</v>
      </c>
      <c r="H9" s="3">
        <f>standard_2023!H9-standard_2022!H9</f>
        <v>0.33333333333331439</v>
      </c>
      <c r="I9" s="3">
        <f>standard_2023!I9-standard_2022!I9</f>
        <v>2.5454545454545396</v>
      </c>
      <c r="J9" s="3">
        <f>standard_2023!J9-standard_2022!J9</f>
        <v>96.705882352941188</v>
      </c>
      <c r="K9" s="3">
        <f>standard_2023!K9-standard_2022!K9</f>
        <v>22.857142857142861</v>
      </c>
      <c r="L9" s="3">
        <f>standard_2023!L9-standard_2022!L9</f>
        <v>83.846153846153783</v>
      </c>
      <c r="M9" s="3">
        <f>standard_2023!M9-standard_2022!M9</f>
        <v>-102.22222222222221</v>
      </c>
      <c r="N9" s="3">
        <f>standard_2023!N9-standard_2022!N9</f>
        <v>-2</v>
      </c>
      <c r="O9" s="3">
        <f>standard_2023!O9-standard_2022!O9</f>
        <v>0</v>
      </c>
    </row>
    <row r="10" spans="1:15" x14ac:dyDescent="0.25">
      <c r="A10" s="4" t="s">
        <v>51</v>
      </c>
      <c r="B10" t="s">
        <v>11</v>
      </c>
      <c r="C10" s="3">
        <f>standard_2023!C10-standard_2022!C10</f>
        <v>-2</v>
      </c>
      <c r="D10" s="3">
        <f>standard_2023!D10-standard_2022!D10</f>
        <v>-11.714285714285666</v>
      </c>
      <c r="E10" s="3">
        <f>standard_2023!E10-standard_2022!E10</f>
        <v>-46.666666666666671</v>
      </c>
      <c r="F10" s="3">
        <f>standard_2023!F10-standard_2022!F10</f>
        <v>0</v>
      </c>
      <c r="G10" s="3">
        <f>standard_2023!G10-standard_2022!G10</f>
        <v>-37.777777777777779</v>
      </c>
      <c r="H10" s="3">
        <f>standard_2023!H10-standard_2022!H10</f>
        <v>-21.833333333333314</v>
      </c>
      <c r="I10" s="3">
        <f>standard_2023!I10-standard_2022!I10</f>
        <v>-7.4545454545454675</v>
      </c>
      <c r="J10" s="3">
        <f>standard_2023!J10-standard_2022!J10</f>
        <v>8.705882352941174</v>
      </c>
      <c r="K10" s="3">
        <f>standard_2023!K10-standard_2022!K10</f>
        <v>0</v>
      </c>
      <c r="L10" s="3">
        <f>standard_2023!L10-standard_2022!L10</f>
        <v>-11.53846153846154</v>
      </c>
      <c r="M10" s="3">
        <f>standard_2023!M10-standard_2022!M10</f>
        <v>21.111111111111114</v>
      </c>
      <c r="N10" s="3">
        <f>standard_2023!N10-standard_2022!N10</f>
        <v>-14.000000000000014</v>
      </c>
      <c r="O10" s="3">
        <f>standard_2023!O10-standard_2022!O10</f>
        <v>0</v>
      </c>
    </row>
    <row r="11" spans="1:15" x14ac:dyDescent="0.25">
      <c r="A11" s="4" t="s">
        <v>51</v>
      </c>
      <c r="B11" t="s">
        <v>12</v>
      </c>
      <c r="C11" s="3">
        <f>standard_2023!C11-standard_2022!C11</f>
        <v>-1.9999999999999991</v>
      </c>
      <c r="D11" s="3">
        <f>standard_2023!D11-standard_2022!D11</f>
        <v>-17.142857142857139</v>
      </c>
      <c r="E11" s="3">
        <f>standard_2023!E11-standard_2022!E11</f>
        <v>0</v>
      </c>
      <c r="F11" s="3">
        <f>standard_2023!F11-standard_2022!F11</f>
        <v>-124.78</v>
      </c>
      <c r="G11" s="3">
        <f>standard_2023!G11-standard_2022!G11</f>
        <v>-3.3333333333333428</v>
      </c>
      <c r="H11" s="3">
        <f>standard_2023!H11-standard_2022!H11</f>
        <v>-7.3333333333333428</v>
      </c>
      <c r="I11" s="3">
        <f>standard_2023!I11-standard_2022!I11</f>
        <v>-9.818181818181813</v>
      </c>
      <c r="J11" s="3">
        <f>standard_2023!J11-standard_2022!J11</f>
        <v>16.941176470588239</v>
      </c>
      <c r="K11" s="3">
        <f>standard_2023!K11-standard_2022!K11</f>
        <v>-5</v>
      </c>
      <c r="L11" s="3">
        <f>standard_2023!L11-standard_2022!L11</f>
        <v>0</v>
      </c>
      <c r="M11" s="3">
        <f>standard_2023!M11-standard_2022!M11</f>
        <v>-37.777777777777786</v>
      </c>
      <c r="N11" s="3">
        <f>standard_2023!N11-standard_2022!N11</f>
        <v>-8</v>
      </c>
      <c r="O11" s="3">
        <f>standard_2023!O11-standard_2022!O11</f>
        <v>0</v>
      </c>
    </row>
    <row r="12" spans="1:15" x14ac:dyDescent="0.25">
      <c r="A12" s="4" t="s">
        <v>51</v>
      </c>
      <c r="B12" t="s">
        <v>13</v>
      </c>
      <c r="C12" s="3">
        <f>standard_2023!C12-standard_2022!C12</f>
        <v>-8</v>
      </c>
      <c r="D12" s="3">
        <f>standard_2023!D12-standard_2022!D12</f>
        <v>9.4285714285714306</v>
      </c>
      <c r="E12" s="3">
        <f>standard_2023!E12-standard_2022!E12</f>
        <v>-66.666666666666657</v>
      </c>
      <c r="F12" s="3">
        <f>standard_2023!F12-standard_2022!F12</f>
        <v>-198.72333333333333</v>
      </c>
      <c r="G12" s="3">
        <f>standard_2023!G12-standard_2022!G12</f>
        <v>-2.2222222222222143</v>
      </c>
      <c r="H12" s="3">
        <f>standard_2023!H12-standard_2022!H12</f>
        <v>-2.1666666666666288</v>
      </c>
      <c r="I12" s="3">
        <f>standard_2023!I12-standard_2022!I12</f>
        <v>-5.818181818181813</v>
      </c>
      <c r="J12" s="3">
        <f>standard_2023!J12-standard_2022!J12</f>
        <v>30.705882352941188</v>
      </c>
      <c r="K12" s="3">
        <f>standard_2023!K12-standard_2022!K12</f>
        <v>-26.428571428571431</v>
      </c>
      <c r="L12" s="3">
        <f>standard_2023!L12-standard_2022!L12</f>
        <v>-12.307692307692307</v>
      </c>
      <c r="M12" s="3">
        <f>standard_2023!M12-standard_2022!M12</f>
        <v>-70</v>
      </c>
      <c r="N12" s="3">
        <f>standard_2023!N12-standard_2022!N12</f>
        <v>0</v>
      </c>
      <c r="O12" s="3">
        <f>standard_2023!O12-standard_2022!O12</f>
        <v>0</v>
      </c>
    </row>
    <row r="13" spans="1:15" x14ac:dyDescent="0.25">
      <c r="A13" s="4" t="s">
        <v>52</v>
      </c>
      <c r="B13" t="s">
        <v>14</v>
      </c>
      <c r="C13" s="3">
        <f>standard_2023!C13-standard_2022!C13</f>
        <v>-10</v>
      </c>
      <c r="D13" s="3">
        <f>standard_2023!D13-standard_2022!D13</f>
        <v>-22.571428571428555</v>
      </c>
      <c r="E13" s="3">
        <f>standard_2023!E13-standard_2022!E13</f>
        <v>116.66666666666667</v>
      </c>
      <c r="F13" s="3">
        <f>standard_2023!F13-standard_2022!F13</f>
        <v>0</v>
      </c>
      <c r="G13" s="3">
        <f>standard_2023!G13-standard_2022!G13</f>
        <v>68.888888888888872</v>
      </c>
      <c r="H13" s="3">
        <f>standard_2023!H13-standard_2022!H13</f>
        <v>-11.166666666666657</v>
      </c>
      <c r="I13" s="3">
        <f>standard_2023!I13-standard_2022!I13</f>
        <v>-2.9090909090909065</v>
      </c>
      <c r="J13" s="3">
        <f>standard_2023!J13-standard_2022!J13</f>
        <v>13.058823529411768</v>
      </c>
      <c r="K13" s="3">
        <f>standard_2023!K13-standard_2022!K13</f>
        <v>27.142857142857146</v>
      </c>
      <c r="L13" s="3">
        <f>standard_2023!L13-standard_2022!L13</f>
        <v>-6.9230769230769127</v>
      </c>
      <c r="M13" s="3">
        <f>standard_2023!M13-standard_2022!M13</f>
        <v>-32.222222222222229</v>
      </c>
      <c r="N13" s="3">
        <f>standard_2023!N13-standard_2022!N13</f>
        <v>-7</v>
      </c>
      <c r="O13" s="3">
        <f>standard_2023!O13-standard_2022!O13</f>
        <v>0</v>
      </c>
    </row>
    <row r="14" spans="1:15" x14ac:dyDescent="0.25">
      <c r="A14" s="9" t="s">
        <v>51</v>
      </c>
      <c r="B14" s="10" t="s">
        <v>15</v>
      </c>
      <c r="C14" s="11">
        <f>standard_2023!C14-standard_2022!C14</f>
        <v>10.000000000000002</v>
      </c>
      <c r="D14" s="11">
        <f>standard_2023!D14-standard_2022!D14</f>
        <v>0</v>
      </c>
      <c r="E14" s="11">
        <f>standard_2023!E14-standard_2022!E14</f>
        <v>-40</v>
      </c>
      <c r="F14" s="11">
        <f>standard_2023!F14-standard_2022!F14</f>
        <v>-128.63666666666666</v>
      </c>
      <c r="G14" s="11">
        <f>standard_2023!G14-standard_2022!G14</f>
        <v>22.222222222222229</v>
      </c>
      <c r="H14" s="11">
        <f>standard_2023!H14-standard_2022!H14</f>
        <v>-5.8333333333333144</v>
      </c>
      <c r="I14" s="11">
        <f>standard_2023!I14-standard_2022!I14</f>
        <v>-5.0909090909090935</v>
      </c>
      <c r="J14" s="11">
        <f>standard_2023!J14-standard_2022!J14</f>
        <v>21.294117647058833</v>
      </c>
      <c r="K14" s="11">
        <f>standard_2023!K14-standard_2022!K14</f>
        <v>-24.285714285714285</v>
      </c>
      <c r="L14" s="11">
        <f>standard_2023!L14-standard_2022!L14</f>
        <v>0</v>
      </c>
      <c r="M14" s="11">
        <f>standard_2023!M14-standard_2022!M14</f>
        <v>-27.777777777777775</v>
      </c>
      <c r="N14" s="11">
        <f>standard_2023!N14-standard_2022!N14</f>
        <v>-4</v>
      </c>
      <c r="O14" s="11">
        <f>standard_2023!O14-standard_2022!O14</f>
        <v>-100</v>
      </c>
    </row>
    <row r="15" spans="1:15" x14ac:dyDescent="0.25">
      <c r="A15" s="4" t="s">
        <v>51</v>
      </c>
      <c r="B15" t="s">
        <v>16</v>
      </c>
      <c r="C15" s="3">
        <f>standard_2023!C15-standard_2022!C15</f>
        <v>-2</v>
      </c>
      <c r="D15" s="3">
        <f>standard_2023!D15-standard_2022!D15</f>
        <v>-6.8571428571428896</v>
      </c>
      <c r="E15" s="3">
        <f>standard_2023!E15-standard_2022!E15</f>
        <v>-93.333333333333343</v>
      </c>
      <c r="F15" s="3">
        <f>standard_2023!F15-standard_2022!F15</f>
        <v>0</v>
      </c>
      <c r="G15" s="3">
        <f>standard_2023!G15-standard_2022!G15</f>
        <v>4.44444444444445</v>
      </c>
      <c r="H15" s="3">
        <f>standard_2023!H15-standard_2022!H15</f>
        <v>-12.333333333333343</v>
      </c>
      <c r="I15" s="3">
        <f>standard_2023!I15-standard_2022!I15</f>
        <v>-9.2727272727273089</v>
      </c>
      <c r="J15" s="3">
        <f>standard_2023!J15-standard_2022!J15</f>
        <v>71.529411764705884</v>
      </c>
      <c r="K15" s="3">
        <f>standard_2023!K15-standard_2022!K15</f>
        <v>7.1428571428571423</v>
      </c>
      <c r="L15" s="3">
        <f>standard_2023!L15-standard_2022!L15</f>
        <v>3.0769230769230771</v>
      </c>
      <c r="M15" s="3">
        <f>standard_2023!M15-standard_2022!M15</f>
        <v>2.2222222222222179</v>
      </c>
      <c r="N15" s="3">
        <f>standard_2023!N15-standard_2022!N15</f>
        <v>-5.0000000000000071</v>
      </c>
      <c r="O15" s="3">
        <f>standard_2023!O15-standard_2022!O15</f>
        <v>0</v>
      </c>
    </row>
    <row r="16" spans="1:15" x14ac:dyDescent="0.25">
      <c r="A16" s="4" t="s">
        <v>51</v>
      </c>
      <c r="B16" t="s">
        <v>17</v>
      </c>
      <c r="C16" s="3">
        <f>standard_2023!C16-standard_2022!C16</f>
        <v>46</v>
      </c>
      <c r="D16" s="3">
        <f>standard_2023!D16-standard_2022!D16</f>
        <v>-6.2857142857142776</v>
      </c>
      <c r="E16" s="3">
        <f>standard_2023!E16-standard_2022!E16</f>
        <v>183.33333333333334</v>
      </c>
      <c r="F16" s="3">
        <f>standard_2023!F16-standard_2022!F16</f>
        <v>56.24</v>
      </c>
      <c r="G16" s="3">
        <f>standard_2023!G16-standard_2022!G16</f>
        <v>106.66666666666671</v>
      </c>
      <c r="H16" s="3">
        <f>standard_2023!H16-standard_2022!H16</f>
        <v>1</v>
      </c>
      <c r="I16" s="3">
        <f>standard_2023!I16-standard_2022!I16</f>
        <v>-1.0909090909090864</v>
      </c>
      <c r="J16" s="3">
        <f>standard_2023!J16-standard_2022!J16</f>
        <v>19.529411764705884</v>
      </c>
      <c r="K16" s="3">
        <f>standard_2023!K16-standard_2022!K16</f>
        <v>-6.4285714285714235</v>
      </c>
      <c r="L16" s="3">
        <f>standard_2023!L16-standard_2022!L16</f>
        <v>-45.384615384615387</v>
      </c>
      <c r="M16" s="3">
        <f>standard_2023!M16-standard_2022!M16</f>
        <v>-112.22222222222223</v>
      </c>
      <c r="N16" s="3">
        <f>standard_2023!N16-standard_2022!N16</f>
        <v>-4</v>
      </c>
      <c r="O16" s="3">
        <f>standard_2023!O16-standard_2022!O16</f>
        <v>449.99999999999989</v>
      </c>
    </row>
    <row r="17" spans="1:15" x14ac:dyDescent="0.25">
      <c r="A17" s="4" t="s">
        <v>52</v>
      </c>
      <c r="B17" t="s">
        <v>18</v>
      </c>
      <c r="C17" s="3">
        <f>standard_2023!C17-standard_2022!C17</f>
        <v>42</v>
      </c>
      <c r="D17" s="3">
        <f>standard_2023!D17-standard_2022!D17</f>
        <v>-21.142857142857142</v>
      </c>
      <c r="E17" s="3">
        <f>standard_2023!E17-standard_2022!E17</f>
        <v>113.33333333333337</v>
      </c>
      <c r="F17" s="3">
        <f>standard_2023!F17-standard_2022!F17</f>
        <v>0</v>
      </c>
      <c r="G17" s="3">
        <f>standard_2023!G17-standard_2022!G17</f>
        <v>112.22222222222217</v>
      </c>
      <c r="H17" s="3">
        <f>standard_2023!H17-standard_2022!H17</f>
        <v>-1.3333333333333428</v>
      </c>
      <c r="I17" s="3">
        <f>standard_2023!I17-standard_2022!I17</f>
        <v>-1.0909090909090864</v>
      </c>
      <c r="J17" s="3">
        <f>standard_2023!J17-standard_2022!J17</f>
        <v>9.5294117647058769</v>
      </c>
      <c r="K17" s="3">
        <f>standard_2023!K17-standard_2022!K17</f>
        <v>-35</v>
      </c>
      <c r="L17" s="3">
        <f>standard_2023!L17-standard_2022!L17</f>
        <v>-60.769230769230788</v>
      </c>
      <c r="M17" s="3">
        <f>standard_2023!M17-standard_2022!M17</f>
        <v>-102.22222222222221</v>
      </c>
      <c r="N17" s="3">
        <f>standard_2023!N17-standard_2022!N17</f>
        <v>9</v>
      </c>
      <c r="O17" s="3">
        <f>standard_2023!O17-standard_2022!O17</f>
        <v>0</v>
      </c>
    </row>
    <row r="18" spans="1:15" x14ac:dyDescent="0.25">
      <c r="A18" s="4" t="s">
        <v>51</v>
      </c>
      <c r="B18" t="s">
        <v>19</v>
      </c>
      <c r="C18" s="3">
        <f>standard_2023!C18-standard_2022!C18</f>
        <v>-24</v>
      </c>
      <c r="D18" s="3">
        <f>standard_2023!D18-standard_2022!D18</f>
        <v>0</v>
      </c>
      <c r="E18" s="3">
        <f>standard_2023!E18-standard_2022!E18</f>
        <v>30</v>
      </c>
      <c r="F18" s="3">
        <f>standard_2023!F18-standard_2022!F18</f>
        <v>405.47</v>
      </c>
      <c r="G18" s="3">
        <f>standard_2023!G18-standard_2022!G18</f>
        <v>87.777777777777771</v>
      </c>
      <c r="H18" s="3">
        <f>standard_2023!H18-standard_2022!H18</f>
        <v>1.5</v>
      </c>
      <c r="I18" s="3">
        <f>standard_2023!I18-standard_2022!I18</f>
        <v>2.0000000000000142</v>
      </c>
      <c r="J18" s="3">
        <f>standard_2023!J18-standard_2022!J18</f>
        <v>242.70588235294119</v>
      </c>
      <c r="K18" s="3">
        <f>standard_2023!K18-standard_2022!K18</f>
        <v>-46.428571428571431</v>
      </c>
      <c r="L18" s="3">
        <f>standard_2023!L18-standard_2022!L18</f>
        <v>-23.846153846153847</v>
      </c>
      <c r="M18" s="3">
        <f>standard_2023!M18-standard_2022!M18</f>
        <v>-106.66666666666667</v>
      </c>
      <c r="N18" s="3">
        <f>standard_2023!N18-standard_2022!N18</f>
        <v>6</v>
      </c>
      <c r="O18" s="3">
        <f>standard_2023!O18-standard_2022!O18</f>
        <v>0</v>
      </c>
    </row>
    <row r="19" spans="1:15" x14ac:dyDescent="0.25">
      <c r="A19" s="4" t="s">
        <v>52</v>
      </c>
      <c r="B19" t="s">
        <v>20</v>
      </c>
      <c r="C19" s="3">
        <f>standard_2023!C19-standard_2022!C19</f>
        <v>-12</v>
      </c>
      <c r="D19" s="3">
        <f>standard_2023!D19-standard_2022!D19</f>
        <v>-22.285714285714292</v>
      </c>
      <c r="E19" s="3">
        <f>standard_2023!E19-standard_2022!E19</f>
        <v>76.666666666666686</v>
      </c>
      <c r="F19" s="3">
        <f>standard_2023!F19-standard_2022!F19</f>
        <v>-103.18666666666667</v>
      </c>
      <c r="G19" s="3">
        <f>standard_2023!G19-standard_2022!G19</f>
        <v>120</v>
      </c>
      <c r="H19" s="3">
        <f>standard_2023!H19-standard_2022!H19</f>
        <v>-0.66666666666665719</v>
      </c>
      <c r="I19" s="3">
        <f>standard_2023!I19-standard_2022!I19</f>
        <v>-3.0909090909090935</v>
      </c>
      <c r="J19" s="3">
        <f>standard_2023!J19-standard_2022!J19</f>
        <v>43.411764705882355</v>
      </c>
      <c r="K19" s="3">
        <f>standard_2023!K19-standard_2022!K19</f>
        <v>-18.571428571428569</v>
      </c>
      <c r="L19" s="3">
        <f>standard_2023!L19-standard_2022!L19</f>
        <v>-54.615384615384606</v>
      </c>
      <c r="M19" s="3">
        <f>standard_2023!M19-standard_2022!M19</f>
        <v>-168.88888888888889</v>
      </c>
      <c r="N19" s="3">
        <f>standard_2023!N19-standard_2022!N19</f>
        <v>5</v>
      </c>
      <c r="O19" s="3">
        <f>standard_2023!O19-standard_2022!O19</f>
        <v>0</v>
      </c>
    </row>
    <row r="20" spans="1:15" x14ac:dyDescent="0.25">
      <c r="A20" s="4" t="s">
        <v>51</v>
      </c>
      <c r="B20" t="s">
        <v>21</v>
      </c>
      <c r="C20" s="3">
        <f>standard_2023!C20-standard_2022!C20</f>
        <v>-64</v>
      </c>
      <c r="D20" s="3">
        <f>standard_2023!D20-standard_2022!D20</f>
        <v>0</v>
      </c>
      <c r="E20" s="3">
        <f>standard_2023!E20-standard_2022!E20</f>
        <v>-90</v>
      </c>
      <c r="F20" s="3">
        <f>standard_2023!F20-standard_2022!F20</f>
        <v>32.576666666666654</v>
      </c>
      <c r="G20" s="3">
        <f>standard_2023!G20-standard_2022!G20</f>
        <v>-81.111111111111114</v>
      </c>
      <c r="H20" s="3">
        <f>standard_2023!H20-standard_2022!H20</f>
        <v>-3.333333333333357</v>
      </c>
      <c r="I20" s="3">
        <f>standard_2023!I20-standard_2022!I20</f>
        <v>-5.818181818181813</v>
      </c>
      <c r="J20" s="3">
        <f>standard_2023!J20-standard_2022!J20</f>
        <v>20.352941176470587</v>
      </c>
      <c r="K20" s="3">
        <f>standard_2023!K20-standard_2022!K20</f>
        <v>0</v>
      </c>
      <c r="L20" s="3">
        <f>standard_2023!L20-standard_2022!L20</f>
        <v>81.538461538461576</v>
      </c>
      <c r="M20" s="3">
        <f>standard_2023!M20-standard_2022!M20</f>
        <v>-5.5555555555555571</v>
      </c>
      <c r="N20" s="3">
        <f>standard_2023!N20-standard_2022!N20</f>
        <v>0</v>
      </c>
      <c r="O20" s="3">
        <f>standard_2023!O20-standard_2022!O20</f>
        <v>0</v>
      </c>
    </row>
    <row r="21" spans="1:15" x14ac:dyDescent="0.25">
      <c r="A21" s="4" t="s">
        <v>51</v>
      </c>
      <c r="B21" t="s">
        <v>22</v>
      </c>
      <c r="C21" s="3">
        <f>standard_2023!C21-standard_2022!C21</f>
        <v>28</v>
      </c>
      <c r="D21" s="3">
        <f>standard_2023!D21-standard_2022!D21</f>
        <v>0</v>
      </c>
      <c r="E21" s="3">
        <f>standard_2023!E21-standard_2022!E21</f>
        <v>-23.333333333333343</v>
      </c>
      <c r="F21" s="3">
        <f>standard_2023!F21-standard_2022!F21</f>
        <v>65.456666666666663</v>
      </c>
      <c r="G21" s="3">
        <f>standard_2023!G21-standard_2022!G21</f>
        <v>11.111111111111114</v>
      </c>
      <c r="H21" s="3">
        <f>standard_2023!H21-standard_2022!H21</f>
        <v>-5.3333333333333286</v>
      </c>
      <c r="I21" s="3">
        <f>standard_2023!I21-standard_2022!I21</f>
        <v>-10.909090909090935</v>
      </c>
      <c r="J21" s="3">
        <f>standard_2023!J21-standard_2022!J21</f>
        <v>16.235294117647058</v>
      </c>
      <c r="K21" s="3">
        <f>standard_2023!K21-standard_2022!K21</f>
        <v>-19.285714285714285</v>
      </c>
      <c r="L21" s="3">
        <f>standard_2023!L21-standard_2022!L21</f>
        <v>-54.615384615384613</v>
      </c>
      <c r="M21" s="3">
        <f>standard_2023!M21-standard_2022!M21</f>
        <v>-147.77777777777777</v>
      </c>
      <c r="N21" s="3">
        <f>standard_2023!N21-standard_2022!N21</f>
        <v>1</v>
      </c>
      <c r="O21" s="3">
        <f>standard_2023!O21-standard_2022!O21</f>
        <v>0</v>
      </c>
    </row>
    <row r="22" spans="1:15" x14ac:dyDescent="0.25">
      <c r="A22" s="4" t="s">
        <v>51</v>
      </c>
      <c r="B22" t="s">
        <v>23</v>
      </c>
      <c r="C22" s="3">
        <f>standard_2023!C22-standard_2022!C22</f>
        <v>-1.9999999999999973</v>
      </c>
      <c r="D22" s="3">
        <f>standard_2023!D22-standard_2022!D22</f>
        <v>0</v>
      </c>
      <c r="E22" s="3">
        <f>standard_2023!E22-standard_2022!E22</f>
        <v>60</v>
      </c>
      <c r="F22" s="3">
        <f>standard_2023!F22-standard_2022!F22</f>
        <v>-79.173333333333318</v>
      </c>
      <c r="G22" s="3">
        <f>standard_2023!G22-standard_2022!G22</f>
        <v>15.555555555555571</v>
      </c>
      <c r="H22" s="3">
        <f>standard_2023!H22-standard_2022!H22</f>
        <v>0.33333333333328596</v>
      </c>
      <c r="I22" s="3">
        <f>standard_2023!I22-standard_2022!I22</f>
        <v>-5.9999999999999858</v>
      </c>
      <c r="J22" s="3">
        <f>standard_2023!J22-standard_2022!J22</f>
        <v>27.176470588235311</v>
      </c>
      <c r="K22" s="3">
        <f>standard_2023!K22-standard_2022!K22</f>
        <v>-21.428571428571427</v>
      </c>
      <c r="L22" s="3">
        <f>standard_2023!L22-standard_2022!L22</f>
        <v>-29.230769230769234</v>
      </c>
      <c r="M22" s="3">
        <f>standard_2023!M22-standard_2022!M22</f>
        <v>-128.88888888888889</v>
      </c>
      <c r="N22" s="3">
        <f>standard_2023!N22-standard_2022!N22</f>
        <v>3</v>
      </c>
      <c r="O22" s="3">
        <f>standard_2023!O22-standard_2022!O22</f>
        <v>0</v>
      </c>
    </row>
    <row r="23" spans="1:15" x14ac:dyDescent="0.25">
      <c r="A23" s="4" t="s">
        <v>52</v>
      </c>
      <c r="B23" t="s">
        <v>24</v>
      </c>
      <c r="C23" s="3">
        <f>standard_2023!C23-standard_2022!C23</f>
        <v>4</v>
      </c>
      <c r="D23" s="3">
        <f>standard_2023!D23-standard_2022!D23</f>
        <v>-5.7142857142857082</v>
      </c>
      <c r="E23" s="3">
        <f>standard_2023!E23-standard_2022!E23</f>
        <v>299.99999999999994</v>
      </c>
      <c r="F23" s="3">
        <f>standard_2023!F23-standard_2022!F23</f>
        <v>0</v>
      </c>
      <c r="G23" s="3">
        <f>standard_2023!G23-standard_2022!G23</f>
        <v>73.333333333333314</v>
      </c>
      <c r="H23" s="3">
        <f>standard_2023!H23-standard_2022!H23</f>
        <v>1.5000000000000142</v>
      </c>
      <c r="I23" s="3">
        <f>standard_2023!I23-standard_2022!I23</f>
        <v>-4.5454545454545467</v>
      </c>
      <c r="J23" s="3">
        <f>standard_2023!J23-standard_2022!J23</f>
        <v>7.0588235294117645</v>
      </c>
      <c r="K23" s="3">
        <f>standard_2023!K23-standard_2022!K23</f>
        <v>0</v>
      </c>
      <c r="L23" s="3">
        <f>standard_2023!L23-standard_2022!L23</f>
        <v>-24.615384615384617</v>
      </c>
      <c r="M23" s="3">
        <f>standard_2023!M23-standard_2022!M23</f>
        <v>-33.333333333333329</v>
      </c>
      <c r="N23" s="3">
        <f>standard_2023!N23-standard_2022!N23</f>
        <v>-1</v>
      </c>
      <c r="O23" s="3">
        <f>standard_2023!O23-standard_2022!O23</f>
        <v>0</v>
      </c>
    </row>
    <row r="24" spans="1:15" x14ac:dyDescent="0.25">
      <c r="A24" s="4" t="s">
        <v>51</v>
      </c>
      <c r="B24" t="s">
        <v>25</v>
      </c>
      <c r="C24" s="3">
        <f>standard_2023!C24-standard_2022!C24</f>
        <v>-8</v>
      </c>
      <c r="D24" s="3">
        <f>standard_2023!D24-standard_2022!D24</f>
        <v>-30.857142857142833</v>
      </c>
      <c r="E24" s="3">
        <f>standard_2023!E24-standard_2022!E24</f>
        <v>-50.000000000000007</v>
      </c>
      <c r="F24" s="3">
        <f>standard_2023!F24-standard_2022!F24</f>
        <v>-52.14</v>
      </c>
      <c r="G24" s="3">
        <f>standard_2023!G24-standard_2022!G24</f>
        <v>-5.5555555555555429</v>
      </c>
      <c r="H24" s="3">
        <f>standard_2023!H24-standard_2022!H24</f>
        <v>-22.166666666666629</v>
      </c>
      <c r="I24" s="3">
        <f>standard_2023!I24-standard_2022!I24</f>
        <v>-9.818181818181813</v>
      </c>
      <c r="J24" s="3">
        <f>standard_2023!J24-standard_2022!J24</f>
        <v>12.235294117647044</v>
      </c>
      <c r="K24" s="3">
        <f>standard_2023!K24-standard_2022!K24</f>
        <v>-22.142857142857142</v>
      </c>
      <c r="L24" s="3">
        <f>standard_2023!L24-standard_2022!L24</f>
        <v>-9.2307692307692299</v>
      </c>
      <c r="M24" s="3">
        <f>standard_2023!M24-standard_2022!M24</f>
        <v>-48.8888888888889</v>
      </c>
      <c r="N24" s="3">
        <f>standard_2023!N24-standard_2022!N24</f>
        <v>3</v>
      </c>
      <c r="O24" s="3">
        <f>standard_2023!O24-standard_2022!O24</f>
        <v>0</v>
      </c>
    </row>
    <row r="25" spans="1:15" x14ac:dyDescent="0.25">
      <c r="A25" s="4" t="s">
        <v>52</v>
      </c>
      <c r="B25" t="s">
        <v>26</v>
      </c>
      <c r="C25" s="3">
        <f>standard_2023!C25-standard_2022!C25</f>
        <v>14</v>
      </c>
      <c r="D25" s="3">
        <f>standard_2023!D25-standard_2022!D25</f>
        <v>-4.8571428571428612</v>
      </c>
      <c r="E25" s="3">
        <f>standard_2023!E25-standard_2022!E25</f>
        <v>140</v>
      </c>
      <c r="F25" s="3">
        <f>standard_2023!F25-standard_2022!F25</f>
        <v>0</v>
      </c>
      <c r="G25" s="3">
        <f>standard_2023!G25-standard_2022!G25</f>
        <v>88.888888888888886</v>
      </c>
      <c r="H25" s="3">
        <f>standard_2023!H25-standard_2022!H25</f>
        <v>1.6666666666666714</v>
      </c>
      <c r="I25" s="3">
        <f>standard_2023!I25-standard_2022!I25</f>
        <v>-2.9090909090909065</v>
      </c>
      <c r="J25" s="3">
        <f>standard_2023!J25-standard_2022!J25</f>
        <v>16.588235294117645</v>
      </c>
      <c r="K25" s="3">
        <f>standard_2023!K25-standard_2022!K25</f>
        <v>-12.857142857142854</v>
      </c>
      <c r="L25" s="3">
        <f>standard_2023!L25-standard_2022!L25</f>
        <v>-25.384615384615387</v>
      </c>
      <c r="M25" s="3">
        <f>standard_2023!M25-standard_2022!M25</f>
        <v>-43.333333333333336</v>
      </c>
      <c r="N25" s="3">
        <f>standard_2023!N25-standard_2022!N25</f>
        <v>0</v>
      </c>
      <c r="O25" s="3">
        <f>standard_2023!O25-standard_2022!O25</f>
        <v>0</v>
      </c>
    </row>
    <row r="26" spans="1:15" x14ac:dyDescent="0.25">
      <c r="A26" s="4" t="s">
        <v>51</v>
      </c>
      <c r="B26" t="s">
        <v>27</v>
      </c>
      <c r="C26" s="3">
        <f>standard_2023!C26-standard_2022!C26</f>
        <v>-20</v>
      </c>
      <c r="D26" s="3">
        <f>standard_2023!D26-standard_2022!D26</f>
        <v>-4.5714285714285712</v>
      </c>
      <c r="E26" s="3">
        <f>standard_2023!E26-standard_2022!E26</f>
        <v>-9.9999999999999929</v>
      </c>
      <c r="F26" s="3">
        <f>standard_2023!F26-standard_2022!F26</f>
        <v>0</v>
      </c>
      <c r="G26" s="3">
        <f>standard_2023!G26-standard_2022!G26</f>
        <v>13.333333333333314</v>
      </c>
      <c r="H26" s="3">
        <f>standard_2023!H26-standard_2022!H26</f>
        <v>-7.1666666666666572</v>
      </c>
      <c r="I26" s="3">
        <f>standard_2023!I26-standard_2022!I26</f>
        <v>-3.6363636363636331</v>
      </c>
      <c r="J26" s="3">
        <f>standard_2023!J26-standard_2022!J26</f>
        <v>10.352941176470594</v>
      </c>
      <c r="K26" s="3">
        <f>standard_2023!K26-standard_2022!K26</f>
        <v>-26.428571428571427</v>
      </c>
      <c r="L26" s="3">
        <f>standard_2023!L26-standard_2022!L26</f>
        <v>-85.384615384615387</v>
      </c>
      <c r="M26" s="3">
        <f>standard_2023!M26-standard_2022!M26</f>
        <v>-84.444444444444457</v>
      </c>
      <c r="N26" s="3">
        <f>standard_2023!N26-standard_2022!N26</f>
        <v>-3</v>
      </c>
      <c r="O26" s="3">
        <f>standard_2023!O26-standard_2022!O26</f>
        <v>0</v>
      </c>
    </row>
    <row r="27" spans="1:15" x14ac:dyDescent="0.25">
      <c r="A27" s="4" t="s">
        <v>51</v>
      </c>
      <c r="B27" t="s">
        <v>28</v>
      </c>
      <c r="C27" s="3">
        <f>standard_2023!C27-standard_2022!C27</f>
        <v>8</v>
      </c>
      <c r="D27" s="3">
        <f>standard_2023!D27-standard_2022!D27</f>
        <v>-23.714285714285722</v>
      </c>
      <c r="E27" s="3">
        <f>standard_2023!E27-standard_2022!E27</f>
        <v>123.33333333333334</v>
      </c>
      <c r="F27" s="3">
        <f>standard_2023!F27-standard_2022!F27</f>
        <v>-27.283333333333331</v>
      </c>
      <c r="G27" s="3">
        <f>standard_2023!G27-standard_2022!G27</f>
        <v>62.222222222222229</v>
      </c>
      <c r="H27" s="3">
        <f>standard_2023!H27-standard_2022!H27</f>
        <v>-2.6666666666666714</v>
      </c>
      <c r="I27" s="3">
        <f>standard_2023!I27-standard_2022!I27</f>
        <v>-5.4545454545454533</v>
      </c>
      <c r="J27" s="3">
        <f>standard_2023!J27-standard_2022!J27</f>
        <v>-6.5882352941176521</v>
      </c>
      <c r="K27" s="3">
        <f>standard_2023!K27-standard_2022!K27</f>
        <v>-35.714285714285715</v>
      </c>
      <c r="L27" s="3">
        <f>standard_2023!L27-standard_2022!L27</f>
        <v>-52.307692307692299</v>
      </c>
      <c r="M27" s="3">
        <f>standard_2023!M27-standard_2022!M27</f>
        <v>-152.22222222222223</v>
      </c>
      <c r="N27" s="3">
        <f>standard_2023!N27-standard_2022!N27</f>
        <v>-3.0000000000000071</v>
      </c>
      <c r="O27" s="3">
        <f>standard_2023!O27-standard_2022!O27</f>
        <v>0</v>
      </c>
    </row>
    <row r="28" spans="1:15" x14ac:dyDescent="0.25">
      <c r="A28" s="4" t="s">
        <v>51</v>
      </c>
      <c r="B28" t="s">
        <v>29</v>
      </c>
      <c r="C28" s="3">
        <f>standard_2023!C28-standard_2022!C28</f>
        <v>6</v>
      </c>
      <c r="D28" s="3">
        <f>standard_2023!D28-standard_2022!D28</f>
        <v>0</v>
      </c>
      <c r="E28" s="3">
        <f>standard_2023!E28-standard_2022!E28</f>
        <v>-46.666666666666657</v>
      </c>
      <c r="F28" s="3">
        <f>standard_2023!F28-standard_2022!F28</f>
        <v>99.34999999999998</v>
      </c>
      <c r="G28" s="3">
        <f>standard_2023!G28-standard_2022!G28</f>
        <v>55.555555555555571</v>
      </c>
      <c r="H28" s="3">
        <f>standard_2023!H28-standard_2022!H28</f>
        <v>5.1666666666666572</v>
      </c>
      <c r="I28" s="3">
        <f>standard_2023!I28-standard_2022!I28</f>
        <v>-3.818181818181813</v>
      </c>
      <c r="J28" s="3">
        <f>standard_2023!J28-standard_2022!J28</f>
        <v>12.117647058823522</v>
      </c>
      <c r="K28" s="3">
        <f>standard_2023!K28-standard_2022!K28</f>
        <v>-21.428571428571427</v>
      </c>
      <c r="L28" s="3">
        <f>standard_2023!L28-standard_2022!L28</f>
        <v>20</v>
      </c>
      <c r="M28" s="3">
        <f>standard_2023!M28-standard_2022!M28</f>
        <v>-13.333333333333334</v>
      </c>
      <c r="N28" s="3">
        <f>standard_2023!N28-standard_2022!N28</f>
        <v>4</v>
      </c>
      <c r="O28" s="3">
        <f>standard_2023!O28-standard_2022!O28</f>
        <v>0</v>
      </c>
    </row>
    <row r="29" spans="1:15" x14ac:dyDescent="0.25">
      <c r="A29" s="4" t="s">
        <v>52</v>
      </c>
      <c r="B29" t="s">
        <v>30</v>
      </c>
      <c r="C29" s="3">
        <f>standard_2023!C29-standard_2022!C29</f>
        <v>4</v>
      </c>
      <c r="D29" s="3">
        <f>standard_2023!D29-standard_2022!D29</f>
        <v>0</v>
      </c>
      <c r="E29" s="3">
        <f>standard_2023!E29-standard_2022!E29</f>
        <v>203.33333333333334</v>
      </c>
      <c r="F29" s="3">
        <f>standard_2023!F29-standard_2022!F29</f>
        <v>76.289999999999992</v>
      </c>
      <c r="G29" s="3">
        <f>standard_2023!G29-standard_2022!G29</f>
        <v>45.555555555555557</v>
      </c>
      <c r="H29" s="3">
        <f>standard_2023!H29-standard_2022!H29</f>
        <v>-3.5000000000000071</v>
      </c>
      <c r="I29" s="3">
        <f>standard_2023!I29-standard_2022!I29</f>
        <v>-8.181818181818187</v>
      </c>
      <c r="J29" s="3">
        <f>standard_2023!J29-standard_2022!J29</f>
        <v>33.058823529411768</v>
      </c>
      <c r="K29" s="3">
        <f>standard_2023!K29-standard_2022!K29</f>
        <v>-23.571428571428573</v>
      </c>
      <c r="L29" s="3">
        <f>standard_2023!L29-standard_2022!L29</f>
        <v>-49.230769230769234</v>
      </c>
      <c r="M29" s="3">
        <f>standard_2023!M29-standard_2022!M29</f>
        <v>-40</v>
      </c>
      <c r="N29" s="3">
        <f>standard_2023!N29-standard_2022!N29</f>
        <v>2</v>
      </c>
      <c r="O29" s="3">
        <f>standard_2023!O29-standard_2022!O29</f>
        <v>0</v>
      </c>
    </row>
    <row r="30" spans="1:15" x14ac:dyDescent="0.25">
      <c r="A30" s="4"/>
      <c r="B30" t="s">
        <v>72</v>
      </c>
      <c r="C30" s="3">
        <f>standard_2023!C30-standard_2022!C30</f>
        <v>5.1111111111111143</v>
      </c>
      <c r="D30" s="3">
        <f>standard_2023!D30-standard_2022!D30</f>
        <v>-8.2857142857142918</v>
      </c>
      <c r="E30" s="3">
        <f>standard_2023!E30-standard_2022!E30</f>
        <v>53.3333333333333</v>
      </c>
      <c r="F30" s="3">
        <f>standard_2023!F30-standard_2022!F30</f>
        <v>14.436666666666653</v>
      </c>
      <c r="G30" s="3">
        <f>standard_2023!G30-standard_2022!G30</f>
        <v>42.921810699588463</v>
      </c>
      <c r="H30" s="3">
        <f>standard_2023!H30-standard_2022!H30</f>
        <v>-3.574074074074062</v>
      </c>
      <c r="I30" s="3">
        <f>standard_2023!I30-standard_2022!I30</f>
        <v>-3.7979797979797922</v>
      </c>
      <c r="J30" s="3">
        <f>standard_2023!J30-standard_2022!J30</f>
        <v>32.052287581699382</v>
      </c>
      <c r="K30" s="3">
        <f>standard_2023!K30-standard_2022!K30</f>
        <v>-13.597883597883598</v>
      </c>
      <c r="L30" s="3">
        <f>standard_2023!L30-standard_2022!L30</f>
        <v>-20.170940170940177</v>
      </c>
      <c r="M30" s="3">
        <f>standard_2023!M30-standard_2022!M30</f>
        <v>-73.786008230452637</v>
      </c>
      <c r="N30" s="3">
        <f>standard_2023!N30-standard_2022!N30</f>
        <v>-3.703703703703809E-2</v>
      </c>
      <c r="O30" s="3">
        <f>standard_2023!O30-standard_2022!O30</f>
        <v>12.962962962962957</v>
      </c>
    </row>
    <row r="31" spans="1:15" x14ac:dyDescent="0.25">
      <c r="A31" s="4" t="s">
        <v>51</v>
      </c>
      <c r="C31" s="3">
        <f>standard_2023!C31-standard_2022!C31</f>
        <v>5.2999999999999972</v>
      </c>
      <c r="D31" s="3">
        <f>standard_2023!D31-standard_2022!D31</f>
        <v>-8.085714285714289</v>
      </c>
      <c r="E31" s="3">
        <f>standard_2023!E31-standard_2022!E31</f>
        <v>14.000000000000014</v>
      </c>
      <c r="F31" s="3">
        <f>standard_2023!F31-standard_2022!F31</f>
        <v>28.082999999999956</v>
      </c>
      <c r="G31" s="3">
        <f>standard_2023!G31-standard_2022!G31</f>
        <v>40.611111111111086</v>
      </c>
      <c r="H31" s="3">
        <f>standard_2023!H31-standard_2022!H31</f>
        <v>-4.7583333333333258</v>
      </c>
      <c r="I31" s="3">
        <f>standard_2023!I31-standard_2022!I31</f>
        <v>-4.5545454545454476</v>
      </c>
      <c r="J31" s="3">
        <f>standard_2023!J31-standard_2022!J31</f>
        <v>34.741176470588229</v>
      </c>
      <c r="K31" s="3">
        <f>standard_2023!K31-standard_2022!K31</f>
        <v>-15.642857142857146</v>
      </c>
      <c r="L31" s="3">
        <f>standard_2023!L31-standard_2022!L31</f>
        <v>-13.61538461538462</v>
      </c>
      <c r="M31" s="3">
        <f>standard_2023!M31-standard_2022!M31</f>
        <v>-71.1111111111111</v>
      </c>
      <c r="N31" s="3">
        <f>standard_2023!N31-standard_2022!N31</f>
        <v>-0.89999999999999858</v>
      </c>
      <c r="O31" s="3">
        <f>standard_2023!O31-standard_2022!O31</f>
        <v>17.499999999999993</v>
      </c>
    </row>
    <row r="32" spans="1:15" x14ac:dyDescent="0.25">
      <c r="A32" s="4" t="s">
        <v>52</v>
      </c>
      <c r="C32" s="3">
        <f>standard_2023!C32-standard_2022!C32</f>
        <v>4.5714285714285694</v>
      </c>
      <c r="D32" s="3">
        <f>standard_2023!D32-standard_2022!D32</f>
        <v>-8.857142857142847</v>
      </c>
      <c r="E32" s="3">
        <f>standard_2023!E32-standard_2022!E32</f>
        <v>165.71428571428564</v>
      </c>
      <c r="F32" s="3">
        <f>standard_2023!F32-standard_2022!F32</f>
        <v>-24.552857142857142</v>
      </c>
      <c r="G32" s="3">
        <f>standard_2023!G32-standard_2022!G32</f>
        <v>49.523809523809547</v>
      </c>
      <c r="H32" s="3">
        <f>standard_2023!H32-standard_2022!H32</f>
        <v>-0.1904761904761898</v>
      </c>
      <c r="I32" s="3">
        <f>standard_2023!I32-standard_2022!I32</f>
        <v>-1.6363636363636402</v>
      </c>
      <c r="J32" s="3">
        <f>standard_2023!J32-standard_2022!J32</f>
        <v>24.36974789915967</v>
      </c>
      <c r="K32" s="3">
        <f>standard_2023!K32-standard_2022!K32</f>
        <v>-7.7551020408163218</v>
      </c>
      <c r="L32" s="3">
        <f>standard_2023!L32-standard_2022!L32</f>
        <v>-38.901098901098905</v>
      </c>
      <c r="M32" s="3">
        <f>standard_2023!M32-standard_2022!M32</f>
        <v>-81.428571428571416</v>
      </c>
      <c r="N32" s="3">
        <f>standard_2023!N32-standard_2022!N32</f>
        <v>2.4285714285714306</v>
      </c>
      <c r="O32" s="3">
        <f>standard_2023!O32-standard_2022!O32</f>
        <v>0</v>
      </c>
    </row>
    <row r="34" spans="1:15" x14ac:dyDescent="0.25">
      <c r="A34" s="4" t="s">
        <v>53</v>
      </c>
      <c r="C34" s="7" t="s">
        <v>55</v>
      </c>
      <c r="D34" s="7" t="s">
        <v>56</v>
      </c>
      <c r="E34" s="7" t="s">
        <v>140</v>
      </c>
      <c r="F34" s="7">
        <v>-3</v>
      </c>
      <c r="G34" s="7" t="s">
        <v>57</v>
      </c>
      <c r="H34" s="7" t="s">
        <v>58</v>
      </c>
      <c r="I34" s="7" t="s">
        <v>59</v>
      </c>
      <c r="J34" s="7" t="s">
        <v>59</v>
      </c>
      <c r="K34" s="7" t="s">
        <v>60</v>
      </c>
      <c r="L34" s="7" t="s">
        <v>152</v>
      </c>
      <c r="M34" s="7" t="s">
        <v>57</v>
      </c>
      <c r="N34" s="7" t="s">
        <v>61</v>
      </c>
      <c r="O34" s="7">
        <v>-0.2</v>
      </c>
    </row>
    <row r="35" spans="1:15" x14ac:dyDescent="0.25">
      <c r="A35" s="4" t="s">
        <v>54</v>
      </c>
      <c r="E35" s="7" t="s">
        <v>141</v>
      </c>
      <c r="G35" s="7" t="s">
        <v>62</v>
      </c>
    </row>
    <row r="36" spans="1:15" ht="79.2" x14ac:dyDescent="0.25">
      <c r="C36" s="65" t="s">
        <v>126</v>
      </c>
      <c r="D36" s="65" t="s">
        <v>127</v>
      </c>
      <c r="E36" s="65" t="s">
        <v>128</v>
      </c>
      <c r="F36" s="65" t="s">
        <v>129</v>
      </c>
      <c r="G36" s="65" t="s">
        <v>125</v>
      </c>
      <c r="H36" s="65" t="s">
        <v>133</v>
      </c>
      <c r="I36" s="26" t="s">
        <v>153</v>
      </c>
      <c r="J36" s="26" t="s">
        <v>154</v>
      </c>
      <c r="K36" s="26" t="s">
        <v>155</v>
      </c>
      <c r="L36" s="26" t="s">
        <v>156</v>
      </c>
      <c r="M36" s="65" t="s">
        <v>130</v>
      </c>
      <c r="N36" s="65" t="s">
        <v>131</v>
      </c>
      <c r="O36" s="65" t="s">
        <v>132</v>
      </c>
    </row>
  </sheetData>
  <conditionalFormatting sqref="C3:I32 K3:K32 M3:O32">
    <cfRule type="cellIs" dxfId="23" priority="3" stopIfTrue="1" operator="greaterThan">
      <formula>100</formula>
    </cfRule>
  </conditionalFormatting>
  <conditionalFormatting sqref="J3:J32">
    <cfRule type="cellIs" dxfId="22" priority="2" stopIfTrue="1" operator="greaterThan">
      <formula>100</formula>
    </cfRule>
  </conditionalFormatting>
  <conditionalFormatting sqref="L3:L32">
    <cfRule type="cellIs" dxfId="21" priority="1" stopIfTrue="1" operator="greaterThan">
      <formula>100</formula>
    </cfRule>
  </conditionalFormatting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showGridLines="0" tabSelected="1" workbookViewId="0">
      <selection sqref="A1:K18"/>
    </sheetView>
  </sheetViews>
  <sheetFormatPr defaultRowHeight="13.2" x14ac:dyDescent="0.25"/>
  <cols>
    <col min="1" max="1" width="48.44140625" bestFit="1" customWidth="1"/>
    <col min="2" max="11" width="6.33203125" customWidth="1"/>
  </cols>
  <sheetData>
    <row r="1" spans="1:11" x14ac:dyDescent="0.25">
      <c r="A1" s="16"/>
      <c r="B1" s="17">
        <v>2014</v>
      </c>
      <c r="C1" s="17">
        <v>2015</v>
      </c>
      <c r="D1" s="17">
        <v>2016</v>
      </c>
      <c r="E1" s="17">
        <v>2017</v>
      </c>
      <c r="F1" s="17">
        <v>2018</v>
      </c>
      <c r="G1" s="17">
        <v>2019</v>
      </c>
      <c r="H1" s="17">
        <v>2020</v>
      </c>
      <c r="I1" s="17">
        <v>2021</v>
      </c>
      <c r="J1" s="17">
        <v>2022</v>
      </c>
      <c r="K1" s="17">
        <v>2023</v>
      </c>
    </row>
    <row r="2" spans="1:11" x14ac:dyDescent="0.25">
      <c r="A2" s="18" t="s">
        <v>73</v>
      </c>
      <c r="B2" s="3">
        <f>standard_2014!$C$14</f>
        <v>1.9999999999999996</v>
      </c>
      <c r="C2" s="3">
        <f>standard_2015!$C$14</f>
        <v>6.0000000000000009</v>
      </c>
      <c r="D2" s="3">
        <f>standard_2016!$C$14</f>
        <v>16</v>
      </c>
      <c r="E2" s="3">
        <f>standard_2017!$C$14</f>
        <v>20</v>
      </c>
      <c r="F2" s="3">
        <f>standard_2018!$C$14</f>
        <v>30</v>
      </c>
      <c r="G2" s="3">
        <f>standard_2019!$C$14</f>
        <v>34</v>
      </c>
      <c r="H2" s="3">
        <f>standard_2020!$C$14</f>
        <v>42</v>
      </c>
      <c r="I2" s="3">
        <f>standard_2021!$C$14</f>
        <v>40</v>
      </c>
      <c r="J2" s="3">
        <f>standard_2022!$C$14</f>
        <v>7.9999999999999982</v>
      </c>
      <c r="K2" s="3">
        <f>standard_2023!$C$14</f>
        <v>18</v>
      </c>
    </row>
    <row r="3" spans="1:11" x14ac:dyDescent="0.25">
      <c r="A3" s="18" t="s">
        <v>74</v>
      </c>
      <c r="B3" s="3">
        <f>standard_2014!$D$14</f>
        <v>59.714285714285708</v>
      </c>
      <c r="C3" s="3">
        <f>standard_2015!$D$14</f>
        <v>55.428571428571431</v>
      </c>
      <c r="D3" s="3">
        <f>standard_2016!$D$14</f>
        <v>34.571428571428569</v>
      </c>
      <c r="E3" s="3">
        <f>standard_2017!$D$14</f>
        <v>25.428571428571427</v>
      </c>
      <c r="F3" s="3">
        <f>standard_2018!$D$14</f>
        <v>18.285714285714285</v>
      </c>
      <c r="G3" s="3">
        <f>standard_2019!$D$14</f>
        <v>8.8571428571428577</v>
      </c>
      <c r="H3" s="3">
        <f>standard_2020!$D$14</f>
        <v>0.5714285714285714</v>
      </c>
      <c r="I3" s="3">
        <f>standard_2021!$D$14</f>
        <v>0</v>
      </c>
      <c r="J3" s="3">
        <f>standard_2022!$D$14</f>
        <v>0</v>
      </c>
      <c r="K3" s="3">
        <f>standard_2023!$D$14</f>
        <v>0</v>
      </c>
    </row>
    <row r="4" spans="1:11" x14ac:dyDescent="0.25">
      <c r="A4" s="18" t="s">
        <v>75</v>
      </c>
      <c r="B4" s="3">
        <f>standard_2014!$E$14</f>
        <v>6.666666666666667</v>
      </c>
      <c r="C4" s="3">
        <f>standard_2015!$E$14</f>
        <v>80</v>
      </c>
      <c r="D4" s="3">
        <f>standard_2016!$E$14</f>
        <v>109.99999999999999</v>
      </c>
      <c r="E4" s="3">
        <f>standard_2017!$E$14</f>
        <v>96.666666666666671</v>
      </c>
      <c r="F4" s="3">
        <f>standard_2018!$E$14</f>
        <v>116.66666666666667</v>
      </c>
      <c r="G4" s="3">
        <f>standard_2019!$E$14</f>
        <v>10</v>
      </c>
      <c r="H4" s="3">
        <f>standard_2020!$E$14</f>
        <v>16.666666666666664</v>
      </c>
      <c r="I4" s="3">
        <f>standard_2021!$E$14</f>
        <v>60</v>
      </c>
      <c r="J4" s="3">
        <f>standard_2022!$E$14</f>
        <v>63.333333333333329</v>
      </c>
      <c r="K4" s="3">
        <f>standard_2023!$E$14</f>
        <v>23.333333333333332</v>
      </c>
    </row>
    <row r="5" spans="1:11" x14ac:dyDescent="0.25">
      <c r="A5" s="18" t="s">
        <v>162</v>
      </c>
      <c r="B5" s="3">
        <f>standard_2014!$F$14</f>
        <v>126.80333333333334</v>
      </c>
      <c r="C5" s="3">
        <f>standard_2015!$F$14</f>
        <v>152.04333333333332</v>
      </c>
      <c r="D5" s="3">
        <f>standard_2016!$F$14</f>
        <v>113.75</v>
      </c>
      <c r="E5" s="3">
        <f>standard_2017!$F$14</f>
        <v>92.466666666666669</v>
      </c>
      <c r="F5" s="3">
        <f>standard_2018!$F$14</f>
        <v>0</v>
      </c>
      <c r="G5" s="3">
        <f>standard_2019!$F$14</f>
        <v>62.086666666666666</v>
      </c>
      <c r="H5" s="3">
        <f>standard_2020!$F$14</f>
        <v>162.16333333333333</v>
      </c>
      <c r="I5" s="3">
        <f>standard_2021!$F$14</f>
        <v>129.17333333333335</v>
      </c>
      <c r="J5" s="3">
        <f>standard_2022!$F$14</f>
        <v>128.63666666666666</v>
      </c>
      <c r="K5" s="3">
        <f>standard_2023!$F$14</f>
        <v>0</v>
      </c>
    </row>
    <row r="6" spans="1:11" x14ac:dyDescent="0.25">
      <c r="A6" s="19" t="s">
        <v>76</v>
      </c>
      <c r="B6" s="15">
        <f>standard_2014!$G$14</f>
        <v>31.111111111111111</v>
      </c>
      <c r="C6" s="15">
        <f>standard_2015!$G$14</f>
        <v>17.777777777777779</v>
      </c>
      <c r="D6" s="15">
        <f>standard_2016!$G$14</f>
        <v>10</v>
      </c>
      <c r="E6" s="15">
        <f>standard_2017!$G$14</f>
        <v>6.666666666666667</v>
      </c>
      <c r="F6" s="15">
        <f>standard_2018!$G$14</f>
        <v>15.555555555555555</v>
      </c>
      <c r="G6" s="15">
        <f>standard_2019!$G$14</f>
        <v>32.222222222222221</v>
      </c>
      <c r="H6" s="15">
        <f>standard_2020!$G$14</f>
        <v>55.555555555555557</v>
      </c>
      <c r="I6" s="15">
        <f>standard_2021!$G$14</f>
        <v>38.888888888888893</v>
      </c>
      <c r="J6" s="15">
        <f>standard_2022!$G$14</f>
        <v>33.333333333333329</v>
      </c>
      <c r="K6" s="15">
        <f>standard_2023!$G$14</f>
        <v>55.555555555555557</v>
      </c>
    </row>
    <row r="7" spans="1:11" x14ac:dyDescent="0.25">
      <c r="A7" s="18" t="s">
        <v>78</v>
      </c>
      <c r="B7" s="3">
        <f>standard_2014!$H$14</f>
        <v>224.66666666666671</v>
      </c>
      <c r="C7" s="3">
        <f>standard_2015!$H$14</f>
        <v>224.49999999999997</v>
      </c>
      <c r="D7" s="3">
        <f>standard_2016!$H$14</f>
        <v>223.66666666666663</v>
      </c>
      <c r="E7" s="3">
        <f>standard_2017!$H$14</f>
        <v>222.83333333333331</v>
      </c>
      <c r="F7" s="3">
        <f>standard_2018!$H$14</f>
        <v>223.5</v>
      </c>
      <c r="G7" s="3">
        <f>standard_2019!$H$14</f>
        <v>223</v>
      </c>
      <c r="H7" s="3">
        <f>standard_2020!$H$14</f>
        <v>257.16666666666669</v>
      </c>
      <c r="I7" s="3">
        <f>standard_2021!$H$14</f>
        <v>242.83333333333331</v>
      </c>
      <c r="J7" s="3">
        <f>standard_2022!$H$14</f>
        <v>230.50000000000003</v>
      </c>
      <c r="K7" s="3">
        <f>standard_2023!$H$14</f>
        <v>224.66666666666671</v>
      </c>
    </row>
    <row r="8" spans="1:11" x14ac:dyDescent="0.25">
      <c r="A8" s="18" t="s">
        <v>157</v>
      </c>
      <c r="B8" s="3">
        <f>standard_2014!$I$14</f>
        <v>76.909090909090907</v>
      </c>
      <c r="C8" s="3">
        <f>standard_2015!$I$14</f>
        <v>75.63636363636364</v>
      </c>
      <c r="D8" s="3">
        <f>standard_2016!$I$14</f>
        <v>74.727272727272734</v>
      </c>
      <c r="E8" s="3">
        <f>standard_2017!$I$14</f>
        <v>74.181818181818187</v>
      </c>
      <c r="F8" s="3">
        <f>standard_2018!$I$14</f>
        <v>74.181818181818187</v>
      </c>
      <c r="G8" s="3">
        <f>standard_2019!$I$14</f>
        <v>74.727272727272734</v>
      </c>
      <c r="H8" s="3">
        <f>standard_2020!$I$14</f>
        <v>81.454545454545439</v>
      </c>
      <c r="I8" s="3">
        <f>standard_2021!$I$14</f>
        <v>76.545454545454547</v>
      </c>
      <c r="J8" s="3">
        <f>standard_2022!$I$14</f>
        <v>72.727272727272734</v>
      </c>
      <c r="K8" s="3">
        <f>standard_2023!$I$14</f>
        <v>67.63636363636364</v>
      </c>
    </row>
    <row r="9" spans="1:11" x14ac:dyDescent="0.25">
      <c r="A9" s="18" t="s">
        <v>158</v>
      </c>
      <c r="B9" s="3">
        <f>standard_2014!$J$14</f>
        <v>89.058823529411768</v>
      </c>
      <c r="C9" s="3">
        <f>standard_2015!$J$14</f>
        <v>85.529411764705884</v>
      </c>
      <c r="D9" s="3">
        <f>standard_2016!$J$14</f>
        <v>81.764705882352942</v>
      </c>
      <c r="E9" s="3">
        <f>standard_2017!$J$14</f>
        <v>79.17647058823529</v>
      </c>
      <c r="F9" s="3">
        <f>standard_2018!$J$14</f>
        <v>77.294117647058826</v>
      </c>
      <c r="G9" s="3">
        <f>standard_2019!$J$14</f>
        <v>115.63636363636365</v>
      </c>
      <c r="H9" s="3">
        <f>standard_2020!$J$14</f>
        <v>52.705882352941167</v>
      </c>
      <c r="I9" s="3">
        <f>standard_2021!$J$14</f>
        <v>49.529411764705884</v>
      </c>
      <c r="J9" s="3">
        <f>standard_2022!$J$14</f>
        <v>47.058823529411761</v>
      </c>
      <c r="K9" s="3">
        <f>standard_2023!$J$14</f>
        <v>68.352941176470594</v>
      </c>
    </row>
    <row r="10" spans="1:11" x14ac:dyDescent="0.25">
      <c r="A10" s="18" t="s">
        <v>159</v>
      </c>
      <c r="B10" s="3">
        <f>standard_2014!$K$14</f>
        <v>0</v>
      </c>
      <c r="C10" s="3">
        <f>standard_2015!$K$14</f>
        <v>0</v>
      </c>
      <c r="D10" s="3">
        <f>standard_2016!$K$14</f>
        <v>8.5714285714285712</v>
      </c>
      <c r="E10" s="3">
        <f>standard_2017!$K$14</f>
        <v>17.857142857142858</v>
      </c>
      <c r="F10" s="3">
        <f>standard_2018!$K$14</f>
        <v>18.571428571428573</v>
      </c>
      <c r="G10" s="3">
        <f>standard_2019!$K$14</f>
        <v>17.142857142857142</v>
      </c>
      <c r="H10" s="3">
        <f>standard_2020!$K$14</f>
        <v>7.8571428571428585</v>
      </c>
      <c r="I10" s="3">
        <f>standard_2021!$K$14</f>
        <v>26.428571428571431</v>
      </c>
      <c r="J10" s="3">
        <f>standard_2022!$K$14</f>
        <v>24.285714285714285</v>
      </c>
      <c r="K10" s="3">
        <f>standard_2023!$K$14</f>
        <v>0</v>
      </c>
    </row>
    <row r="11" spans="1:11" x14ac:dyDescent="0.25">
      <c r="A11" s="18" t="s">
        <v>160</v>
      </c>
      <c r="B11" s="3">
        <f>standard_2014!$L$14</f>
        <v>0</v>
      </c>
      <c r="C11" s="3">
        <f>standard_2015!$L$14</f>
        <v>0</v>
      </c>
      <c r="D11" s="3">
        <f>standard_2016!$L$14</f>
        <v>0</v>
      </c>
      <c r="E11" s="3">
        <f>standard_2017!$L$14</f>
        <v>6.1538461538461542</v>
      </c>
      <c r="F11" s="3">
        <f>standard_2018!$L$14</f>
        <v>3.8461538461538463</v>
      </c>
      <c r="G11" s="3">
        <f>standard_2019!$L$14</f>
        <v>0</v>
      </c>
      <c r="H11" s="3">
        <f>standard_2020!$L$14</f>
        <v>45.384615384615387</v>
      </c>
      <c r="I11" s="3">
        <f>standard_2021!$L$14</f>
        <v>23.846153846153847</v>
      </c>
      <c r="J11" s="3">
        <f>standard_2022!$L$14</f>
        <v>0</v>
      </c>
      <c r="K11" s="3">
        <f>standard_2023!$L$14</f>
        <v>0</v>
      </c>
    </row>
    <row r="12" spans="1:11" x14ac:dyDescent="0.25">
      <c r="A12" s="18" t="s">
        <v>77</v>
      </c>
      <c r="B12" s="3">
        <f>standard_2014!$M$14</f>
        <v>0</v>
      </c>
      <c r="C12" s="3">
        <f>standard_2015!$M$14</f>
        <v>0</v>
      </c>
      <c r="D12" s="3">
        <f>standard_2016!$M$14</f>
        <v>3.3333333333333335</v>
      </c>
      <c r="E12" s="3">
        <f>standard_2017!$M$14</f>
        <v>0</v>
      </c>
      <c r="F12" s="3">
        <f>standard_2018!$M$14</f>
        <v>0</v>
      </c>
      <c r="G12" s="3">
        <f>standard_2019!$M$14</f>
        <v>0</v>
      </c>
      <c r="H12" s="3">
        <f>standard_2020!$M$14</f>
        <v>21.111111111111111</v>
      </c>
      <c r="I12" s="3">
        <f>standard_2021!$M$14</f>
        <v>27.777777777777779</v>
      </c>
      <c r="J12" s="3">
        <f>standard_2022!$M$14</f>
        <v>42.222222222222221</v>
      </c>
      <c r="K12" s="3">
        <f>standard_2023!$M$14</f>
        <v>14.444444444444446</v>
      </c>
    </row>
    <row r="13" spans="1:11" x14ac:dyDescent="0.25">
      <c r="A13" s="18" t="s">
        <v>79</v>
      </c>
      <c r="B13" s="3">
        <f>standard_2014!$N$14</f>
        <v>129</v>
      </c>
      <c r="C13" s="3">
        <f>standard_2015!$N$14</f>
        <v>120</v>
      </c>
      <c r="D13" s="3">
        <f>standard_2016!$N$14</f>
        <v>117</v>
      </c>
      <c r="E13" s="3">
        <f>standard_2017!$N$14</f>
        <v>113.00000000000001</v>
      </c>
      <c r="F13" s="3">
        <f>standard_2018!$N$14</f>
        <v>106</v>
      </c>
      <c r="G13" s="3">
        <f>standard_2019!$N$14</f>
        <v>99</v>
      </c>
      <c r="H13" s="3">
        <f>standard_2020!$N$14</f>
        <v>93</v>
      </c>
      <c r="I13" s="3">
        <f>standard_2021!$N$14</f>
        <v>95</v>
      </c>
      <c r="J13" s="3">
        <f>standard_2022!$N$14</f>
        <v>81</v>
      </c>
      <c r="K13" s="3">
        <f>standard_2023!$N$14</f>
        <v>77</v>
      </c>
    </row>
    <row r="14" spans="1:11" x14ac:dyDescent="0.25">
      <c r="A14" s="19" t="s">
        <v>161</v>
      </c>
      <c r="B14" s="15">
        <f>standard_2014!$O$14</f>
        <v>0</v>
      </c>
      <c r="C14" s="15">
        <f>standard_2015!$O$14</f>
        <v>0</v>
      </c>
      <c r="D14" s="15">
        <f>standard_2016!$O$14</f>
        <v>0</v>
      </c>
      <c r="E14" s="15">
        <f>standard_2017!$O$14</f>
        <v>0</v>
      </c>
      <c r="F14" s="15">
        <f>standard_2018!$O$14</f>
        <v>0</v>
      </c>
      <c r="G14" s="15">
        <f>standard_2019!$O$14</f>
        <v>0</v>
      </c>
      <c r="H14" s="15">
        <f>standard_2020!$O$14</f>
        <v>900</v>
      </c>
      <c r="I14" s="15">
        <f>standard_2021!$O$14</f>
        <v>550</v>
      </c>
      <c r="J14" s="15">
        <f>standard_2022!$O$14</f>
        <v>100</v>
      </c>
      <c r="K14" s="15">
        <f>standard_2023!$O$14</f>
        <v>0</v>
      </c>
    </row>
    <row r="15" spans="1:11" x14ac:dyDescent="0.25">
      <c r="A15" s="18" t="s">
        <v>80</v>
      </c>
      <c r="B15" s="3">
        <f>standard_2014!$P$14</f>
        <v>3</v>
      </c>
      <c r="C15" s="3">
        <f>standard_2015!$P$14</f>
        <v>3</v>
      </c>
      <c r="D15" s="3">
        <f>standard_2016!$P$14</f>
        <v>4</v>
      </c>
      <c r="E15" s="3">
        <f>standard_2017!$P$14</f>
        <v>2</v>
      </c>
      <c r="F15" s="3">
        <f>standard_2018!$P$14</f>
        <v>3</v>
      </c>
      <c r="G15" s="3">
        <f>standard_2019!$P$14</f>
        <v>2</v>
      </c>
      <c r="H15" s="3">
        <f>standard_2020!$P$14</f>
        <v>3</v>
      </c>
      <c r="I15" s="3">
        <f>standard_2021!$P$14</f>
        <v>3</v>
      </c>
      <c r="J15" s="3">
        <f>standard_2022!$P$14</f>
        <v>3</v>
      </c>
      <c r="K15" s="3">
        <f>standard_2023!$P$14</f>
        <v>1</v>
      </c>
    </row>
    <row r="16" spans="1:11" x14ac:dyDescent="0.25">
      <c r="A16" s="21" t="s">
        <v>81</v>
      </c>
      <c r="B16" s="22">
        <f>standard_2014!$Q$14</f>
        <v>57.37922907158201</v>
      </c>
      <c r="C16" s="22">
        <f>standard_2015!$Q$14</f>
        <v>62.839650610827071</v>
      </c>
      <c r="D16" s="22">
        <f>standard_2016!$Q$14</f>
        <v>61.029602750190982</v>
      </c>
      <c r="E16" s="22">
        <f>standard_2017!$Q$14</f>
        <v>58.033167887919028</v>
      </c>
      <c r="F16" s="22">
        <f>standard_2018!$Q$14</f>
        <v>52.607804211876605</v>
      </c>
      <c r="G16" s="22">
        <f>standard_2019!$Q$14</f>
        <v>52.051732711732711</v>
      </c>
      <c r="H16" s="22">
        <f>standard_2020!$Q$14</f>
        <v>133.51053445800051</v>
      </c>
      <c r="I16" s="22">
        <f>standard_2021!$Q$14</f>
        <v>104.61714807063223</v>
      </c>
      <c r="J16" s="22">
        <f>standard_2022!$Q$14</f>
        <v>63.930566622919557</v>
      </c>
      <c r="K16" s="22">
        <f>standard_2023!$Q$14</f>
        <v>42.229946524064175</v>
      </c>
    </row>
    <row r="17" spans="1:11" x14ac:dyDescent="0.25">
      <c r="A17" s="56" t="s">
        <v>115</v>
      </c>
      <c r="B17" s="57">
        <f>standard_2014!$Y$14</f>
        <v>69.662648838271906</v>
      </c>
      <c r="C17" s="57">
        <f>standard_2015!$Y$14</f>
        <v>61.899401031745896</v>
      </c>
      <c r="D17" s="57">
        <f>standard_2016!$Y$14</f>
        <v>64.163490936682066</v>
      </c>
      <c r="E17" s="57">
        <f>standard_2017!$Y$14</f>
        <v>68.025105932728437</v>
      </c>
      <c r="F17" s="57">
        <f>standard_2018!$Y$14</f>
        <v>73.606148188007467</v>
      </c>
      <c r="G17" s="57">
        <f>standard_2019!$Y$14</f>
        <v>78.251513656312383</v>
      </c>
      <c r="H17" s="57">
        <f>standard_2020!$Y$14</f>
        <v>84.042919548730239</v>
      </c>
      <c r="I17" s="57">
        <f>standard_2021!$Y$14</f>
        <v>80.289874728520388</v>
      </c>
      <c r="J17" s="57">
        <f>standard_2022!$Y$14</f>
        <v>71.928279062090567</v>
      </c>
      <c r="K17" s="57">
        <f>standard_2023!$Y$14</f>
        <v>82.351406841719637</v>
      </c>
    </row>
    <row r="18" spans="1:11" x14ac:dyDescent="0.25">
      <c r="A18" s="19" t="s">
        <v>114</v>
      </c>
      <c r="B18" s="15">
        <f>standard_2014!$R$14</f>
        <v>10</v>
      </c>
      <c r="C18" s="15">
        <f>standard_2015!$R$14</f>
        <v>13</v>
      </c>
      <c r="D18" s="15">
        <f>standard_2016!$R$14</f>
        <v>10</v>
      </c>
      <c r="E18" s="15">
        <f>standard_2017!$R$14</f>
        <v>10</v>
      </c>
      <c r="F18" s="15">
        <f>standard_2018!$R$14</f>
        <v>3</v>
      </c>
      <c r="G18" s="15">
        <f>standard_2019!$R$14</f>
        <v>4</v>
      </c>
      <c r="H18" s="15">
        <f>standard_2020!$R$14</f>
        <v>24</v>
      </c>
      <c r="I18" s="15">
        <f>standard_2021!$R$14</f>
        <v>24</v>
      </c>
      <c r="J18" s="15">
        <f>standard_2022!$R$14</f>
        <v>8</v>
      </c>
      <c r="K18" s="15">
        <f>standard_2023!$R$14</f>
        <v>1</v>
      </c>
    </row>
  </sheetData>
  <conditionalFormatting sqref="B2:K8 B10:K10 B12:K14">
    <cfRule type="cellIs" dxfId="20" priority="3" stopIfTrue="1" operator="greaterThanOrEqual">
      <formula>100</formula>
    </cfRule>
  </conditionalFormatting>
  <conditionalFormatting sqref="B9:K9">
    <cfRule type="cellIs" dxfId="19" priority="2" stopIfTrue="1" operator="greaterThanOrEqual">
      <formula>100</formula>
    </cfRule>
  </conditionalFormatting>
  <conditionalFormatting sqref="B11:K11">
    <cfRule type="cellIs" dxfId="18" priority="1" stopIfTrue="1" operator="greaterThanOrEqual">
      <formula>100</formula>
    </cfRule>
  </conditionalFormatting>
  <pageMargins left="0.7" right="0.7" top="0.75" bottom="0.75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showGridLines="0" workbookViewId="0">
      <selection activeCell="E30" sqref="E30"/>
    </sheetView>
  </sheetViews>
  <sheetFormatPr defaultRowHeight="13.2" x14ac:dyDescent="0.25"/>
  <cols>
    <col min="1" max="1" width="48.44140625" bestFit="1" customWidth="1"/>
    <col min="2" max="11" width="6.33203125" customWidth="1"/>
  </cols>
  <sheetData>
    <row r="1" spans="1:11" x14ac:dyDescent="0.25">
      <c r="A1" s="16"/>
      <c r="B1" s="17">
        <v>2014</v>
      </c>
      <c r="C1" s="17">
        <v>2015</v>
      </c>
      <c r="D1" s="17">
        <v>2016</v>
      </c>
      <c r="E1" s="17">
        <v>2017</v>
      </c>
      <c r="F1" s="17">
        <v>2018</v>
      </c>
      <c r="G1" s="17">
        <v>2019</v>
      </c>
      <c r="H1" s="17">
        <v>2020</v>
      </c>
      <c r="I1" s="17">
        <v>2021</v>
      </c>
      <c r="J1" s="17">
        <v>2022</v>
      </c>
      <c r="K1" s="17">
        <v>2023</v>
      </c>
    </row>
    <row r="2" spans="1:11" x14ac:dyDescent="0.25">
      <c r="A2" s="18" t="s">
        <v>73</v>
      </c>
      <c r="B2" s="3">
        <f>standard_2014!$C$22</f>
        <v>18</v>
      </c>
      <c r="C2" s="3">
        <f>standard_2015!$C$22</f>
        <v>18</v>
      </c>
      <c r="D2" s="3">
        <f>standard_2016!$C$22</f>
        <v>24.000000000000004</v>
      </c>
      <c r="E2" s="3">
        <f>standard_2017!$C$22</f>
        <v>16</v>
      </c>
      <c r="F2" s="3">
        <f>standard_2018!$C$22</f>
        <v>12.000000000000002</v>
      </c>
      <c r="G2" s="3">
        <f>standard_2019!$C$22</f>
        <v>10</v>
      </c>
      <c r="H2" s="3">
        <f>standard_2020!$C$22</f>
        <v>24.000000000000004</v>
      </c>
      <c r="I2" s="3">
        <f>standard_2021!$C$22</f>
        <v>30</v>
      </c>
      <c r="J2" s="3">
        <f>standard_2022!$C$22</f>
        <v>7.9999999999999982</v>
      </c>
      <c r="K2" s="3">
        <f>standard_2023!$C$22</f>
        <v>6.0000000000000009</v>
      </c>
    </row>
    <row r="3" spans="1:11" x14ac:dyDescent="0.25">
      <c r="A3" s="18" t="s">
        <v>74</v>
      </c>
      <c r="B3" s="3">
        <f>standard_2014!$D$22</f>
        <v>0</v>
      </c>
      <c r="C3" s="3">
        <f>standard_2015!$D$22</f>
        <v>0</v>
      </c>
      <c r="D3" s="3">
        <f>standard_2016!$D$22</f>
        <v>0</v>
      </c>
      <c r="E3" s="3">
        <f>standard_2017!$D$22</f>
        <v>0</v>
      </c>
      <c r="F3" s="3">
        <f>standard_2018!$D$22</f>
        <v>0</v>
      </c>
      <c r="G3" s="3">
        <f>standard_2019!$D$22</f>
        <v>0</v>
      </c>
      <c r="H3" s="3">
        <f>standard_2020!$D$22</f>
        <v>0</v>
      </c>
      <c r="I3" s="3">
        <f>standard_2021!$D$22</f>
        <v>0</v>
      </c>
      <c r="J3" s="3">
        <f>standard_2022!$D$22</f>
        <v>0</v>
      </c>
      <c r="K3" s="3">
        <f>standard_2023!$D$22</f>
        <v>0</v>
      </c>
    </row>
    <row r="4" spans="1:11" x14ac:dyDescent="0.25">
      <c r="A4" s="18" t="s">
        <v>75</v>
      </c>
      <c r="B4" s="3">
        <f>standard_2014!$E$22</f>
        <v>63.333333333333329</v>
      </c>
      <c r="C4" s="3">
        <f>standard_2015!$E$22</f>
        <v>46.666666666666664</v>
      </c>
      <c r="D4" s="3">
        <f>standard_2016!$E$22</f>
        <v>33.333333333333329</v>
      </c>
      <c r="E4" s="3">
        <f>standard_2017!$E$22</f>
        <v>13.333333333333334</v>
      </c>
      <c r="F4" s="3">
        <f>standard_2018!$E$22</f>
        <v>163.33333333333334</v>
      </c>
      <c r="G4" s="3">
        <f>standard_2019!$E$22</f>
        <v>73.333333333333343</v>
      </c>
      <c r="H4" s="3">
        <f>standard_2020!$E$22</f>
        <v>103.33333333333334</v>
      </c>
      <c r="I4" s="3">
        <f>standard_2021!$E$22</f>
        <v>40</v>
      </c>
      <c r="J4" s="3">
        <f>standard_2022!$E$22</f>
        <v>0</v>
      </c>
      <c r="K4" s="3">
        <f>standard_2023!$E$22</f>
        <v>60</v>
      </c>
    </row>
    <row r="5" spans="1:11" x14ac:dyDescent="0.25">
      <c r="A5" s="18" t="s">
        <v>162</v>
      </c>
      <c r="B5" s="3">
        <f>standard_2014!$F$22</f>
        <v>76.436666666666667</v>
      </c>
      <c r="C5" s="3">
        <f>standard_2015!$F$22</f>
        <v>106.88333333333333</v>
      </c>
      <c r="D5" s="3">
        <f>standard_2016!$F$22</f>
        <v>91.513333333333335</v>
      </c>
      <c r="E5" s="3">
        <f>standard_2017!$F$22</f>
        <v>98.91</v>
      </c>
      <c r="F5" s="3">
        <f>standard_2018!$F$22</f>
        <v>0</v>
      </c>
      <c r="G5" s="3">
        <f>standard_2019!$F$22</f>
        <v>0</v>
      </c>
      <c r="H5" s="3">
        <f>standard_2020!$F$22</f>
        <v>0</v>
      </c>
      <c r="I5" s="3">
        <f>standard_2021!$F$22</f>
        <v>62.713333333333331</v>
      </c>
      <c r="J5" s="3">
        <f>standard_2022!$F$22</f>
        <v>127.47666666666666</v>
      </c>
      <c r="K5" s="3">
        <f>standard_2023!$F$22</f>
        <v>48.303333333333335</v>
      </c>
    </row>
    <row r="6" spans="1:11" x14ac:dyDescent="0.25">
      <c r="A6" s="19" t="s">
        <v>76</v>
      </c>
      <c r="B6" s="15">
        <f>standard_2014!$G$22</f>
        <v>76.666666666666671</v>
      </c>
      <c r="C6" s="15">
        <f>standard_2015!$G$22</f>
        <v>65.555555555555557</v>
      </c>
      <c r="D6" s="15">
        <f>standard_2016!$G$22</f>
        <v>53.333333333333336</v>
      </c>
      <c r="E6" s="15">
        <f>standard_2017!$G$22</f>
        <v>46.666666666666664</v>
      </c>
      <c r="F6" s="15">
        <f>standard_2018!$G$22</f>
        <v>56.666666666666664</v>
      </c>
      <c r="G6" s="15">
        <f>standard_2019!$G$22</f>
        <v>62.222222222222221</v>
      </c>
      <c r="H6" s="15">
        <f>standard_2020!$G$22</f>
        <v>132.22222222222223</v>
      </c>
      <c r="I6" s="15">
        <f>standard_2021!$G$22</f>
        <v>97.777777777777786</v>
      </c>
      <c r="J6" s="15">
        <f>standard_2022!$G$22</f>
        <v>98.888888888888886</v>
      </c>
      <c r="K6" s="15">
        <f>standard_2023!$G$22</f>
        <v>114.44444444444446</v>
      </c>
    </row>
    <row r="7" spans="1:11" x14ac:dyDescent="0.25">
      <c r="A7" s="18" t="s">
        <v>78</v>
      </c>
      <c r="B7" s="3">
        <f>standard_2014!$H$22</f>
        <v>142.00000000000003</v>
      </c>
      <c r="C7" s="3">
        <f>standard_2015!$H$22</f>
        <v>142.66666666666666</v>
      </c>
      <c r="D7" s="3">
        <f>standard_2016!$H$22</f>
        <v>139</v>
      </c>
      <c r="E7" s="3">
        <f>standard_2017!$H$22</f>
        <v>131.83333333333331</v>
      </c>
      <c r="F7" s="3">
        <f>standard_2018!$H$22</f>
        <v>124.33333333333331</v>
      </c>
      <c r="G7" s="3">
        <f>standard_2019!$H$22</f>
        <v>118.33333333333333</v>
      </c>
      <c r="H7" s="3">
        <f>standard_2020!$H$22</f>
        <v>138.66666666666669</v>
      </c>
      <c r="I7" s="3">
        <f>standard_2021!$H$22</f>
        <v>137.33333333333334</v>
      </c>
      <c r="J7" s="3">
        <f>standard_2022!$H$22</f>
        <v>130.66666666666669</v>
      </c>
      <c r="K7" s="3">
        <f>standard_2023!$H$22</f>
        <v>130.99999999999997</v>
      </c>
    </row>
    <row r="8" spans="1:11" x14ac:dyDescent="0.25">
      <c r="A8" s="18" t="s">
        <v>157</v>
      </c>
      <c r="B8" s="3">
        <f>standard_2014!$I$22</f>
        <v>93.818181818181827</v>
      </c>
      <c r="C8" s="3">
        <f>standard_2015!$I$22</f>
        <v>93.272727272727266</v>
      </c>
      <c r="D8" s="3">
        <f>standard_2016!$I$22</f>
        <v>92.72727272727272</v>
      </c>
      <c r="E8" s="3">
        <f>standard_2017!$I$22</f>
        <v>91.27272727272728</v>
      </c>
      <c r="F8" s="3">
        <f>standard_2018!$I$22</f>
        <v>90</v>
      </c>
      <c r="G8" s="3">
        <f>standard_2019!$I$22</f>
        <v>89.818181818181813</v>
      </c>
      <c r="H8" s="3">
        <f>standard_2020!$I$22</f>
        <v>96</v>
      </c>
      <c r="I8" s="3">
        <f>standard_2021!$I$22</f>
        <v>93.818181818181827</v>
      </c>
      <c r="J8" s="3">
        <f>standard_2022!$I$22</f>
        <v>87.818181818181813</v>
      </c>
      <c r="K8" s="3">
        <f>standard_2023!$I$22</f>
        <v>81.818181818181827</v>
      </c>
    </row>
    <row r="9" spans="1:11" x14ac:dyDescent="0.25">
      <c r="A9" s="18" t="s">
        <v>158</v>
      </c>
      <c r="B9" s="3">
        <f>standard_2014!$J$22</f>
        <v>88.35294117647058</v>
      </c>
      <c r="C9" s="3">
        <f>standard_2015!$J$22</f>
        <v>87.294117647058826</v>
      </c>
      <c r="D9" s="3">
        <f>standard_2016!$J$22</f>
        <v>86</v>
      </c>
      <c r="E9" s="3">
        <f>standard_2017!$J$22</f>
        <v>85.176470588235304</v>
      </c>
      <c r="F9" s="3">
        <f>standard_2018!$J$22</f>
        <v>86.352941176470594</v>
      </c>
      <c r="G9" s="3">
        <f>standard_2019!$J$22</f>
        <v>131.45454545454544</v>
      </c>
      <c r="H9" s="3">
        <f>standard_2020!$J$22</f>
        <v>62.117647058823522</v>
      </c>
      <c r="I9" s="3">
        <f>standard_2021!$J$22</f>
        <v>60.705882352941174</v>
      </c>
      <c r="J9" s="3">
        <f>standard_2022!$J$22</f>
        <v>56.823529411764703</v>
      </c>
      <c r="K9" s="3">
        <f>standard_2023!$J$22</f>
        <v>84.000000000000014</v>
      </c>
    </row>
    <row r="10" spans="1:11" x14ac:dyDescent="0.25">
      <c r="A10" s="18" t="s">
        <v>159</v>
      </c>
      <c r="B10" s="3">
        <f>standard_2014!$K$22</f>
        <v>6.4285714285714297</v>
      </c>
      <c r="C10" s="3">
        <f>standard_2015!$K$22</f>
        <v>11.428571428571429</v>
      </c>
      <c r="D10" s="3">
        <f>standard_2016!$K$22</f>
        <v>17.857142857142858</v>
      </c>
      <c r="E10" s="3">
        <f>standard_2017!$K$22</f>
        <v>17.142857142857142</v>
      </c>
      <c r="F10" s="3">
        <f>standard_2018!$K$22</f>
        <v>21.428571428571427</v>
      </c>
      <c r="G10" s="3">
        <f>standard_2019!$K$22</f>
        <v>22.857142857142858</v>
      </c>
      <c r="H10" s="3">
        <f>standard_2020!$K$22</f>
        <v>20</v>
      </c>
      <c r="I10" s="3">
        <f>standard_2021!$K$22</f>
        <v>30.714285714285712</v>
      </c>
      <c r="J10" s="3">
        <f>standard_2022!$K$22</f>
        <v>21.428571428571427</v>
      </c>
      <c r="K10" s="3">
        <f>standard_2023!$K$22</f>
        <v>0</v>
      </c>
    </row>
    <row r="11" spans="1:11" x14ac:dyDescent="0.25">
      <c r="A11" s="18" t="s">
        <v>160</v>
      </c>
      <c r="B11" s="3">
        <f>standard_2014!$L$22</f>
        <v>1.5384615384615385</v>
      </c>
      <c r="C11" s="3">
        <f>standard_2015!$L$22</f>
        <v>25.384615384615383</v>
      </c>
      <c r="D11" s="3">
        <f>standard_2016!$L$22</f>
        <v>19.230769230769234</v>
      </c>
      <c r="E11" s="3">
        <f>standard_2017!$L$22</f>
        <v>19.230769230769234</v>
      </c>
      <c r="F11" s="3">
        <f>standard_2018!$L$22</f>
        <v>36.153846153846153</v>
      </c>
      <c r="G11" s="3">
        <f>standard_2019!$L$22</f>
        <v>36.153846153846153</v>
      </c>
      <c r="H11" s="3">
        <f>standard_2020!$L$22</f>
        <v>40</v>
      </c>
      <c r="I11" s="3">
        <f>standard_2021!$L$22</f>
        <v>43.846153846153847</v>
      </c>
      <c r="J11" s="3">
        <f>standard_2022!$L$22</f>
        <v>39.230769230769234</v>
      </c>
      <c r="K11" s="3">
        <f>standard_2023!$L$22</f>
        <v>10</v>
      </c>
    </row>
    <row r="12" spans="1:11" x14ac:dyDescent="0.25">
      <c r="A12" s="18" t="s">
        <v>77</v>
      </c>
      <c r="B12" s="3">
        <f>standard_2014!$M$22</f>
        <v>42.222222222222221</v>
      </c>
      <c r="C12" s="3">
        <f>standard_2015!$M$22</f>
        <v>62.222222222222221</v>
      </c>
      <c r="D12" s="3">
        <f>standard_2016!$M$22</f>
        <v>74.444444444444443</v>
      </c>
      <c r="E12" s="3">
        <f>standard_2017!$M$22</f>
        <v>56.666666666666664</v>
      </c>
      <c r="F12" s="3">
        <f>standard_2018!$M$22</f>
        <v>66.666666666666657</v>
      </c>
      <c r="G12" s="3">
        <f>standard_2019!$M$22</f>
        <v>66.666666666666657</v>
      </c>
      <c r="H12" s="3">
        <f>standard_2020!$M$22</f>
        <v>84.444444444444443</v>
      </c>
      <c r="I12" s="3">
        <f>standard_2021!$M$22</f>
        <v>126.66666666666666</v>
      </c>
      <c r="J12" s="3">
        <f>standard_2022!$M$22</f>
        <v>128.88888888888889</v>
      </c>
      <c r="K12" s="3">
        <f>standard_2023!$M$22</f>
        <v>0</v>
      </c>
    </row>
    <row r="13" spans="1:11" x14ac:dyDescent="0.25">
      <c r="A13" s="18" t="s">
        <v>79</v>
      </c>
      <c r="B13" s="3">
        <f>standard_2014!$N$22</f>
        <v>60</v>
      </c>
      <c r="C13" s="3">
        <f>standard_2015!$N$22</f>
        <v>61</v>
      </c>
      <c r="D13" s="3">
        <f>standard_2016!$N$22</f>
        <v>65</v>
      </c>
      <c r="E13" s="3">
        <f>standard_2017!$N$22</f>
        <v>59.000000000000007</v>
      </c>
      <c r="F13" s="3">
        <f>standard_2018!$N$22</f>
        <v>52</v>
      </c>
      <c r="G13" s="3">
        <f>standard_2019!$N$22</f>
        <v>48</v>
      </c>
      <c r="H13" s="3">
        <f>standard_2020!$N$22</f>
        <v>60</v>
      </c>
      <c r="I13" s="3">
        <f>standard_2021!$N$22</f>
        <v>62</v>
      </c>
      <c r="J13" s="3">
        <f>standard_2022!$N$22</f>
        <v>48</v>
      </c>
      <c r="K13" s="3">
        <f>standard_2023!$N$22</f>
        <v>51</v>
      </c>
    </row>
    <row r="14" spans="1:11" x14ac:dyDescent="0.25">
      <c r="A14" s="19" t="s">
        <v>161</v>
      </c>
      <c r="B14" s="15">
        <f>standard_2014!$O$22</f>
        <v>0</v>
      </c>
      <c r="C14" s="15">
        <f>standard_2015!$O$22</f>
        <v>0</v>
      </c>
      <c r="D14" s="15">
        <f>standard_2016!$O$22</f>
        <v>0</v>
      </c>
      <c r="E14" s="15">
        <f>standard_2017!$O$22</f>
        <v>0</v>
      </c>
      <c r="F14" s="15">
        <f>standard_2018!$O$22</f>
        <v>0</v>
      </c>
      <c r="G14" s="15">
        <f>standard_2019!$O$22</f>
        <v>0</v>
      </c>
      <c r="H14" s="15">
        <f>standard_2020!$O$22</f>
        <v>200</v>
      </c>
      <c r="I14" s="15">
        <f>standard_2021!$O$22</f>
        <v>0</v>
      </c>
      <c r="J14" s="15">
        <f>standard_2022!$O$22</f>
        <v>0</v>
      </c>
      <c r="K14" s="15">
        <f>standard_2023!$O$22</f>
        <v>0</v>
      </c>
    </row>
    <row r="15" spans="1:11" x14ac:dyDescent="0.25">
      <c r="A15" s="18" t="s">
        <v>80</v>
      </c>
      <c r="B15" s="3">
        <f>standard_2014!$P$22</f>
        <v>1</v>
      </c>
      <c r="C15" s="3">
        <f>standard_2015!$P$22</f>
        <v>2</v>
      </c>
      <c r="D15" s="3">
        <f>standard_2016!$P$22</f>
        <v>1</v>
      </c>
      <c r="E15" s="3">
        <f>standard_2017!$P$22</f>
        <v>1</v>
      </c>
      <c r="F15" s="3">
        <f>standard_2018!$P$22</f>
        <v>2</v>
      </c>
      <c r="G15" s="3">
        <f>standard_2019!$P$22</f>
        <v>2</v>
      </c>
      <c r="H15" s="3">
        <f>standard_2020!$P$22</f>
        <v>4</v>
      </c>
      <c r="I15" s="3">
        <f>standard_2021!$P$22</f>
        <v>2</v>
      </c>
      <c r="J15" s="3">
        <f>standard_2022!$P$22</f>
        <v>3</v>
      </c>
      <c r="K15" s="3">
        <f>standard_2023!$P$22</f>
        <v>2</v>
      </c>
    </row>
    <row r="16" spans="1:11" x14ac:dyDescent="0.25">
      <c r="A16" s="21" t="s">
        <v>81</v>
      </c>
      <c r="B16" s="22">
        <f>standard_2014!$Q$22</f>
        <v>51.445926526967249</v>
      </c>
      <c r="C16" s="22">
        <f>standard_2015!$Q$22</f>
        <v>55.41342124441671</v>
      </c>
      <c r="D16" s="22">
        <f>standard_2016!$Q$22</f>
        <v>53.572279173817641</v>
      </c>
      <c r="E16" s="22">
        <f>standard_2017!$Q$22</f>
        <v>48.86406340266069</v>
      </c>
      <c r="F16" s="22">
        <f>standard_2018!$Q$22</f>
        <v>54.533489135299085</v>
      </c>
      <c r="G16" s="22">
        <f>standard_2019!$Q$22</f>
        <v>50.679943987636292</v>
      </c>
      <c r="H16" s="22">
        <f>standard_2020!$Q$22</f>
        <v>73.906485671191547</v>
      </c>
      <c r="I16" s="22">
        <f>standard_2021!$Q$22</f>
        <v>60.428893449436423</v>
      </c>
      <c r="J16" s="22">
        <f>standard_2022!$Q$22</f>
        <v>57.478627923107567</v>
      </c>
      <c r="K16" s="22">
        <f>standard_2023!$Q$22</f>
        <v>45.120458430458434</v>
      </c>
    </row>
    <row r="17" spans="1:11" x14ac:dyDescent="0.25">
      <c r="A17" s="56" t="s">
        <v>115</v>
      </c>
      <c r="B17" s="57">
        <f>standard_2014!$Y$22</f>
        <v>64.946515767119521</v>
      </c>
      <c r="C17" s="57">
        <f>standard_2015!$Y$22</f>
        <v>67.085791710204916</v>
      </c>
      <c r="D17" s="57">
        <f>standard_2016!$Y$22</f>
        <v>70.969486584941549</v>
      </c>
      <c r="E17" s="57">
        <f>standard_2017!$Y$22</f>
        <v>72.465213803969547</v>
      </c>
      <c r="F17" s="57">
        <f>standard_2018!$Y$22</f>
        <v>67.274872506549059</v>
      </c>
      <c r="G17" s="57">
        <f>standard_2019!$Y$22</f>
        <v>77.907273932045626</v>
      </c>
      <c r="H17" s="57">
        <f>standard_2020!$Y$22</f>
        <v>72.985034013605457</v>
      </c>
      <c r="I17" s="57">
        <f>standard_2021!$Y$22</f>
        <v>70.659589381822769</v>
      </c>
      <c r="J17" s="57">
        <f>standard_2022!$Y$22</f>
        <v>68.635090450946564</v>
      </c>
      <c r="K17" s="57">
        <f>standard_2023!$Y$22</f>
        <v>61.002207162627599</v>
      </c>
    </row>
    <row r="18" spans="1:11" x14ac:dyDescent="0.25">
      <c r="A18" s="19" t="s">
        <v>114</v>
      </c>
      <c r="B18" s="15">
        <f>standard_2014!$R$22</f>
        <v>6</v>
      </c>
      <c r="C18" s="15">
        <f>standard_2015!$R$22</f>
        <v>8</v>
      </c>
      <c r="D18" s="15">
        <f>standard_2016!$R$22</f>
        <v>5</v>
      </c>
      <c r="E18" s="15">
        <f>standard_2017!$R$22</f>
        <v>1</v>
      </c>
      <c r="F18" s="15">
        <f>standard_2018!$R$22</f>
        <v>5</v>
      </c>
      <c r="G18" s="15">
        <f>standard_2019!$R$22</f>
        <v>2</v>
      </c>
      <c r="H18" s="15">
        <f>standard_2020!$R$22</f>
        <v>15</v>
      </c>
      <c r="I18" s="15">
        <f>standard_2021!$R$22</f>
        <v>7</v>
      </c>
      <c r="J18" s="15">
        <f>standard_2022!$R$22</f>
        <v>3</v>
      </c>
      <c r="K18" s="15">
        <f>standard_2023!$R$22</f>
        <v>3</v>
      </c>
    </row>
  </sheetData>
  <conditionalFormatting sqref="B2:K8 B10:K10 B12:K14">
    <cfRule type="cellIs" dxfId="17" priority="3" stopIfTrue="1" operator="greaterThanOrEqual">
      <formula>100</formula>
    </cfRule>
  </conditionalFormatting>
  <conditionalFormatting sqref="B9:K9">
    <cfRule type="cellIs" dxfId="16" priority="2" stopIfTrue="1" operator="greaterThanOrEqual">
      <formula>100</formula>
    </cfRule>
  </conditionalFormatting>
  <conditionalFormatting sqref="B11:K11">
    <cfRule type="cellIs" dxfId="15" priority="1" stopIfTrue="1" operator="greaterThanOrEqual">
      <formula>100</formula>
    </cfRule>
  </conditionalFormatting>
  <pageMargins left="0.7" right="0.7" top="0.75" bottom="0.75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showGridLines="0" workbookViewId="0">
      <selection activeCell="F23" sqref="F23"/>
    </sheetView>
  </sheetViews>
  <sheetFormatPr defaultRowHeight="13.2" x14ac:dyDescent="0.25"/>
  <cols>
    <col min="1" max="1" width="48.44140625" bestFit="1" customWidth="1"/>
    <col min="2" max="11" width="6.33203125" customWidth="1"/>
  </cols>
  <sheetData>
    <row r="1" spans="1:11" x14ac:dyDescent="0.25">
      <c r="A1" s="16"/>
      <c r="B1" s="17">
        <v>2014</v>
      </c>
      <c r="C1" s="17">
        <v>2015</v>
      </c>
      <c r="D1" s="17">
        <v>2016</v>
      </c>
      <c r="E1" s="17">
        <v>2017</v>
      </c>
      <c r="F1" s="17">
        <v>2018</v>
      </c>
      <c r="G1" s="17">
        <v>2019</v>
      </c>
      <c r="H1" s="17">
        <v>2020</v>
      </c>
      <c r="I1" s="17">
        <v>2021</v>
      </c>
      <c r="J1" s="17">
        <v>2022</v>
      </c>
      <c r="K1" s="17">
        <v>2023</v>
      </c>
    </row>
    <row r="2" spans="1:11" x14ac:dyDescent="0.25">
      <c r="A2" s="18" t="s">
        <v>73</v>
      </c>
      <c r="B2" s="3">
        <f>standard_2014!$C$3</f>
        <v>10</v>
      </c>
      <c r="C2" s="3">
        <f>standard_2015!$C$3</f>
        <v>0</v>
      </c>
      <c r="D2" s="3">
        <f>standard_2016!$C$3</f>
        <v>1.9999999999999996</v>
      </c>
      <c r="E2" s="3">
        <f>standard_2017!$C$3</f>
        <v>1.9999999999999996</v>
      </c>
      <c r="F2" s="3">
        <f>standard_2018!$C$3</f>
        <v>18</v>
      </c>
      <c r="G2" s="3">
        <f>standard_2019!$C$3</f>
        <v>20</v>
      </c>
      <c r="H2" s="3">
        <f>standard_2020!$C$3</f>
        <v>20</v>
      </c>
      <c r="I2" s="3">
        <f>standard_2021!$C$3</f>
        <v>1.9999999999999996</v>
      </c>
      <c r="J2" s="3">
        <f>standard_2022!$C$3</f>
        <v>10</v>
      </c>
      <c r="K2" s="3">
        <f>standard_2023!$C$3</f>
        <v>22</v>
      </c>
    </row>
    <row r="3" spans="1:11" x14ac:dyDescent="0.25">
      <c r="A3" s="18" t="s">
        <v>74</v>
      </c>
      <c r="B3" s="3">
        <f>standard_2014!$D$3</f>
        <v>0</v>
      </c>
      <c r="C3" s="3">
        <f>standard_2015!$D$3</f>
        <v>0</v>
      </c>
      <c r="D3" s="3">
        <f>standard_2016!$D$3</f>
        <v>0</v>
      </c>
      <c r="E3" s="3">
        <f>standard_2017!$D$3</f>
        <v>0</v>
      </c>
      <c r="F3" s="3">
        <f>standard_2018!$D$3</f>
        <v>0</v>
      </c>
      <c r="G3" s="3">
        <f>standard_2019!$D$3</f>
        <v>0</v>
      </c>
      <c r="H3" s="3">
        <f>standard_2020!$D$3</f>
        <v>0</v>
      </c>
      <c r="I3" s="3">
        <f>standard_2021!$D$3</f>
        <v>0</v>
      </c>
      <c r="J3" s="3">
        <f>standard_2022!$D$3</f>
        <v>0</v>
      </c>
      <c r="K3" s="3">
        <f>standard_2023!$D$3</f>
        <v>0</v>
      </c>
    </row>
    <row r="4" spans="1:11" x14ac:dyDescent="0.25">
      <c r="A4" s="18" t="s">
        <v>75</v>
      </c>
      <c r="B4" s="3">
        <f>standard_2014!$E$3</f>
        <v>16.666666666666664</v>
      </c>
      <c r="C4" s="3">
        <f>standard_2015!$E$3</f>
        <v>53.333333333333336</v>
      </c>
      <c r="D4" s="3">
        <f>standard_2016!$E$3</f>
        <v>10</v>
      </c>
      <c r="E4" s="3">
        <f>standard_2017!$E$3</f>
        <v>36.666666666666671</v>
      </c>
      <c r="F4" s="3">
        <f>standard_2018!$E$3</f>
        <v>236.66666666666666</v>
      </c>
      <c r="G4" s="3">
        <f>standard_2019!$E$3</f>
        <v>93.333333333333329</v>
      </c>
      <c r="H4" s="3">
        <f>standard_2020!$E$3</f>
        <v>80</v>
      </c>
      <c r="I4" s="3">
        <f>standard_2021!$E$3</f>
        <v>20</v>
      </c>
      <c r="J4" s="3">
        <f>standard_2022!$E$3</f>
        <v>56.666666666666664</v>
      </c>
      <c r="K4" s="3">
        <f>standard_2023!$E$3</f>
        <v>0</v>
      </c>
    </row>
    <row r="5" spans="1:11" x14ac:dyDescent="0.25">
      <c r="A5" s="18" t="s">
        <v>162</v>
      </c>
      <c r="B5" s="3">
        <f>standard_2014!$F$3</f>
        <v>112.23333333333333</v>
      </c>
      <c r="C5" s="3">
        <f>standard_2015!$F$3</f>
        <v>260.17333333333335</v>
      </c>
      <c r="D5" s="3">
        <f>standard_2016!$F$3</f>
        <v>146.33333333333331</v>
      </c>
      <c r="E5" s="3">
        <f>standard_2017!$F$3</f>
        <v>81.919999999999987</v>
      </c>
      <c r="F5" s="3">
        <f>standard_2018!$F$3</f>
        <v>0</v>
      </c>
      <c r="G5" s="3">
        <f>standard_2019!$F$3</f>
        <v>0</v>
      </c>
      <c r="H5" s="3">
        <f>standard_2020!$F$3</f>
        <v>0</v>
      </c>
      <c r="I5" s="3">
        <f>standard_2021!$F$3</f>
        <v>0</v>
      </c>
      <c r="J5" s="3">
        <f>standard_2022!$F$3</f>
        <v>0</v>
      </c>
      <c r="K5" s="3">
        <f>standard_2023!$F$3</f>
        <v>199.97666666666666</v>
      </c>
    </row>
    <row r="6" spans="1:11" x14ac:dyDescent="0.25">
      <c r="A6" s="19" t="s">
        <v>76</v>
      </c>
      <c r="B6" s="15">
        <f>standard_2014!$G$3</f>
        <v>55.555555555555557</v>
      </c>
      <c r="C6" s="15">
        <f>standard_2015!$G$3</f>
        <v>11.111111111111111</v>
      </c>
      <c r="D6" s="15">
        <f>standard_2016!$G$3</f>
        <v>0</v>
      </c>
      <c r="E6" s="15">
        <f>standard_2017!$G$3</f>
        <v>17.777777777777779</v>
      </c>
      <c r="F6" s="15">
        <f>standard_2018!$G$3</f>
        <v>40</v>
      </c>
      <c r="G6" s="15">
        <f>standard_2019!$G$3</f>
        <v>50</v>
      </c>
      <c r="H6" s="15">
        <f>standard_2020!$G$3</f>
        <v>45.55555555555555</v>
      </c>
      <c r="I6" s="15">
        <f>standard_2021!$G$3</f>
        <v>56.666666666666664</v>
      </c>
      <c r="J6" s="15">
        <f>standard_2022!$G$3</f>
        <v>102.22222222222221</v>
      </c>
      <c r="K6" s="15">
        <f>standard_2023!$G$3</f>
        <v>175.55555555555554</v>
      </c>
    </row>
    <row r="7" spans="1:11" x14ac:dyDescent="0.25">
      <c r="A7" s="18" t="s">
        <v>78</v>
      </c>
      <c r="B7" s="3">
        <f>standard_2014!$H$3</f>
        <v>177.5</v>
      </c>
      <c r="C7" s="3">
        <f>standard_2015!$H$3</f>
        <v>176</v>
      </c>
      <c r="D7" s="3">
        <f>standard_2016!$H$3</f>
        <v>175.66666666666669</v>
      </c>
      <c r="E7" s="3">
        <f>standard_2017!$H$3</f>
        <v>170.83333333333331</v>
      </c>
      <c r="F7" s="3">
        <f>standard_2018!$H$3</f>
        <v>166.66666666666669</v>
      </c>
      <c r="G7" s="3">
        <f>standard_2019!$H$3</f>
        <v>162.5</v>
      </c>
      <c r="H7" s="3">
        <f>standard_2020!$H$3</f>
        <v>185.33333333333331</v>
      </c>
      <c r="I7" s="3">
        <f>standard_2021!$H$3</f>
        <v>180.66666666666669</v>
      </c>
      <c r="J7" s="3">
        <f>standard_2022!$H$3</f>
        <v>171</v>
      </c>
      <c r="K7" s="3">
        <f>standard_2023!$H$3</f>
        <v>171.83333333333331</v>
      </c>
    </row>
    <row r="8" spans="1:11" x14ac:dyDescent="0.25">
      <c r="A8" s="18" t="s">
        <v>157</v>
      </c>
      <c r="B8" s="3">
        <f>standard_2014!$I$3</f>
        <v>104</v>
      </c>
      <c r="C8" s="3">
        <f>standard_2015!$I$3</f>
        <v>105.63636363636364</v>
      </c>
      <c r="D8" s="3">
        <f>standard_2016!$I$3</f>
        <v>106.36363636363637</v>
      </c>
      <c r="E8" s="3">
        <f>standard_2017!$I$3</f>
        <v>107.45454545454545</v>
      </c>
      <c r="F8" s="3">
        <f>standard_2018!$I$3</f>
        <v>107.63636363636364</v>
      </c>
      <c r="G8" s="3">
        <f>standard_2019!$I$3</f>
        <v>109.81818181818181</v>
      </c>
      <c r="H8" s="3">
        <f>standard_2020!$I$3</f>
        <v>118.00000000000001</v>
      </c>
      <c r="I8" s="3">
        <f>standard_2021!$I$3</f>
        <v>113.81818181818181</v>
      </c>
      <c r="J8" s="3">
        <f>standard_2022!$I$3</f>
        <v>107.45454545454545</v>
      </c>
      <c r="K8" s="3">
        <f>standard_2023!$I$3</f>
        <v>103.81818181818183</v>
      </c>
    </row>
    <row r="9" spans="1:11" x14ac:dyDescent="0.25">
      <c r="A9" s="18" t="s">
        <v>158</v>
      </c>
      <c r="B9" s="3">
        <f>standard_2014!$J$3</f>
        <v>121.05882352941177</v>
      </c>
      <c r="C9" s="3">
        <f>standard_2015!$J$3</f>
        <v>136.47058823529412</v>
      </c>
      <c r="D9" s="3">
        <f>standard_2016!$J$3</f>
        <v>159.64705882352942</v>
      </c>
      <c r="E9" s="3">
        <f>standard_2017!$J$3</f>
        <v>149.64705882352942</v>
      </c>
      <c r="F9" s="3">
        <f>standard_2018!$J$3</f>
        <v>142.70588235294116</v>
      </c>
      <c r="G9" s="3">
        <f>standard_2019!$J$3</f>
        <v>217.81818181818181</v>
      </c>
      <c r="H9" s="3">
        <f>standard_2020!$J$3</f>
        <v>76.352941176470594</v>
      </c>
      <c r="I9" s="3">
        <f>standard_2021!$J$3</f>
        <v>73.647058823529406</v>
      </c>
      <c r="J9" s="3">
        <f>standard_2022!$J$3</f>
        <v>69.529411764705884</v>
      </c>
      <c r="K9" s="3">
        <f>standard_2023!$J$3</f>
        <v>113.41176470588236</v>
      </c>
    </row>
    <row r="10" spans="1:11" x14ac:dyDescent="0.25">
      <c r="A10" s="18" t="s">
        <v>159</v>
      </c>
      <c r="B10" s="3">
        <f>standard_2014!$K$3</f>
        <v>35.714285714285715</v>
      </c>
      <c r="C10" s="3">
        <f>standard_2015!$K$3</f>
        <v>29.285714285714281</v>
      </c>
      <c r="D10" s="3">
        <f>standard_2016!$K$3</f>
        <v>29.285714285714281</v>
      </c>
      <c r="E10" s="3">
        <f>standard_2017!$K$3</f>
        <v>32.857142857142854</v>
      </c>
      <c r="F10" s="3">
        <f>standard_2018!$K$3</f>
        <v>34.285714285714285</v>
      </c>
      <c r="G10" s="3">
        <f>standard_2019!$K$3</f>
        <v>45.714285714285715</v>
      </c>
      <c r="H10" s="3">
        <f>standard_2020!$K$3</f>
        <v>27.857142857142858</v>
      </c>
      <c r="I10" s="3">
        <f>standard_2021!$K$3</f>
        <v>37.142857142857146</v>
      </c>
      <c r="J10" s="3">
        <f>standard_2022!$K$3</f>
        <v>37.142857142857146</v>
      </c>
      <c r="K10" s="3">
        <f>standard_2023!$K$3</f>
        <v>16.428571428571427</v>
      </c>
    </row>
    <row r="11" spans="1:11" x14ac:dyDescent="0.25">
      <c r="A11" s="18" t="s">
        <v>160</v>
      </c>
      <c r="B11" s="3">
        <f>standard_2014!$L$3</f>
        <v>0</v>
      </c>
      <c r="C11" s="3">
        <f>standard_2015!$L$3</f>
        <v>70</v>
      </c>
      <c r="D11" s="3">
        <f>standard_2016!$L$3</f>
        <v>86.153846153846146</v>
      </c>
      <c r="E11" s="3">
        <f>standard_2017!$L$3</f>
        <v>0</v>
      </c>
      <c r="F11" s="3">
        <f>standard_2018!$L$3</f>
        <v>0</v>
      </c>
      <c r="G11" s="3">
        <f>standard_2019!$L$3</f>
        <v>35.38461538461538</v>
      </c>
      <c r="H11" s="3">
        <f>standard_2020!$L$3</f>
        <v>20</v>
      </c>
      <c r="I11" s="3">
        <f>standard_2021!$L$3</f>
        <v>0</v>
      </c>
      <c r="J11" s="3">
        <f>standard_2022!$L$3</f>
        <v>6.1538461538461542</v>
      </c>
      <c r="K11" s="3">
        <f>standard_2023!$L$3</f>
        <v>24.615384615384617</v>
      </c>
    </row>
    <row r="12" spans="1:11" x14ac:dyDescent="0.25">
      <c r="A12" s="18" t="s">
        <v>77</v>
      </c>
      <c r="B12" s="3">
        <f>standard_2014!$M$3</f>
        <v>0</v>
      </c>
      <c r="C12" s="3">
        <f>standard_2015!$M$3</f>
        <v>20</v>
      </c>
      <c r="D12" s="3">
        <f>standard_2016!$M$3</f>
        <v>25.555555555555554</v>
      </c>
      <c r="E12" s="3">
        <f>standard_2017!$M$3</f>
        <v>38.888888888888893</v>
      </c>
      <c r="F12" s="3">
        <f>standard_2018!$M$3</f>
        <v>33.333333333333329</v>
      </c>
      <c r="G12" s="3">
        <f>standard_2019!$M$3</f>
        <v>41.111111111111114</v>
      </c>
      <c r="H12" s="3">
        <f>standard_2020!$M$3</f>
        <v>47.777777777777771</v>
      </c>
      <c r="I12" s="3">
        <f>standard_2021!$M$3</f>
        <v>74.444444444444443</v>
      </c>
      <c r="J12" s="3">
        <f>standard_2022!$M$3</f>
        <v>61.111111111111114</v>
      </c>
      <c r="K12" s="3">
        <f>standard_2023!$M$3</f>
        <v>25.555555555555554</v>
      </c>
    </row>
    <row r="13" spans="1:11" x14ac:dyDescent="0.25">
      <c r="A13" s="18" t="s">
        <v>79</v>
      </c>
      <c r="B13" s="3">
        <f>standard_2014!$N$3</f>
        <v>86.999999999999986</v>
      </c>
      <c r="C13" s="3">
        <f>standard_2015!$N$3</f>
        <v>86.999999999999986</v>
      </c>
      <c r="D13" s="3">
        <f>standard_2016!$N$3</f>
        <v>79</v>
      </c>
      <c r="E13" s="3">
        <f>standard_2017!$N$3</f>
        <v>72</v>
      </c>
      <c r="F13" s="3">
        <f>standard_2018!$N$3</f>
        <v>60</v>
      </c>
      <c r="G13" s="3">
        <f>standard_2019!$N$3</f>
        <v>55.000000000000007</v>
      </c>
      <c r="H13" s="3">
        <f>standard_2020!$N$3</f>
        <v>57.999999999999993</v>
      </c>
      <c r="I13" s="3">
        <f>standard_2021!$N$3</f>
        <v>63</v>
      </c>
      <c r="J13" s="3">
        <f>standard_2022!$N$3</f>
        <v>55.999999999999993</v>
      </c>
      <c r="K13" s="3">
        <f>standard_2023!$N$3</f>
        <v>55.000000000000007</v>
      </c>
    </row>
    <row r="14" spans="1:11" x14ac:dyDescent="0.25">
      <c r="A14" s="19" t="s">
        <v>161</v>
      </c>
      <c r="B14" s="15">
        <f>standard_2014!$O$3</f>
        <v>0</v>
      </c>
      <c r="C14" s="15">
        <f>standard_2015!$O$3</f>
        <v>0</v>
      </c>
      <c r="D14" s="15">
        <f>standard_2016!$O$3</f>
        <v>0</v>
      </c>
      <c r="E14" s="15">
        <f>standard_2017!$O$3</f>
        <v>0</v>
      </c>
      <c r="F14" s="15">
        <f>standard_2018!$O$3</f>
        <v>0</v>
      </c>
      <c r="G14" s="15">
        <f>standard_2019!$O$3</f>
        <v>0</v>
      </c>
      <c r="H14" s="15">
        <f>standard_2020!$O$3</f>
        <v>0</v>
      </c>
      <c r="I14" s="15">
        <f>standard_2021!$O$3</f>
        <v>0</v>
      </c>
      <c r="J14" s="15">
        <f>standard_2022!$O$3</f>
        <v>0</v>
      </c>
      <c r="K14" s="15">
        <f>standard_2023!$O$3</f>
        <v>0</v>
      </c>
    </row>
    <row r="15" spans="1:11" x14ac:dyDescent="0.25">
      <c r="A15" s="18" t="s">
        <v>80</v>
      </c>
      <c r="B15" s="3">
        <f>standard_2014!$P$3</f>
        <v>4</v>
      </c>
      <c r="C15" s="3">
        <f>standard_2015!$P$3</f>
        <v>4</v>
      </c>
      <c r="D15" s="3">
        <f>standard_2016!$P$3</f>
        <v>4</v>
      </c>
      <c r="E15" s="3">
        <f>standard_2017!$P$3</f>
        <v>3</v>
      </c>
      <c r="F15" s="3">
        <f>standard_2018!$P$3</f>
        <v>4</v>
      </c>
      <c r="G15" s="3">
        <f>standard_2019!$P$3</f>
        <v>3</v>
      </c>
      <c r="H15" s="3">
        <f>standard_2020!$P$3</f>
        <v>2</v>
      </c>
      <c r="I15" s="3">
        <f>standard_2021!$P$3</f>
        <v>2</v>
      </c>
      <c r="J15" s="3">
        <f>standard_2022!$P$3</f>
        <v>3</v>
      </c>
      <c r="K15" s="3">
        <f>standard_2023!$P$3</f>
        <v>5</v>
      </c>
    </row>
    <row r="16" spans="1:11" x14ac:dyDescent="0.25">
      <c r="A16" s="21" t="s">
        <v>81</v>
      </c>
      <c r="B16" s="22">
        <f>standard_2014!$Q$3</f>
        <v>55.363743446096386</v>
      </c>
      <c r="C16" s="22">
        <f>standard_2015!$Q$3</f>
        <v>73.000803379626916</v>
      </c>
      <c r="D16" s="22">
        <f>standard_2016!$Q$3</f>
        <v>63.077370090944754</v>
      </c>
      <c r="E16" s="22">
        <f>standard_2017!$Q$3</f>
        <v>54.618877984760346</v>
      </c>
      <c r="F16" s="22">
        <f>standard_2018!$Q$3</f>
        <v>64.56112514936045</v>
      </c>
      <c r="G16" s="22">
        <f>standard_2019!$Q$3</f>
        <v>63.898439167669935</v>
      </c>
      <c r="H16" s="22">
        <f>standard_2020!$Q$3</f>
        <v>52.221288515406165</v>
      </c>
      <c r="I16" s="22">
        <f>standard_2021!$Q$3</f>
        <v>47.798913504795863</v>
      </c>
      <c r="J16" s="22">
        <f>standard_2022!$Q$3</f>
        <v>52.098512347381117</v>
      </c>
      <c r="K16" s="22">
        <f>standard_2023!$Q$3</f>
        <v>69.86115489839473</v>
      </c>
    </row>
    <row r="17" spans="1:11" x14ac:dyDescent="0.25">
      <c r="A17" s="56" t="s">
        <v>115</v>
      </c>
      <c r="B17" s="57">
        <f>standard_2014!$Y$3</f>
        <v>72.982102135699549</v>
      </c>
      <c r="C17" s="57">
        <f>standard_2015!$Y$3</f>
        <v>65.794077414815007</v>
      </c>
      <c r="D17" s="57">
        <f>standard_2016!$Y$3</f>
        <v>80.691193748365166</v>
      </c>
      <c r="E17" s="57">
        <f>standard_2017!$Y$3</f>
        <v>80.513296508235626</v>
      </c>
      <c r="F17" s="57">
        <f>standard_2018!$Y$3</f>
        <v>64.891152974444068</v>
      </c>
      <c r="G17" s="57">
        <f>standard_2019!$Y$3</f>
        <v>80.337387379472176</v>
      </c>
      <c r="H17" s="57">
        <f>standard_2020!$Y$3</f>
        <v>78.559354786356863</v>
      </c>
      <c r="I17" s="57">
        <f>standard_2021!$Y$3</f>
        <v>87.340126359410021</v>
      </c>
      <c r="J17" s="57">
        <f>standard_2022!$Y$3</f>
        <v>75.06367762513274</v>
      </c>
      <c r="K17" s="57">
        <f>standard_2023!$Y$3</f>
        <v>56.22831922278403</v>
      </c>
    </row>
    <row r="18" spans="1:11" x14ac:dyDescent="0.25">
      <c r="A18" s="19" t="s">
        <v>114</v>
      </c>
      <c r="B18" s="15">
        <f>standard_2014!$R$3</f>
        <v>8</v>
      </c>
      <c r="C18" s="15">
        <f>standard_2015!$R$3</f>
        <v>17</v>
      </c>
      <c r="D18" s="15">
        <f>standard_2016!$R$3</f>
        <v>11</v>
      </c>
      <c r="E18" s="15">
        <f>standard_2017!$R$3</f>
        <v>6</v>
      </c>
      <c r="F18" s="15">
        <f>standard_2018!$R$3</f>
        <v>9</v>
      </c>
      <c r="G18" s="15">
        <f>standard_2019!$R$3</f>
        <v>12</v>
      </c>
      <c r="H18" s="15">
        <f>standard_2020!$R$3</f>
        <v>1</v>
      </c>
      <c r="I18" s="15">
        <f>standard_2021!$R$3</f>
        <v>3</v>
      </c>
      <c r="J18" s="15">
        <f>standard_2022!$R$3</f>
        <v>1</v>
      </c>
      <c r="K18" s="15">
        <f>standard_2023!$R$3</f>
        <v>10</v>
      </c>
    </row>
  </sheetData>
  <conditionalFormatting sqref="B2:K8 B10:K10 B12:K14">
    <cfRule type="cellIs" dxfId="14" priority="3" stopIfTrue="1" operator="greaterThanOrEqual">
      <formula>100</formula>
    </cfRule>
  </conditionalFormatting>
  <conditionalFormatting sqref="B9:K9">
    <cfRule type="cellIs" dxfId="13" priority="2" stopIfTrue="1" operator="greaterThanOrEqual">
      <formula>100</formula>
    </cfRule>
  </conditionalFormatting>
  <conditionalFormatting sqref="B11:K11">
    <cfRule type="cellIs" dxfId="12" priority="1" stopIfTrue="1" operator="greaterThanOrEqual">
      <formula>100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"/>
  <sheetViews>
    <sheetView workbookViewId="0">
      <selection activeCell="B3" sqref="B3:K29"/>
    </sheetView>
  </sheetViews>
  <sheetFormatPr defaultRowHeight="13.2" x14ac:dyDescent="0.25"/>
  <sheetData>
    <row r="1" spans="1:11" x14ac:dyDescent="0.25">
      <c r="A1" s="2" t="s">
        <v>117</v>
      </c>
    </row>
    <row r="2" spans="1:11" x14ac:dyDescent="0.25">
      <c r="A2" t="s">
        <v>1</v>
      </c>
      <c r="B2">
        <v>2014</v>
      </c>
      <c r="C2">
        <v>2015</v>
      </c>
      <c r="D2">
        <v>2016</v>
      </c>
      <c r="E2">
        <v>2017</v>
      </c>
      <c r="F2">
        <v>2018</v>
      </c>
      <c r="G2">
        <v>2019</v>
      </c>
      <c r="H2">
        <v>2020</v>
      </c>
      <c r="I2">
        <v>2021</v>
      </c>
      <c r="J2">
        <v>2022</v>
      </c>
      <c r="K2">
        <v>2023</v>
      </c>
    </row>
    <row r="3" spans="1:11" x14ac:dyDescent="0.25">
      <c r="A3" t="s">
        <v>3</v>
      </c>
      <c r="B3">
        <v>-0.5</v>
      </c>
      <c r="C3">
        <v>-1.6</v>
      </c>
      <c r="D3">
        <v>-0.3</v>
      </c>
      <c r="E3">
        <v>1.1000000000000001</v>
      </c>
      <c r="F3">
        <v>7.1</v>
      </c>
      <c r="G3">
        <v>2.8</v>
      </c>
      <c r="H3">
        <v>2.4</v>
      </c>
      <c r="I3">
        <v>0.6</v>
      </c>
      <c r="J3">
        <v>1.7</v>
      </c>
      <c r="K3">
        <v>0</v>
      </c>
    </row>
    <row r="4" spans="1:11" x14ac:dyDescent="0.25">
      <c r="A4" t="s">
        <v>5</v>
      </c>
      <c r="B4">
        <v>-2.8</v>
      </c>
      <c r="C4">
        <v>-4.3</v>
      </c>
      <c r="D4">
        <v>-4.7</v>
      </c>
      <c r="E4">
        <v>-3.2</v>
      </c>
      <c r="F4">
        <v>4.2</v>
      </c>
      <c r="G4">
        <v>4.8</v>
      </c>
      <c r="H4">
        <v>6.8</v>
      </c>
      <c r="I4">
        <v>3.7</v>
      </c>
      <c r="J4">
        <v>5.6</v>
      </c>
      <c r="K4">
        <v>8.5</v>
      </c>
    </row>
    <row r="5" spans="1:11" x14ac:dyDescent="0.25">
      <c r="A5" t="s">
        <v>6</v>
      </c>
      <c r="B5">
        <v>-10</v>
      </c>
      <c r="C5">
        <v>-8.1999999999999993</v>
      </c>
      <c r="D5">
        <v>-3.7</v>
      </c>
      <c r="E5">
        <v>5.6</v>
      </c>
      <c r="F5">
        <v>11.1</v>
      </c>
      <c r="G5">
        <v>8.8000000000000007</v>
      </c>
      <c r="H5">
        <v>5.5</v>
      </c>
      <c r="I5">
        <v>5</v>
      </c>
      <c r="J5">
        <v>13.6</v>
      </c>
      <c r="K5">
        <v>24.2</v>
      </c>
    </row>
    <row r="6" spans="1:11" x14ac:dyDescent="0.25">
      <c r="A6" t="s">
        <v>7</v>
      </c>
      <c r="B6">
        <v>-1.1000000000000001</v>
      </c>
      <c r="C6">
        <v>-1.6</v>
      </c>
      <c r="D6">
        <v>-1.6</v>
      </c>
      <c r="E6">
        <v>-1.9</v>
      </c>
      <c r="F6">
        <v>2.7</v>
      </c>
      <c r="G6">
        <v>-0.2</v>
      </c>
      <c r="H6">
        <v>0.9</v>
      </c>
      <c r="I6">
        <v>-1.1000000000000001</v>
      </c>
      <c r="J6">
        <v>-1.3</v>
      </c>
      <c r="K6">
        <v>-1</v>
      </c>
    </row>
    <row r="7" spans="1:11" x14ac:dyDescent="0.25">
      <c r="A7" t="s">
        <v>8</v>
      </c>
      <c r="B7">
        <v>-0.3</v>
      </c>
      <c r="C7">
        <v>-1.4</v>
      </c>
      <c r="D7">
        <v>-2</v>
      </c>
      <c r="E7">
        <v>-1.7</v>
      </c>
      <c r="F7">
        <v>5.4</v>
      </c>
      <c r="G7">
        <v>2.1</v>
      </c>
      <c r="H7">
        <v>2.4</v>
      </c>
      <c r="I7">
        <v>0.5</v>
      </c>
      <c r="J7">
        <v>-0.5</v>
      </c>
      <c r="K7">
        <v>1.9</v>
      </c>
    </row>
    <row r="8" spans="1:11" x14ac:dyDescent="0.25">
      <c r="A8" t="s">
        <v>9</v>
      </c>
      <c r="B8">
        <v>4.7</v>
      </c>
      <c r="C8">
        <v>5.8</v>
      </c>
      <c r="D8">
        <v>4.4000000000000004</v>
      </c>
      <c r="E8">
        <v>3.3</v>
      </c>
      <c r="F8">
        <v>7.7</v>
      </c>
      <c r="G8">
        <v>5.9</v>
      </c>
      <c r="H8">
        <v>4.9000000000000004</v>
      </c>
      <c r="I8">
        <v>1.9</v>
      </c>
      <c r="J8">
        <v>8.5</v>
      </c>
      <c r="K8">
        <v>15.7</v>
      </c>
    </row>
    <row r="9" spans="1:11" x14ac:dyDescent="0.25">
      <c r="A9" t="s">
        <v>10</v>
      </c>
      <c r="B9">
        <v>-3.5</v>
      </c>
      <c r="C9">
        <v>-6.2</v>
      </c>
      <c r="D9">
        <v>-6.8</v>
      </c>
      <c r="E9">
        <v>-5.9</v>
      </c>
      <c r="F9">
        <v>2.6</v>
      </c>
      <c r="G9">
        <v>-1.3</v>
      </c>
      <c r="H9">
        <v>-1.3</v>
      </c>
      <c r="I9">
        <v>-2.6</v>
      </c>
      <c r="J9">
        <v>-4.5</v>
      </c>
      <c r="K9">
        <v>-1.2</v>
      </c>
    </row>
    <row r="10" spans="1:11" x14ac:dyDescent="0.25">
      <c r="A10" t="s">
        <v>11</v>
      </c>
      <c r="B10">
        <v>-5.6</v>
      </c>
      <c r="C10">
        <v>-5.6</v>
      </c>
      <c r="D10">
        <v>-4</v>
      </c>
      <c r="E10">
        <v>-2.8</v>
      </c>
      <c r="F10">
        <v>3.8</v>
      </c>
      <c r="G10">
        <v>0.5</v>
      </c>
      <c r="H10">
        <v>0.2</v>
      </c>
      <c r="I10">
        <v>-3.2</v>
      </c>
      <c r="J10">
        <v>-2.6</v>
      </c>
      <c r="K10">
        <v>-1.2</v>
      </c>
    </row>
    <row r="11" spans="1:11" x14ac:dyDescent="0.25">
      <c r="A11" t="s">
        <v>12</v>
      </c>
      <c r="B11">
        <v>-1</v>
      </c>
      <c r="C11">
        <v>-3.1</v>
      </c>
      <c r="D11">
        <v>-4.2</v>
      </c>
      <c r="E11">
        <v>-2.4</v>
      </c>
      <c r="F11">
        <v>4.3</v>
      </c>
      <c r="G11">
        <v>1.8</v>
      </c>
      <c r="H11">
        <v>0.9</v>
      </c>
      <c r="I11">
        <v>-0.5</v>
      </c>
      <c r="J11">
        <v>-0.8</v>
      </c>
      <c r="K11">
        <v>-0.8</v>
      </c>
    </row>
    <row r="12" spans="1:11" x14ac:dyDescent="0.25">
      <c r="A12" t="s">
        <v>13</v>
      </c>
      <c r="B12">
        <v>-1.3</v>
      </c>
      <c r="C12">
        <v>-2.8</v>
      </c>
      <c r="D12">
        <v>-3.1</v>
      </c>
      <c r="E12">
        <v>-2.8</v>
      </c>
      <c r="F12">
        <v>4.5999999999999996</v>
      </c>
      <c r="G12">
        <v>1.7</v>
      </c>
      <c r="H12">
        <v>2.6</v>
      </c>
      <c r="I12">
        <v>-0.5</v>
      </c>
      <c r="J12">
        <v>-3.8</v>
      </c>
      <c r="K12">
        <v>-1.8</v>
      </c>
    </row>
    <row r="13" spans="1:11" x14ac:dyDescent="0.25">
      <c r="A13" t="s">
        <v>14</v>
      </c>
      <c r="B13">
        <v>-0.9</v>
      </c>
      <c r="C13">
        <v>0.1</v>
      </c>
      <c r="D13">
        <v>0</v>
      </c>
      <c r="E13">
        <v>0.3</v>
      </c>
      <c r="F13">
        <v>4.3</v>
      </c>
      <c r="G13">
        <v>1.6</v>
      </c>
      <c r="H13">
        <v>0.5</v>
      </c>
      <c r="I13">
        <v>-1.5</v>
      </c>
      <c r="J13">
        <v>-0.8</v>
      </c>
      <c r="K13">
        <v>4.3</v>
      </c>
    </row>
    <row r="14" spans="1:11" x14ac:dyDescent="0.25">
      <c r="A14" t="s">
        <v>15</v>
      </c>
      <c r="B14">
        <v>0.2</v>
      </c>
      <c r="C14">
        <v>-2.4</v>
      </c>
      <c r="D14">
        <v>-3.3</v>
      </c>
      <c r="E14">
        <v>-2.9</v>
      </c>
      <c r="F14">
        <v>3.5</v>
      </c>
      <c r="G14">
        <v>0.3</v>
      </c>
      <c r="H14">
        <v>0.5</v>
      </c>
      <c r="I14">
        <v>-1.8</v>
      </c>
      <c r="J14">
        <v>-1.9</v>
      </c>
      <c r="K14">
        <v>0.7</v>
      </c>
    </row>
    <row r="15" spans="1:11" x14ac:dyDescent="0.25">
      <c r="A15" t="s">
        <v>16</v>
      </c>
      <c r="B15">
        <v>-1.6</v>
      </c>
      <c r="C15">
        <v>-6.1</v>
      </c>
      <c r="D15">
        <v>-7.3</v>
      </c>
      <c r="E15">
        <v>-6.2</v>
      </c>
      <c r="F15">
        <v>2.1</v>
      </c>
      <c r="G15">
        <v>-0.2</v>
      </c>
      <c r="H15">
        <v>-0.4</v>
      </c>
      <c r="I15">
        <v>-2.4</v>
      </c>
      <c r="J15">
        <v>-3.1</v>
      </c>
      <c r="K15">
        <v>0.3</v>
      </c>
    </row>
    <row r="16" spans="1:11" x14ac:dyDescent="0.25">
      <c r="A16" t="s">
        <v>17</v>
      </c>
      <c r="B16">
        <v>0.2</v>
      </c>
      <c r="C16">
        <v>2.5</v>
      </c>
      <c r="D16">
        <v>4.8</v>
      </c>
      <c r="E16">
        <v>2</v>
      </c>
      <c r="F16">
        <v>5.0999999999999996</v>
      </c>
      <c r="G16">
        <v>3.8</v>
      </c>
      <c r="H16">
        <v>5.8</v>
      </c>
      <c r="I16">
        <v>2.2999999999999998</v>
      </c>
      <c r="J16">
        <v>5.3</v>
      </c>
      <c r="K16">
        <v>10.8</v>
      </c>
    </row>
    <row r="17" spans="1:11" x14ac:dyDescent="0.25">
      <c r="A17" t="s">
        <v>18</v>
      </c>
      <c r="B17">
        <v>1.5</v>
      </c>
      <c r="C17">
        <v>4.0999999999999996</v>
      </c>
      <c r="D17">
        <v>5.3</v>
      </c>
      <c r="E17">
        <v>3</v>
      </c>
      <c r="F17">
        <v>6.7</v>
      </c>
      <c r="G17">
        <v>3.9</v>
      </c>
      <c r="H17">
        <v>6.7</v>
      </c>
      <c r="I17">
        <v>4.4000000000000004</v>
      </c>
      <c r="J17">
        <v>9.4</v>
      </c>
      <c r="K17">
        <v>12.8</v>
      </c>
    </row>
    <row r="18" spans="1:11" x14ac:dyDescent="0.25">
      <c r="A18" t="s">
        <v>19</v>
      </c>
      <c r="B18">
        <v>0.6</v>
      </c>
      <c r="C18">
        <v>-0.6</v>
      </c>
      <c r="D18">
        <v>-1.4</v>
      </c>
      <c r="E18">
        <v>-0.9</v>
      </c>
      <c r="F18">
        <v>3.4</v>
      </c>
      <c r="G18">
        <v>2.1</v>
      </c>
      <c r="H18">
        <v>1.4</v>
      </c>
      <c r="I18">
        <v>0.7</v>
      </c>
      <c r="J18">
        <v>-0.6</v>
      </c>
      <c r="K18">
        <v>-1.5</v>
      </c>
    </row>
    <row r="19" spans="1:11" x14ac:dyDescent="0.25">
      <c r="A19" t="s">
        <v>20</v>
      </c>
      <c r="B19">
        <v>-7</v>
      </c>
      <c r="C19">
        <v>-7.3</v>
      </c>
      <c r="D19">
        <v>-5.2</v>
      </c>
      <c r="E19">
        <v>0.2</v>
      </c>
      <c r="F19">
        <v>2.1</v>
      </c>
      <c r="G19">
        <v>0.5</v>
      </c>
      <c r="H19">
        <v>-5</v>
      </c>
      <c r="I19">
        <v>-4.0999999999999996</v>
      </c>
      <c r="J19">
        <v>-7.9</v>
      </c>
      <c r="K19">
        <v>10.199999999999999</v>
      </c>
    </row>
    <row r="20" spans="1:11" x14ac:dyDescent="0.25">
      <c r="A20" t="s">
        <v>21</v>
      </c>
      <c r="B20">
        <v>0.1</v>
      </c>
      <c r="C20">
        <v>-2.7</v>
      </c>
      <c r="D20">
        <v>-2.8</v>
      </c>
      <c r="E20">
        <v>-2.2000000000000002</v>
      </c>
      <c r="F20">
        <v>4.5999999999999996</v>
      </c>
      <c r="G20">
        <v>1.7</v>
      </c>
      <c r="H20">
        <v>1.9</v>
      </c>
      <c r="I20">
        <v>-1.2</v>
      </c>
      <c r="J20">
        <v>-3.2</v>
      </c>
      <c r="K20">
        <v>-0.5</v>
      </c>
    </row>
    <row r="21" spans="1:11" x14ac:dyDescent="0.25">
      <c r="A21" t="s">
        <v>22</v>
      </c>
      <c r="B21">
        <v>0.8</v>
      </c>
      <c r="C21">
        <v>-0.8</v>
      </c>
      <c r="D21">
        <v>-2.2000000000000002</v>
      </c>
      <c r="E21">
        <v>-1.6</v>
      </c>
      <c r="F21">
        <v>3.3</v>
      </c>
      <c r="G21">
        <v>2.4</v>
      </c>
      <c r="H21">
        <v>3.7</v>
      </c>
      <c r="I21">
        <v>2.2999999999999998</v>
      </c>
      <c r="J21">
        <v>3.1</v>
      </c>
      <c r="K21">
        <v>2.4</v>
      </c>
    </row>
    <row r="22" spans="1:11" x14ac:dyDescent="0.25">
      <c r="A22" t="s">
        <v>23</v>
      </c>
      <c r="B22">
        <v>1.9</v>
      </c>
      <c r="C22">
        <v>1.4</v>
      </c>
      <c r="D22">
        <v>1</v>
      </c>
      <c r="E22">
        <v>0.4</v>
      </c>
      <c r="F22">
        <v>4.9000000000000004</v>
      </c>
      <c r="G22">
        <v>2.2000000000000002</v>
      </c>
      <c r="H22">
        <v>3.1</v>
      </c>
      <c r="I22">
        <v>1.2</v>
      </c>
      <c r="J22">
        <v>0</v>
      </c>
      <c r="K22">
        <v>1.8</v>
      </c>
    </row>
    <row r="23" spans="1:11" x14ac:dyDescent="0.25">
      <c r="A23" t="s">
        <v>24</v>
      </c>
      <c r="B23">
        <v>-1.2</v>
      </c>
      <c r="C23">
        <v>-1.5</v>
      </c>
      <c r="D23">
        <v>-5.0999999999999996</v>
      </c>
      <c r="E23">
        <v>-3.3</v>
      </c>
      <c r="F23">
        <v>0.2</v>
      </c>
      <c r="G23">
        <v>2.8</v>
      </c>
      <c r="H23">
        <v>1</v>
      </c>
      <c r="I23">
        <v>-0.4</v>
      </c>
      <c r="J23">
        <v>-0.2</v>
      </c>
      <c r="K23">
        <v>9.1999999999999993</v>
      </c>
    </row>
    <row r="24" spans="1:11" x14ac:dyDescent="0.25">
      <c r="A24" t="s">
        <v>25</v>
      </c>
      <c r="B24">
        <v>-1.7</v>
      </c>
      <c r="C24">
        <v>-3</v>
      </c>
      <c r="D24">
        <v>-1.8</v>
      </c>
      <c r="E24">
        <v>-0.6</v>
      </c>
      <c r="F24">
        <v>3.3</v>
      </c>
      <c r="G24">
        <v>-0.2</v>
      </c>
      <c r="H24">
        <v>-0.2</v>
      </c>
      <c r="I24">
        <v>-2.8</v>
      </c>
      <c r="J24">
        <v>-2.9</v>
      </c>
      <c r="K24">
        <v>-1.4</v>
      </c>
    </row>
    <row r="25" spans="1:11" x14ac:dyDescent="0.25">
      <c r="A25" t="s">
        <v>26</v>
      </c>
      <c r="B25">
        <v>-1.1000000000000001</v>
      </c>
      <c r="C25">
        <v>2.6</v>
      </c>
      <c r="D25">
        <v>-2.5</v>
      </c>
      <c r="E25">
        <v>-5.5</v>
      </c>
      <c r="F25">
        <v>-0.7</v>
      </c>
      <c r="G25">
        <v>0.3</v>
      </c>
      <c r="H25">
        <v>3.4</v>
      </c>
      <c r="I25">
        <v>1.1000000000000001</v>
      </c>
      <c r="J25">
        <v>2.5</v>
      </c>
      <c r="K25">
        <v>6.7</v>
      </c>
    </row>
    <row r="26" spans="1:11" x14ac:dyDescent="0.25">
      <c r="A26" t="s">
        <v>27</v>
      </c>
      <c r="B26">
        <v>1.2</v>
      </c>
      <c r="C26">
        <v>0.3</v>
      </c>
      <c r="D26">
        <v>-0.6</v>
      </c>
      <c r="E26">
        <v>-1.8</v>
      </c>
      <c r="F26">
        <v>2</v>
      </c>
      <c r="G26">
        <v>1.1000000000000001</v>
      </c>
      <c r="H26">
        <v>1.7</v>
      </c>
      <c r="I26">
        <v>-0.4</v>
      </c>
      <c r="J26">
        <v>-1.4</v>
      </c>
      <c r="K26">
        <v>1.1000000000000001</v>
      </c>
    </row>
    <row r="27" spans="1:11" x14ac:dyDescent="0.25">
      <c r="A27" t="s">
        <v>28</v>
      </c>
      <c r="B27">
        <v>1.2</v>
      </c>
      <c r="C27">
        <v>-1.2</v>
      </c>
      <c r="D27">
        <v>-1.6</v>
      </c>
      <c r="E27">
        <v>-1.8</v>
      </c>
      <c r="F27">
        <v>2.5</v>
      </c>
      <c r="G27">
        <v>2.6</v>
      </c>
      <c r="H27">
        <v>5.2</v>
      </c>
      <c r="I27">
        <v>3.1</v>
      </c>
      <c r="J27">
        <v>3.8</v>
      </c>
      <c r="K27">
        <v>7.5</v>
      </c>
    </row>
    <row r="28" spans="1:11" x14ac:dyDescent="0.25">
      <c r="A28" t="s">
        <v>29</v>
      </c>
      <c r="B28">
        <v>2.6</v>
      </c>
      <c r="C28">
        <v>2.1</v>
      </c>
      <c r="D28">
        <v>0.5</v>
      </c>
      <c r="E28">
        <v>-2.2999999999999998</v>
      </c>
      <c r="F28">
        <v>3</v>
      </c>
      <c r="G28">
        <v>0.2</v>
      </c>
      <c r="H28">
        <v>2.2999999999999998</v>
      </c>
      <c r="I28">
        <v>-0.7</v>
      </c>
      <c r="J28">
        <v>-3.3</v>
      </c>
      <c r="K28">
        <v>-1.9</v>
      </c>
    </row>
    <row r="29" spans="1:11" x14ac:dyDescent="0.25">
      <c r="A29" t="s">
        <v>30</v>
      </c>
      <c r="B29">
        <v>-3.6</v>
      </c>
      <c r="C29">
        <v>-8.1999999999999993</v>
      </c>
      <c r="D29">
        <v>-9</v>
      </c>
      <c r="E29">
        <v>-5.4</v>
      </c>
      <c r="F29">
        <v>-3.8</v>
      </c>
      <c r="G29">
        <v>-8.3000000000000007</v>
      </c>
      <c r="H29">
        <v>-4.7</v>
      </c>
      <c r="I29">
        <v>2</v>
      </c>
      <c r="J29">
        <v>-1.4</v>
      </c>
      <c r="K29">
        <v>-7.5</v>
      </c>
    </row>
    <row r="30" spans="1:11" x14ac:dyDescent="0.25">
      <c r="A30" t="s">
        <v>2</v>
      </c>
    </row>
    <row r="31" spans="1:11" x14ac:dyDescent="0.25">
      <c r="A31" t="s">
        <v>4</v>
      </c>
    </row>
    <row r="32" spans="1:11" x14ac:dyDescent="0.25">
      <c r="A32" t="s">
        <v>32</v>
      </c>
    </row>
    <row r="33" spans="1:1" x14ac:dyDescent="0.25">
      <c r="A33" t="s">
        <v>33</v>
      </c>
    </row>
    <row r="34" spans="1:1" x14ac:dyDescent="0.25">
      <c r="A34" t="s">
        <v>34</v>
      </c>
    </row>
    <row r="35" spans="1:1" x14ac:dyDescent="0.25">
      <c r="A35" t="s">
        <v>35</v>
      </c>
    </row>
    <row r="36" spans="1:1" x14ac:dyDescent="0.25">
      <c r="A36" t="s">
        <v>36</v>
      </c>
    </row>
    <row r="37" spans="1:1" x14ac:dyDescent="0.25">
      <c r="A37" t="s">
        <v>37</v>
      </c>
    </row>
    <row r="38" spans="1:1" x14ac:dyDescent="0.25">
      <c r="A38" t="s">
        <v>38</v>
      </c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showGridLines="0" workbookViewId="0">
      <selection activeCell="B2" sqref="B2:K18"/>
    </sheetView>
  </sheetViews>
  <sheetFormatPr defaultRowHeight="13.2" x14ac:dyDescent="0.25"/>
  <cols>
    <col min="1" max="1" width="48.44140625" bestFit="1" customWidth="1"/>
    <col min="2" max="11" width="6.33203125" customWidth="1"/>
  </cols>
  <sheetData>
    <row r="1" spans="1:11" x14ac:dyDescent="0.25">
      <c r="A1" s="16"/>
      <c r="B1" s="17">
        <v>2014</v>
      </c>
      <c r="C1" s="17">
        <v>2015</v>
      </c>
      <c r="D1" s="17">
        <v>2016</v>
      </c>
      <c r="E1" s="17">
        <v>2017</v>
      </c>
      <c r="F1" s="17">
        <v>2018</v>
      </c>
      <c r="G1" s="17">
        <v>2019</v>
      </c>
      <c r="H1" s="17">
        <v>2020</v>
      </c>
      <c r="I1" s="17">
        <v>2021</v>
      </c>
      <c r="J1" s="17">
        <v>2022</v>
      </c>
      <c r="K1" s="17">
        <v>2023</v>
      </c>
    </row>
    <row r="2" spans="1:11" x14ac:dyDescent="0.25">
      <c r="A2" s="18" t="s">
        <v>73</v>
      </c>
      <c r="B2" s="3">
        <f>standard_2014!$C$7</f>
        <v>120</v>
      </c>
      <c r="C2" s="3">
        <f>standard_2015!$C$7</f>
        <v>126</v>
      </c>
      <c r="D2" s="3">
        <f>standard_2016!$C$7</f>
        <v>142</v>
      </c>
      <c r="E2" s="3">
        <f>standard_2017!$C$7</f>
        <v>148</v>
      </c>
      <c r="F2" s="3">
        <f>standard_2018!$C$7</f>
        <v>150</v>
      </c>
      <c r="G2" s="3">
        <f>standard_2019!$C$7</f>
        <v>142</v>
      </c>
      <c r="H2" s="3">
        <f>standard_2020!$C$7</f>
        <v>130</v>
      </c>
      <c r="I2" s="3">
        <f>standard_2021!$C$7</f>
        <v>120</v>
      </c>
      <c r="J2" s="3">
        <f>standard_2022!$C$7</f>
        <v>98</v>
      </c>
      <c r="K2" s="3">
        <f>standard_2023!$C$7</f>
        <v>96</v>
      </c>
    </row>
    <row r="3" spans="1:11" x14ac:dyDescent="0.25">
      <c r="A3" s="18" t="s">
        <v>74</v>
      </c>
      <c r="B3" s="3">
        <f>standard_2014!$D$7</f>
        <v>0</v>
      </c>
      <c r="C3" s="3">
        <f>standard_2015!$D$7</f>
        <v>0</v>
      </c>
      <c r="D3" s="3">
        <f>standard_2016!$D$7</f>
        <v>0</v>
      </c>
      <c r="E3" s="3">
        <f>standard_2017!$D$7</f>
        <v>0</v>
      </c>
      <c r="F3" s="3">
        <f>standard_2018!$D$7</f>
        <v>0</v>
      </c>
      <c r="G3" s="3">
        <f>standard_2019!$D$7</f>
        <v>0</v>
      </c>
      <c r="H3" s="3">
        <f>standard_2020!$D$7</f>
        <v>0</v>
      </c>
      <c r="I3" s="3">
        <f>standard_2021!$D$7</f>
        <v>0</v>
      </c>
      <c r="J3" s="3">
        <f>standard_2022!$D$7</f>
        <v>0</v>
      </c>
      <c r="K3" s="3">
        <f>standard_2023!$D$7</f>
        <v>0</v>
      </c>
    </row>
    <row r="4" spans="1:11" x14ac:dyDescent="0.25">
      <c r="A4" s="18" t="s">
        <v>75</v>
      </c>
      <c r="B4" s="3">
        <f>standard_2014!$E$7</f>
        <v>10</v>
      </c>
      <c r="C4" s="3">
        <f>standard_2015!$E$7</f>
        <v>46.666666666666664</v>
      </c>
      <c r="D4" s="3">
        <f>standard_2016!$E$7</f>
        <v>66.666666666666657</v>
      </c>
      <c r="E4" s="3">
        <f>standard_2017!$E$7</f>
        <v>56.666666666666664</v>
      </c>
      <c r="F4" s="3">
        <f>standard_2018!$E$7</f>
        <v>180</v>
      </c>
      <c r="G4" s="3">
        <f>standard_2019!$E$7</f>
        <v>70</v>
      </c>
      <c r="H4" s="3">
        <f>standard_2020!$E$7</f>
        <v>80</v>
      </c>
      <c r="I4" s="3">
        <f>standard_2021!$E$7</f>
        <v>16.666666666666664</v>
      </c>
      <c r="J4" s="3">
        <f>standard_2022!$E$7</f>
        <v>16.666666666666664</v>
      </c>
      <c r="K4" s="3">
        <f>standard_2023!$E$7</f>
        <v>63.333333333333329</v>
      </c>
    </row>
    <row r="5" spans="1:11" x14ac:dyDescent="0.25">
      <c r="A5" s="18" t="s">
        <v>162</v>
      </c>
      <c r="B5" s="3">
        <f>standard_2014!$F$7</f>
        <v>46.01</v>
      </c>
      <c r="C5" s="3">
        <f>standard_2015!$F$7</f>
        <v>27.76</v>
      </c>
      <c r="D5" s="3">
        <f>standard_2016!$F$7</f>
        <v>0</v>
      </c>
      <c r="E5" s="3">
        <f>standard_2017!$F$7</f>
        <v>66.213333333333338</v>
      </c>
      <c r="F5" s="3">
        <f>standard_2018!$F$7</f>
        <v>0</v>
      </c>
      <c r="G5" s="3">
        <f>standard_2019!$F$7</f>
        <v>99.48</v>
      </c>
      <c r="H5" s="3">
        <f>standard_2020!$F$7</f>
        <v>6.75</v>
      </c>
      <c r="I5" s="3">
        <f>standard_2021!$F$7</f>
        <v>57.423333333333325</v>
      </c>
      <c r="J5" s="3">
        <f>standard_2022!$F$7</f>
        <v>253.13666666666666</v>
      </c>
      <c r="K5" s="3">
        <f>standard_2023!$F$7</f>
        <v>261.07666666666665</v>
      </c>
    </row>
    <row r="6" spans="1:11" x14ac:dyDescent="0.25">
      <c r="A6" s="19" t="s">
        <v>76</v>
      </c>
      <c r="B6" s="15">
        <f>standard_2014!$G$7</f>
        <v>80</v>
      </c>
      <c r="C6" s="15">
        <f>standard_2015!$G$7</f>
        <v>64.444444444444443</v>
      </c>
      <c r="D6" s="15">
        <f>standard_2016!$G$7</f>
        <v>51.111111111111107</v>
      </c>
      <c r="E6" s="15">
        <f>standard_2017!$G$7</f>
        <v>48.888888888888893</v>
      </c>
      <c r="F6" s="15">
        <f>standard_2018!$G$7</f>
        <v>62.222222222222221</v>
      </c>
      <c r="G6" s="15">
        <f>standard_2019!$G$7</f>
        <v>84.444444444444443</v>
      </c>
      <c r="H6" s="15">
        <f>standard_2020!$G$7</f>
        <v>107.77777777777777</v>
      </c>
      <c r="I6" s="15">
        <f>standard_2021!$G$7</f>
        <v>67.777777777777771</v>
      </c>
      <c r="J6" s="15">
        <f>standard_2022!$G$7</f>
        <v>82.222222222222229</v>
      </c>
      <c r="K6" s="15">
        <f>standard_2023!$G$7</f>
        <v>122.22222222222223</v>
      </c>
    </row>
    <row r="7" spans="1:11" x14ac:dyDescent="0.25">
      <c r="A7" s="18" t="s">
        <v>78</v>
      </c>
      <c r="B7" s="3">
        <f>standard_2014!$H$7</f>
        <v>124.16666666666667</v>
      </c>
      <c r="C7" s="3">
        <f>standard_2015!$H$7</f>
        <v>118.66666666666667</v>
      </c>
      <c r="D7" s="3">
        <f>standard_2016!$H$7</f>
        <v>113.83333333333331</v>
      </c>
      <c r="E7" s="3">
        <f>standard_2017!$H$7</f>
        <v>106.66666666666667</v>
      </c>
      <c r="F7" s="3">
        <f>standard_2018!$H$7</f>
        <v>101.33333333333331</v>
      </c>
      <c r="G7" s="3">
        <f>standard_2019!$H$7</f>
        <v>97.833333333333343</v>
      </c>
      <c r="H7" s="3">
        <f>standard_2020!$H$7</f>
        <v>113.33333333333333</v>
      </c>
      <c r="I7" s="3">
        <f>standard_2021!$H$7</f>
        <v>113.5</v>
      </c>
      <c r="J7" s="3">
        <f>standard_2022!$H$7</f>
        <v>108.33333333333333</v>
      </c>
      <c r="K7" s="3">
        <f>standard_2023!$H$7</f>
        <v>104.83333333333333</v>
      </c>
    </row>
    <row r="8" spans="1:11" x14ac:dyDescent="0.25">
      <c r="A8" s="18" t="s">
        <v>157</v>
      </c>
      <c r="B8" s="3">
        <f>standard_2014!$I$7</f>
        <v>96.727272727272734</v>
      </c>
      <c r="C8" s="3">
        <f>standard_2015!$I$7</f>
        <v>95.63636363636364</v>
      </c>
      <c r="D8" s="3">
        <f>standard_2016!$I$7</f>
        <v>95.090909090909079</v>
      </c>
      <c r="E8" s="3">
        <f>standard_2017!$I$7</f>
        <v>94.36363636363636</v>
      </c>
      <c r="F8" s="3">
        <f>standard_2018!$I$7</f>
        <v>93.818181818181827</v>
      </c>
      <c r="G8" s="3">
        <f>standard_2019!$I$7</f>
        <v>95.454545454545453</v>
      </c>
      <c r="H8" s="3">
        <f>standard_2020!$I$7</f>
        <v>101.81818181818181</v>
      </c>
      <c r="I8" s="3">
        <f>standard_2021!$I$7</f>
        <v>100.54545454545453</v>
      </c>
      <c r="J8" s="3">
        <f>standard_2022!$I$7</f>
        <v>97.454545454545467</v>
      </c>
      <c r="K8" s="3">
        <f>standard_2023!$I$7</f>
        <v>92.72727272727272</v>
      </c>
    </row>
    <row r="9" spans="1:11" x14ac:dyDescent="0.25">
      <c r="A9" s="18" t="s">
        <v>158</v>
      </c>
      <c r="B9" s="3">
        <f>standard_2014!$J$7</f>
        <v>61.294117647058819</v>
      </c>
      <c r="C9" s="3">
        <f>standard_2015!$J$7</f>
        <v>61.294117647058819</v>
      </c>
      <c r="D9" s="3">
        <f>standard_2016!$J$7</f>
        <v>62.823529411764703</v>
      </c>
      <c r="E9" s="3">
        <f>standard_2017!$J$7</f>
        <v>63.176470588235304</v>
      </c>
      <c r="F9" s="3">
        <f>standard_2018!$J$7</f>
        <v>64.705882352941174</v>
      </c>
      <c r="G9" s="3">
        <f>standard_2019!$J$7</f>
        <v>105.27272727272728</v>
      </c>
      <c r="H9" s="3">
        <f>standard_2020!$J$7</f>
        <v>65.882352941176464</v>
      </c>
      <c r="I9" s="3">
        <f>standard_2021!$J$7</f>
        <v>65.058823529411754</v>
      </c>
      <c r="J9" s="3">
        <f>standard_2022!$J$7</f>
        <v>63.058823529411768</v>
      </c>
      <c r="K9" s="3">
        <f>standard_2023!$J$7</f>
        <v>70.117647058823536</v>
      </c>
    </row>
    <row r="10" spans="1:11" x14ac:dyDescent="0.25">
      <c r="A10" s="18" t="s">
        <v>159</v>
      </c>
      <c r="B10" s="3">
        <f>standard_2014!$K$7</f>
        <v>9.2857142857142865</v>
      </c>
      <c r="C10" s="3">
        <f>standard_2015!$K$7</f>
        <v>17.142857142857142</v>
      </c>
      <c r="D10" s="3">
        <f>standard_2016!$K$7</f>
        <v>20.714285714285712</v>
      </c>
      <c r="E10" s="3">
        <f>standard_2017!$K$7</f>
        <v>23.571428571428569</v>
      </c>
      <c r="F10" s="3">
        <f>standard_2018!$K$7</f>
        <v>27.142857142857142</v>
      </c>
      <c r="G10" s="3">
        <f>standard_2019!$K$7</f>
        <v>33.571428571428577</v>
      </c>
      <c r="H10" s="3">
        <f>standard_2020!$K$7</f>
        <v>32.857142857142854</v>
      </c>
      <c r="I10" s="3">
        <f>standard_2021!$K$7</f>
        <v>36.428571428571423</v>
      </c>
      <c r="J10" s="3">
        <f>standard_2022!$K$7</f>
        <v>29.285714285714281</v>
      </c>
      <c r="K10" s="3">
        <f>standard_2023!$K$7</f>
        <v>5</v>
      </c>
    </row>
    <row r="11" spans="1:11" x14ac:dyDescent="0.25">
      <c r="A11" s="18" t="s">
        <v>160</v>
      </c>
      <c r="B11" s="3">
        <f>standard_2014!$L$7</f>
        <v>0</v>
      </c>
      <c r="C11" s="3">
        <f>standard_2015!$L$7</f>
        <v>19.230769230769234</v>
      </c>
      <c r="D11" s="3">
        <f>standard_2016!$L$7</f>
        <v>50</v>
      </c>
      <c r="E11" s="3">
        <f>standard_2017!$L$7</f>
        <v>11.538461538461538</v>
      </c>
      <c r="F11" s="3">
        <f>standard_2018!$L$7</f>
        <v>46.92307692307692</v>
      </c>
      <c r="G11" s="3">
        <f>standard_2019!$L$7</f>
        <v>65.384615384615387</v>
      </c>
      <c r="H11" s="3">
        <f>standard_2020!$L$7</f>
        <v>50</v>
      </c>
      <c r="I11" s="3">
        <f>standard_2021!$L$7</f>
        <v>50</v>
      </c>
      <c r="J11" s="3">
        <f>standard_2022!$L$7</f>
        <v>77.692307692307693</v>
      </c>
      <c r="K11" s="3">
        <f>standard_2023!$L$7</f>
        <v>20.76923076923077</v>
      </c>
    </row>
    <row r="12" spans="1:11" x14ac:dyDescent="0.25">
      <c r="A12" s="18" t="s">
        <v>77</v>
      </c>
      <c r="B12" s="3">
        <f>standard_2014!$M$7</f>
        <v>35.555555555555557</v>
      </c>
      <c r="C12" s="3">
        <f>standard_2015!$M$7</f>
        <v>53.333333333333336</v>
      </c>
      <c r="D12" s="3">
        <f>standard_2016!$M$7</f>
        <v>82.222222222222229</v>
      </c>
      <c r="E12" s="3">
        <f>standard_2017!$M$7</f>
        <v>67.777777777777771</v>
      </c>
      <c r="F12" s="3">
        <f>standard_2018!$M$7</f>
        <v>73.333333333333329</v>
      </c>
      <c r="G12" s="3">
        <f>standard_2019!$M$7</f>
        <v>64.444444444444443</v>
      </c>
      <c r="H12" s="3">
        <f>standard_2020!$M$7</f>
        <v>85.555555555555557</v>
      </c>
      <c r="I12" s="3">
        <f>standard_2021!$M$7</f>
        <v>128.88888888888889</v>
      </c>
      <c r="J12" s="3">
        <f>standard_2022!$M$7</f>
        <v>56.666666666666664</v>
      </c>
      <c r="K12" s="3">
        <f>standard_2023!$M$7</f>
        <v>0</v>
      </c>
    </row>
    <row r="13" spans="1:11" x14ac:dyDescent="0.25">
      <c r="A13" s="18" t="s">
        <v>79</v>
      </c>
      <c r="B13" s="3">
        <f>standard_2014!$N$7</f>
        <v>47</v>
      </c>
      <c r="C13" s="3">
        <f>standard_2015!$N$7</f>
        <v>44.000000000000007</v>
      </c>
      <c r="D13" s="3">
        <f>standard_2016!$N$7</f>
        <v>39</v>
      </c>
      <c r="E13" s="3">
        <f>standard_2017!$N$7</f>
        <v>36</v>
      </c>
      <c r="F13" s="3">
        <f>standard_2018!$N$7</f>
        <v>32</v>
      </c>
      <c r="G13" s="3">
        <f>standard_2019!$N$7</f>
        <v>30</v>
      </c>
      <c r="H13" s="3">
        <f>standard_2020!$N$7</f>
        <v>37</v>
      </c>
      <c r="I13" s="3">
        <f>standard_2021!$N$7</f>
        <v>37</v>
      </c>
      <c r="J13" s="3">
        <f>standard_2022!$N$7</f>
        <v>32</v>
      </c>
      <c r="K13" s="3">
        <f>standard_2023!$N$7</f>
        <v>31</v>
      </c>
    </row>
    <row r="14" spans="1:11" x14ac:dyDescent="0.25">
      <c r="A14" s="19" t="s">
        <v>161</v>
      </c>
      <c r="B14" s="15">
        <f>standard_2014!$O$7</f>
        <v>0</v>
      </c>
      <c r="C14" s="15">
        <f>standard_2015!$O$7</f>
        <v>0</v>
      </c>
      <c r="D14" s="15">
        <f>standard_2016!$O$7</f>
        <v>0</v>
      </c>
      <c r="E14" s="15">
        <f>standard_2017!$O$7</f>
        <v>0</v>
      </c>
      <c r="F14" s="15">
        <f>standard_2018!$O$7</f>
        <v>0</v>
      </c>
      <c r="G14" s="15">
        <f>standard_2019!$O$7</f>
        <v>0</v>
      </c>
      <c r="H14" s="15">
        <f>standard_2020!$O$7</f>
        <v>0</v>
      </c>
      <c r="I14" s="15">
        <f>standard_2021!$O$7</f>
        <v>0</v>
      </c>
      <c r="J14" s="15">
        <f>standard_2022!$O$7</f>
        <v>0</v>
      </c>
      <c r="K14" s="15">
        <f>standard_2023!$O$7</f>
        <v>0</v>
      </c>
    </row>
    <row r="15" spans="1:11" x14ac:dyDescent="0.25">
      <c r="A15" s="18" t="s">
        <v>80</v>
      </c>
      <c r="B15" s="3">
        <f>standard_2014!$P$7</f>
        <v>2</v>
      </c>
      <c r="C15" s="3">
        <f>standard_2015!$P$7</f>
        <v>2</v>
      </c>
      <c r="D15" s="3">
        <f>standard_2016!$P$7</f>
        <v>2</v>
      </c>
      <c r="E15" s="3">
        <f>standard_2017!$P$7</f>
        <v>2</v>
      </c>
      <c r="F15" s="3">
        <f>standard_2018!$P$7</f>
        <v>3</v>
      </c>
      <c r="G15" s="3">
        <f>standard_2019!$P$7</f>
        <v>2</v>
      </c>
      <c r="H15" s="3">
        <f>standard_2020!$P$7</f>
        <v>4</v>
      </c>
      <c r="I15" s="3">
        <f>standard_2021!$P$7</f>
        <v>4</v>
      </c>
      <c r="J15" s="3">
        <f>standard_2022!$P$7</f>
        <v>2</v>
      </c>
      <c r="K15" s="3">
        <f>standard_2023!$P$7</f>
        <v>3</v>
      </c>
    </row>
    <row r="16" spans="1:11" x14ac:dyDescent="0.25">
      <c r="A16" s="21" t="s">
        <v>81</v>
      </c>
      <c r="B16" s="22">
        <f>standard_2014!$Q$7</f>
        <v>48.464563606328319</v>
      </c>
      <c r="C16" s="22">
        <f>standard_2015!$Q$7</f>
        <v>51.859632212935381</v>
      </c>
      <c r="D16" s="22">
        <f>standard_2016!$Q$7</f>
        <v>55.650927503868665</v>
      </c>
      <c r="E16" s="22">
        <f>standard_2017!$Q$7</f>
        <v>55.604871568853468</v>
      </c>
      <c r="F16" s="22">
        <f>standard_2018!$Q$7</f>
        <v>63.959914394303539</v>
      </c>
      <c r="G16" s="22">
        <f>standard_2019!$Q$7</f>
        <v>68.298887608118378</v>
      </c>
      <c r="H16" s="22">
        <f>standard_2020!$Q$7</f>
        <v>62.38264186793598</v>
      </c>
      <c r="I16" s="22">
        <f>standard_2021!$Q$7</f>
        <v>61.022270474623411</v>
      </c>
      <c r="J16" s="22">
        <f>standard_2022!$Q$7</f>
        <v>70.347457424425755</v>
      </c>
      <c r="K16" s="22">
        <f>standard_2023!$Q$7</f>
        <v>66.698438931606361</v>
      </c>
    </row>
    <row r="17" spans="1:11" x14ac:dyDescent="0.25">
      <c r="A17" s="56" t="s">
        <v>115</v>
      </c>
      <c r="B17" s="57">
        <f>standard_2014!$Y$7</f>
        <v>59.366028583190456</v>
      </c>
      <c r="C17" s="57">
        <f>standard_2015!$Y$7</f>
        <v>60.711829248918626</v>
      </c>
      <c r="D17" s="57">
        <f>standard_2016!$Y$7</f>
        <v>64.092411610719651</v>
      </c>
      <c r="E17" s="57">
        <f>standard_2017!$Y$7</f>
        <v>55.763575845780842</v>
      </c>
      <c r="F17" s="57">
        <f>standard_2018!$Y$7</f>
        <v>52.828360612022188</v>
      </c>
      <c r="G17" s="57">
        <f>standard_2019!$Y$7</f>
        <v>55.408166132260163</v>
      </c>
      <c r="H17" s="57">
        <f>standard_2020!$Y$7</f>
        <v>59.982978491800168</v>
      </c>
      <c r="I17" s="57">
        <f>standard_2021!$Y$7</f>
        <v>66.989633363360142</v>
      </c>
      <c r="J17" s="57">
        <f>standard_2022!$Y$7</f>
        <v>50.790900346981502</v>
      </c>
      <c r="K17" s="57">
        <f>standard_2023!$Y$7</f>
        <v>37.418415124015119</v>
      </c>
    </row>
    <row r="18" spans="1:11" x14ac:dyDescent="0.25">
      <c r="A18" s="19" t="s">
        <v>114</v>
      </c>
      <c r="B18" s="15">
        <f>standard_2014!$R$7</f>
        <v>5</v>
      </c>
      <c r="C18" s="15">
        <f>standard_2015!$R$7</f>
        <v>4</v>
      </c>
      <c r="D18" s="15">
        <f>standard_2016!$R$7</f>
        <v>7</v>
      </c>
      <c r="E18" s="15">
        <f>standard_2017!$R$7</f>
        <v>7</v>
      </c>
      <c r="F18" s="15">
        <f>standard_2018!$R$7</f>
        <v>8</v>
      </c>
      <c r="G18" s="15">
        <f>standard_2019!$R$7</f>
        <v>15</v>
      </c>
      <c r="H18" s="15">
        <f>standard_2020!$R$7</f>
        <v>10</v>
      </c>
      <c r="I18" s="15">
        <f>standard_2021!$R$7</f>
        <v>9</v>
      </c>
      <c r="J18" s="15">
        <f>standard_2022!$R$7</f>
        <v>11</v>
      </c>
      <c r="K18" s="15">
        <f>standard_2023!$R$7</f>
        <v>8</v>
      </c>
    </row>
  </sheetData>
  <conditionalFormatting sqref="B2:K8 B10:K10 B12:K14">
    <cfRule type="cellIs" dxfId="11" priority="3" stopIfTrue="1" operator="greaterThanOrEqual">
      <formula>100</formula>
    </cfRule>
  </conditionalFormatting>
  <conditionalFormatting sqref="B9:K9">
    <cfRule type="cellIs" dxfId="10" priority="2" stopIfTrue="1" operator="greaterThanOrEqual">
      <formula>100</formula>
    </cfRule>
  </conditionalFormatting>
  <conditionalFormatting sqref="B11:K11">
    <cfRule type="cellIs" dxfId="9" priority="1" stopIfTrue="1" operator="greaterThanOrEqual">
      <formula>100</formula>
    </cfRule>
  </conditionalFormatting>
  <pageMargins left="0.7" right="0.7" top="0.75" bottom="0.75" header="0.3" footer="0.3"/>
  <pageSetup paperSize="9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showGridLines="0" workbookViewId="0">
      <selection activeCell="B2" sqref="B2:K18"/>
    </sheetView>
  </sheetViews>
  <sheetFormatPr defaultRowHeight="13.2" x14ac:dyDescent="0.25"/>
  <cols>
    <col min="1" max="1" width="48.44140625" bestFit="1" customWidth="1"/>
    <col min="2" max="11" width="6.33203125" customWidth="1"/>
  </cols>
  <sheetData>
    <row r="1" spans="1:11" x14ac:dyDescent="0.25">
      <c r="A1" s="16"/>
      <c r="B1" s="17">
        <v>2014</v>
      </c>
      <c r="C1" s="17">
        <v>2015</v>
      </c>
      <c r="D1" s="17">
        <v>2016</v>
      </c>
      <c r="E1" s="17">
        <v>2017</v>
      </c>
      <c r="F1" s="17">
        <v>2018</v>
      </c>
      <c r="G1" s="17">
        <v>2019</v>
      </c>
      <c r="H1" s="17">
        <v>2020</v>
      </c>
      <c r="I1" s="17">
        <v>2021</v>
      </c>
      <c r="J1" s="17">
        <v>2022</v>
      </c>
      <c r="K1" s="17">
        <v>2023</v>
      </c>
    </row>
    <row r="2" spans="1:11" x14ac:dyDescent="0.25">
      <c r="A2" s="18" t="s">
        <v>73</v>
      </c>
      <c r="B2" s="3">
        <f>standard_2014!$C$18</f>
        <v>66</v>
      </c>
      <c r="C2" s="3">
        <f>standard_2015!$C$18</f>
        <v>70</v>
      </c>
      <c r="D2" s="3">
        <f>standard_2016!$C$18</f>
        <v>94</v>
      </c>
      <c r="E2" s="3">
        <f>standard_2017!$C$18</f>
        <v>110</v>
      </c>
      <c r="F2" s="3">
        <f>standard_2018!$C$18</f>
        <v>128</v>
      </c>
      <c r="G2" s="3">
        <f>standard_2019!$C$18</f>
        <v>136</v>
      </c>
      <c r="H2" s="3">
        <f>standard_2020!$C$18</f>
        <v>156</v>
      </c>
      <c r="I2" s="3">
        <f>standard_2021!$C$18</f>
        <v>174</v>
      </c>
      <c r="J2" s="3">
        <f>standard_2022!$C$18</f>
        <v>162</v>
      </c>
      <c r="K2" s="3">
        <f>standard_2023!$C$18</f>
        <v>138</v>
      </c>
    </row>
    <row r="3" spans="1:11" x14ac:dyDescent="0.25">
      <c r="A3" s="18" t="s">
        <v>74</v>
      </c>
      <c r="B3" s="3">
        <f>standard_2014!$D$18</f>
        <v>0</v>
      </c>
      <c r="C3" s="3">
        <f>standard_2015!$D$18</f>
        <v>0</v>
      </c>
      <c r="D3" s="3">
        <f>standard_2016!$D$18</f>
        <v>0</v>
      </c>
      <c r="E3" s="3">
        <f>standard_2017!$D$18</f>
        <v>0</v>
      </c>
      <c r="F3" s="3">
        <f>standard_2018!$D$18</f>
        <v>0</v>
      </c>
      <c r="G3" s="3">
        <f>standard_2019!$D$18</f>
        <v>0</v>
      </c>
      <c r="H3" s="3">
        <f>standard_2020!$D$18</f>
        <v>0</v>
      </c>
      <c r="I3" s="3">
        <f>standard_2021!$D$18</f>
        <v>0</v>
      </c>
      <c r="J3" s="3">
        <f>standard_2022!$D$18</f>
        <v>0</v>
      </c>
      <c r="K3" s="3">
        <f>standard_2023!$D$18</f>
        <v>0</v>
      </c>
    </row>
    <row r="4" spans="1:11" x14ac:dyDescent="0.25">
      <c r="A4" s="18" t="s">
        <v>75</v>
      </c>
      <c r="B4" s="3">
        <f>standard_2014!$E$18</f>
        <v>20</v>
      </c>
      <c r="C4" s="3">
        <f>standard_2015!$E$18</f>
        <v>20</v>
      </c>
      <c r="D4" s="3">
        <f>standard_2016!$E$18</f>
        <v>46.666666666666664</v>
      </c>
      <c r="E4" s="3">
        <f>standard_2017!$E$18</f>
        <v>30</v>
      </c>
      <c r="F4" s="3">
        <f>standard_2018!$E$18</f>
        <v>113.33333333333333</v>
      </c>
      <c r="G4" s="3">
        <f>standard_2019!$E$18</f>
        <v>70</v>
      </c>
      <c r="H4" s="3">
        <f>standard_2020!$E$18</f>
        <v>46.666666666666664</v>
      </c>
      <c r="I4" s="3">
        <f>standard_2021!$E$18</f>
        <v>23.333333333333332</v>
      </c>
      <c r="J4" s="3">
        <f>standard_2022!$E$18</f>
        <v>20</v>
      </c>
      <c r="K4" s="3">
        <f>standard_2023!$E$18</f>
        <v>50</v>
      </c>
    </row>
    <row r="5" spans="1:11" x14ac:dyDescent="0.25">
      <c r="A5" s="18" t="s">
        <v>162</v>
      </c>
      <c r="B5" s="3">
        <f>standard_2014!$F$18</f>
        <v>0</v>
      </c>
      <c r="C5" s="3">
        <f>standard_2015!$F$18</f>
        <v>0</v>
      </c>
      <c r="D5" s="3">
        <f>standard_2016!$F$18</f>
        <v>0</v>
      </c>
      <c r="E5" s="3">
        <f>standard_2017!$F$18</f>
        <v>0</v>
      </c>
      <c r="F5" s="3">
        <f>standard_2018!$F$18</f>
        <v>0</v>
      </c>
      <c r="G5" s="3">
        <f>standard_2019!$F$18</f>
        <v>0</v>
      </c>
      <c r="H5" s="3">
        <f>standard_2020!$F$18</f>
        <v>0</v>
      </c>
      <c r="I5" s="3">
        <f>standard_2021!$F$18</f>
        <v>0</v>
      </c>
      <c r="J5" s="3">
        <f>standard_2022!$F$18</f>
        <v>74.386666666666656</v>
      </c>
      <c r="K5" s="3">
        <f>standard_2023!$F$18</f>
        <v>479.85666666666668</v>
      </c>
    </row>
    <row r="6" spans="1:11" x14ac:dyDescent="0.25">
      <c r="A6" s="19" t="s">
        <v>76</v>
      </c>
      <c r="B6" s="15">
        <f>standard_2014!$G$18</f>
        <v>67.777777777777771</v>
      </c>
      <c r="C6" s="15">
        <f>standard_2015!$G$18</f>
        <v>64.444444444444443</v>
      </c>
      <c r="D6" s="15">
        <f>standard_2016!$G$18</f>
        <v>30.000000000000004</v>
      </c>
      <c r="E6" s="15">
        <f>standard_2017!$G$18</f>
        <v>65.555555555555557</v>
      </c>
      <c r="F6" s="15">
        <f>standard_2018!$G$18</f>
        <v>100</v>
      </c>
      <c r="G6" s="15">
        <f>standard_2019!$G$18</f>
        <v>145.55555555555554</v>
      </c>
      <c r="H6" s="15">
        <f>standard_2020!$G$18</f>
        <v>127.77777777777777</v>
      </c>
      <c r="I6" s="15">
        <f>standard_2021!$G$18</f>
        <v>81.111111111111114</v>
      </c>
      <c r="J6" s="15">
        <f>standard_2022!$G$18</f>
        <v>144.44444444444443</v>
      </c>
      <c r="K6" s="15">
        <f>standard_2023!$G$18</f>
        <v>232.2222222222222</v>
      </c>
    </row>
    <row r="7" spans="1:11" x14ac:dyDescent="0.25">
      <c r="A7" s="18" t="s">
        <v>78</v>
      </c>
      <c r="B7" s="3">
        <f>standard_2014!$H$18</f>
        <v>36.5</v>
      </c>
      <c r="C7" s="3">
        <f>standard_2015!$H$18</f>
        <v>35.166666666666671</v>
      </c>
      <c r="D7" s="3">
        <f>standard_2016!$H$18</f>
        <v>32.666666666666671</v>
      </c>
      <c r="E7" s="3">
        <f>standard_2017!$H$18</f>
        <v>36.333333333333336</v>
      </c>
      <c r="F7" s="3">
        <f>standard_2018!$H$18</f>
        <v>34.833333333333336</v>
      </c>
      <c r="G7" s="3">
        <f>standard_2019!$H$18</f>
        <v>37.166666666666671</v>
      </c>
      <c r="H7" s="3">
        <f>standard_2020!$H$18</f>
        <v>40.833333333333336</v>
      </c>
      <c r="I7" s="3">
        <f>standard_2021!$H$18</f>
        <v>40.666666666666664</v>
      </c>
      <c r="J7" s="3">
        <f>standard_2022!$H$18</f>
        <v>41</v>
      </c>
      <c r="K7" s="3">
        <f>standard_2023!$H$18</f>
        <v>42.5</v>
      </c>
    </row>
    <row r="8" spans="1:11" x14ac:dyDescent="0.25">
      <c r="A8" s="18" t="s">
        <v>157</v>
      </c>
      <c r="B8" s="3">
        <f>standard_2014!$I$18</f>
        <v>106.36363636363637</v>
      </c>
      <c r="C8" s="3">
        <f>standard_2015!$I$18</f>
        <v>107.27272727272728</v>
      </c>
      <c r="D8" s="3">
        <f>standard_2016!$I$18</f>
        <v>110.00000000000001</v>
      </c>
      <c r="E8" s="3">
        <f>standard_2017!$I$18</f>
        <v>113.63636363636364</v>
      </c>
      <c r="F8" s="3">
        <f>standard_2018!$I$18</f>
        <v>119.45454545454545</v>
      </c>
      <c r="G8" s="3">
        <f>standard_2019!$I$18</f>
        <v>122</v>
      </c>
      <c r="H8" s="3">
        <f>standard_2020!$I$18</f>
        <v>125.09090909090908</v>
      </c>
      <c r="I8" s="3">
        <f>standard_2021!$I$18</f>
        <v>121.09090909090907</v>
      </c>
      <c r="J8" s="3">
        <f>standard_2022!$I$18</f>
        <v>121.45454545454545</v>
      </c>
      <c r="K8" s="3">
        <f>standard_2023!$I$18</f>
        <v>123.45454545454547</v>
      </c>
    </row>
    <row r="9" spans="1:11" x14ac:dyDescent="0.25">
      <c r="A9" s="18" t="s">
        <v>158</v>
      </c>
      <c r="B9" s="3">
        <f>standard_2014!$J$18</f>
        <v>274.8235294117647</v>
      </c>
      <c r="C9" s="3">
        <f>standard_2015!$J$18</f>
        <v>281.64705882352939</v>
      </c>
      <c r="D9" s="3">
        <f>standard_2016!$J$18</f>
        <v>257.88235294117646</v>
      </c>
      <c r="E9" s="3">
        <f>standard_2017!$J$18</f>
        <v>267.88235294117646</v>
      </c>
      <c r="F9" s="3">
        <f>standard_2018!$J$18</f>
        <v>268.23529411764702</v>
      </c>
      <c r="G9" s="3">
        <f>standard_2019!$J$18</f>
        <v>435.09090909090912</v>
      </c>
      <c r="H9" s="3">
        <f>standard_2020!$J$18</f>
        <v>80.941176470588232</v>
      </c>
      <c r="I9" s="3">
        <f>standard_2021!$J$18</f>
        <v>78.35294117647058</v>
      </c>
      <c r="J9" s="3">
        <f>standard_2022!$J$18</f>
        <v>78.588235294117652</v>
      </c>
      <c r="K9" s="3">
        <f>standard_2023!$J$18</f>
        <v>321.29411764705884</v>
      </c>
    </row>
    <row r="10" spans="1:11" x14ac:dyDescent="0.25">
      <c r="A10" s="18" t="s">
        <v>159</v>
      </c>
      <c r="B10" s="3">
        <f>standard_2014!$K$18</f>
        <v>60</v>
      </c>
      <c r="C10" s="3">
        <f>standard_2015!$K$18</f>
        <v>37.857142857142854</v>
      </c>
      <c r="D10" s="3">
        <f>standard_2016!$K$18</f>
        <v>45.714285714285715</v>
      </c>
      <c r="E10" s="3">
        <f>standard_2017!$K$18</f>
        <v>50.714285714285708</v>
      </c>
      <c r="F10" s="3">
        <f>standard_2018!$K$18</f>
        <v>61.428571428571423</v>
      </c>
      <c r="G10" s="3">
        <f>standard_2019!$K$18</f>
        <v>43.571428571428569</v>
      </c>
      <c r="H10" s="3">
        <f>standard_2020!$K$18</f>
        <v>42.857142857142854</v>
      </c>
      <c r="I10" s="3">
        <f>standard_2021!$K$18</f>
        <v>60.714285714285708</v>
      </c>
      <c r="J10" s="3">
        <f>standard_2022!$K$18</f>
        <v>53.571428571428569</v>
      </c>
      <c r="K10" s="3">
        <f>standard_2023!$K$18</f>
        <v>7.1428571428571423</v>
      </c>
    </row>
    <row r="11" spans="1:11" x14ac:dyDescent="0.25">
      <c r="A11" s="18" t="s">
        <v>160</v>
      </c>
      <c r="B11" s="3">
        <f>standard_2014!$L$18</f>
        <v>626.92307692307691</v>
      </c>
      <c r="C11" s="3">
        <f>standard_2015!$L$18</f>
        <v>198.46153846153845</v>
      </c>
      <c r="D11" s="3">
        <f>standard_2016!$L$18</f>
        <v>0</v>
      </c>
      <c r="E11" s="3">
        <f>standard_2017!$L$18</f>
        <v>0</v>
      </c>
      <c r="F11" s="3">
        <f>standard_2018!$L$18</f>
        <v>0</v>
      </c>
      <c r="G11" s="3">
        <f>standard_2019!$L$18</f>
        <v>0</v>
      </c>
      <c r="H11" s="3">
        <f>standard_2020!$L$18</f>
        <v>100</v>
      </c>
      <c r="I11" s="3">
        <f>standard_2021!$L$18</f>
        <v>0</v>
      </c>
      <c r="J11" s="3">
        <f>standard_2022!$L$18</f>
        <v>23.846153846153847</v>
      </c>
      <c r="K11" s="3">
        <f>standard_2023!$L$18</f>
        <v>0</v>
      </c>
    </row>
    <row r="12" spans="1:11" x14ac:dyDescent="0.25">
      <c r="A12" s="18" t="s">
        <v>77</v>
      </c>
      <c r="B12" s="3">
        <f>standard_2014!$M$18</f>
        <v>48.888888888888893</v>
      </c>
      <c r="C12" s="3">
        <f>standard_2015!$M$18</f>
        <v>60.000000000000007</v>
      </c>
      <c r="D12" s="3">
        <f>standard_2016!$M$18</f>
        <v>66.666666666666657</v>
      </c>
      <c r="E12" s="3">
        <f>standard_2017!$M$18</f>
        <v>62.222222222222221</v>
      </c>
      <c r="F12" s="3">
        <f>standard_2018!$M$18</f>
        <v>78.888888888888886</v>
      </c>
      <c r="G12" s="3">
        <f>standard_2019!$M$18</f>
        <v>112.22222222222223</v>
      </c>
      <c r="H12" s="3">
        <f>standard_2020!$M$18</f>
        <v>161.11111111111111</v>
      </c>
      <c r="I12" s="3">
        <f>standard_2021!$M$18</f>
        <v>154.44444444444446</v>
      </c>
      <c r="J12" s="3">
        <f>standard_2022!$M$18</f>
        <v>106.66666666666667</v>
      </c>
      <c r="K12" s="3">
        <f>standard_2023!$M$18</f>
        <v>0</v>
      </c>
    </row>
    <row r="13" spans="1:11" x14ac:dyDescent="0.25">
      <c r="A13" s="18" t="s">
        <v>79</v>
      </c>
      <c r="B13" s="3">
        <f>standard_2014!$N$18</f>
        <v>59.000000000000007</v>
      </c>
      <c r="C13" s="3">
        <f>standard_2015!$N$18</f>
        <v>67</v>
      </c>
      <c r="D13" s="3">
        <f>standard_2016!$N$18</f>
        <v>63</v>
      </c>
      <c r="E13" s="3">
        <f>standard_2017!$N$18</f>
        <v>55.000000000000007</v>
      </c>
      <c r="F13" s="3">
        <f>standard_2018!$N$18</f>
        <v>55.999999999999993</v>
      </c>
      <c r="G13" s="3">
        <f>standard_2019!$N$18</f>
        <v>55.999999999999993</v>
      </c>
      <c r="H13" s="3">
        <f>standard_2020!$N$18</f>
        <v>68</v>
      </c>
      <c r="I13" s="3">
        <f>standard_2021!$N$18</f>
        <v>53</v>
      </c>
      <c r="J13" s="3">
        <f>standard_2022!$N$18</f>
        <v>46</v>
      </c>
      <c r="K13" s="3">
        <f>standard_2023!$N$18</f>
        <v>52</v>
      </c>
    </row>
    <row r="14" spans="1:11" x14ac:dyDescent="0.25">
      <c r="A14" s="19" t="s">
        <v>161</v>
      </c>
      <c r="B14" s="15">
        <f>standard_2014!$O$18</f>
        <v>0</v>
      </c>
      <c r="C14" s="15">
        <f>standard_2015!$O$18</f>
        <v>0</v>
      </c>
      <c r="D14" s="15">
        <f>standard_2016!$O$18</f>
        <v>0</v>
      </c>
      <c r="E14" s="15">
        <f>standard_2017!$O$18</f>
        <v>299.99999999999994</v>
      </c>
      <c r="F14" s="15">
        <f>standard_2018!$O$18</f>
        <v>0</v>
      </c>
      <c r="G14" s="15">
        <f>standard_2019!$O$18</f>
        <v>0</v>
      </c>
      <c r="H14" s="15">
        <f>standard_2020!$O$18</f>
        <v>0</v>
      </c>
      <c r="I14" s="15">
        <f>standard_2021!$O$18</f>
        <v>0</v>
      </c>
      <c r="J14" s="15">
        <f>standard_2022!$O$18</f>
        <v>0</v>
      </c>
      <c r="K14" s="15">
        <f>standard_2023!$O$18</f>
        <v>0</v>
      </c>
    </row>
    <row r="15" spans="1:11" x14ac:dyDescent="0.25">
      <c r="A15" s="18" t="s">
        <v>80</v>
      </c>
      <c r="B15" s="3">
        <f>standard_2014!$P$18</f>
        <v>3</v>
      </c>
      <c r="C15" s="3">
        <f>standard_2015!$P$18</f>
        <v>3</v>
      </c>
      <c r="D15" s="3">
        <f>standard_2016!$P$18</f>
        <v>2</v>
      </c>
      <c r="E15" s="3">
        <f>standard_2017!$P$18</f>
        <v>4</v>
      </c>
      <c r="F15" s="3">
        <f>standard_2018!$P$18</f>
        <v>5</v>
      </c>
      <c r="G15" s="3">
        <f>standard_2019!$P$18</f>
        <v>5</v>
      </c>
      <c r="H15" s="3">
        <f>standard_2020!$P$18</f>
        <v>5</v>
      </c>
      <c r="I15" s="3">
        <f>standard_2021!$P$18</f>
        <v>3</v>
      </c>
      <c r="J15" s="3">
        <f>standard_2022!$P$18</f>
        <v>4</v>
      </c>
      <c r="K15" s="3">
        <f>standard_2023!$P$18</f>
        <v>5</v>
      </c>
    </row>
    <row r="16" spans="1:11" x14ac:dyDescent="0.25">
      <c r="A16" s="21" t="s">
        <v>81</v>
      </c>
      <c r="B16" s="22">
        <f>standard_2014!$Q$18</f>
        <v>105.09822379731882</v>
      </c>
      <c r="C16" s="22">
        <f>standard_2015!$Q$18</f>
        <v>72.449967578926859</v>
      </c>
      <c r="D16" s="22">
        <f>standard_2016!$Q$18</f>
        <v>57.430510665804782</v>
      </c>
      <c r="E16" s="22">
        <f>standard_2017!$Q$18</f>
        <v>83.949547184841293</v>
      </c>
      <c r="F16" s="22">
        <f>standard_2018!$Q$18</f>
        <v>73.859535888947647</v>
      </c>
      <c r="G16" s="22">
        <f>standard_2019!$Q$18</f>
        <v>89.046675546675559</v>
      </c>
      <c r="H16" s="22">
        <f>standard_2020!$Q$18</f>
        <v>73.021393639040696</v>
      </c>
      <c r="I16" s="22">
        <f>standard_2021!$Q$18</f>
        <v>60.516437810555459</v>
      </c>
      <c r="J16" s="22">
        <f>standard_2022!$Q$18</f>
        <v>67.07370314954025</v>
      </c>
      <c r="K16" s="22">
        <f>standard_2023!$Q$18</f>
        <v>111.26695454871924</v>
      </c>
    </row>
    <row r="17" spans="1:11" x14ac:dyDescent="0.25">
      <c r="A17" s="56" t="s">
        <v>115</v>
      </c>
      <c r="B17" s="57">
        <f>standard_2014!$Y$18</f>
        <v>88.744757616577715</v>
      </c>
      <c r="C17" s="57">
        <f>standard_2015!$Y$18</f>
        <v>83.602005249485487</v>
      </c>
      <c r="D17" s="57">
        <f>standard_2016!$Y$18</f>
        <v>77.140713227155899</v>
      </c>
      <c r="E17" s="57">
        <f>standard_2017!$Y$18</f>
        <v>81.164918284608731</v>
      </c>
      <c r="F17" s="57">
        <f>standard_2018!$Y$18</f>
        <v>64.450886482839024</v>
      </c>
      <c r="G17" s="57">
        <f>standard_2019!$Y$18</f>
        <v>69.630831385097508</v>
      </c>
      <c r="H17" s="57">
        <f>standard_2020!$Y$18</f>
        <v>65.189922908820904</v>
      </c>
      <c r="I17" s="57">
        <f>standard_2021!$Y$18</f>
        <v>64.606635496533656</v>
      </c>
      <c r="J17" s="57">
        <f>standard_2022!$Y$18</f>
        <v>54.030922782927135</v>
      </c>
      <c r="K17" s="57">
        <f>standard_2023!$Y$18</f>
        <v>37.774123604217444</v>
      </c>
    </row>
    <row r="18" spans="1:11" x14ac:dyDescent="0.25">
      <c r="A18" s="19" t="s">
        <v>114</v>
      </c>
      <c r="B18" s="15">
        <f>standard_2014!$R$18</f>
        <v>23</v>
      </c>
      <c r="C18" s="15">
        <f>standard_2015!$R$18</f>
        <v>16</v>
      </c>
      <c r="D18" s="15">
        <f>standard_2016!$R$18</f>
        <v>8</v>
      </c>
      <c r="E18" s="15">
        <f>standard_2017!$R$18</f>
        <v>23</v>
      </c>
      <c r="F18" s="15">
        <f>standard_2018!$R$18</f>
        <v>20</v>
      </c>
      <c r="G18" s="15">
        <f>standard_2019!$R$18</f>
        <v>23</v>
      </c>
      <c r="H18" s="15">
        <f>standard_2020!$R$18</f>
        <v>14</v>
      </c>
      <c r="I18" s="15">
        <f>standard_2021!$R$18</f>
        <v>8</v>
      </c>
      <c r="J18" s="15">
        <f>standard_2022!$R$18</f>
        <v>10</v>
      </c>
      <c r="K18" s="15">
        <f>standard_2023!$R$18</f>
        <v>25</v>
      </c>
    </row>
  </sheetData>
  <conditionalFormatting sqref="B2:K8 B10:K10 B12:K14">
    <cfRule type="cellIs" dxfId="8" priority="3" stopIfTrue="1" operator="greaterThanOrEqual">
      <formula>100</formula>
    </cfRule>
  </conditionalFormatting>
  <conditionalFormatting sqref="B9:K9">
    <cfRule type="cellIs" dxfId="7" priority="2" stopIfTrue="1" operator="greaterThanOrEqual">
      <formula>100</formula>
    </cfRule>
  </conditionalFormatting>
  <conditionalFormatting sqref="B11:K11">
    <cfRule type="cellIs" dxfId="6" priority="1" stopIfTrue="1" operator="greaterThanOrEqual">
      <formula>100</formula>
    </cfRule>
  </conditionalFormatting>
  <pageMargins left="0.7" right="0.7" top="0.75" bottom="0.75" header="0.3" footer="0.3"/>
  <pageSetup paperSize="9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showGridLines="0" workbookViewId="0">
      <selection activeCell="B2" sqref="B2:K18"/>
    </sheetView>
  </sheetViews>
  <sheetFormatPr defaultRowHeight="13.2" x14ac:dyDescent="0.25"/>
  <cols>
    <col min="1" max="1" width="48.44140625" bestFit="1" customWidth="1"/>
    <col min="2" max="11" width="6.33203125" customWidth="1"/>
  </cols>
  <sheetData>
    <row r="1" spans="1:11" x14ac:dyDescent="0.25">
      <c r="A1" s="16"/>
      <c r="B1" s="17">
        <v>2014</v>
      </c>
      <c r="C1" s="17">
        <v>2015</v>
      </c>
      <c r="D1" s="17">
        <v>2016</v>
      </c>
      <c r="E1" s="17">
        <v>2017</v>
      </c>
      <c r="F1" s="17">
        <v>2018</v>
      </c>
      <c r="G1" s="17">
        <v>2019</v>
      </c>
      <c r="H1" s="17">
        <v>2020</v>
      </c>
      <c r="I1" s="17">
        <v>2021</v>
      </c>
      <c r="J1" s="17">
        <v>2022</v>
      </c>
      <c r="K1" s="17">
        <v>2023</v>
      </c>
    </row>
    <row r="2" spans="1:11" x14ac:dyDescent="0.25">
      <c r="A2" s="18" t="s">
        <v>73</v>
      </c>
      <c r="B2" s="3">
        <f>standard_2014!$C$28</f>
        <v>56</v>
      </c>
      <c r="C2" s="3">
        <f>standard_2015!$C$28</f>
        <v>48</v>
      </c>
      <c r="D2" s="3">
        <f>standard_2016!$C$28</f>
        <v>48</v>
      </c>
      <c r="E2" s="3">
        <f>standard_2017!$C$28</f>
        <v>44</v>
      </c>
      <c r="F2" s="3">
        <f>standard_2018!$C$28</f>
        <v>48</v>
      </c>
      <c r="G2" s="3">
        <f>standard_2019!$C$28</f>
        <v>36</v>
      </c>
      <c r="H2" s="3">
        <f>standard_2020!$C$28</f>
        <v>28</v>
      </c>
      <c r="I2" s="3">
        <f>standard_2021!$C$28</f>
        <v>16</v>
      </c>
      <c r="J2" s="3">
        <f>standard_2022!$C$28</f>
        <v>30</v>
      </c>
      <c r="K2" s="3">
        <f>standard_2023!$C$28</f>
        <v>36</v>
      </c>
    </row>
    <row r="3" spans="1:11" x14ac:dyDescent="0.25">
      <c r="A3" s="18" t="s">
        <v>74</v>
      </c>
      <c r="B3" s="3">
        <f>standard_2014!$D$28</f>
        <v>9.428571428571427</v>
      </c>
      <c r="C3" s="3">
        <f>standard_2015!$D$28</f>
        <v>0</v>
      </c>
      <c r="D3" s="3">
        <f>standard_2016!$D$28</f>
        <v>0</v>
      </c>
      <c r="E3" s="3">
        <f>standard_2017!$D$28</f>
        <v>0</v>
      </c>
      <c r="F3" s="3">
        <f>standard_2018!$D$28</f>
        <v>14.285714285714285</v>
      </c>
      <c r="G3" s="3">
        <f>standard_2019!$D$28</f>
        <v>2.2857142857142856</v>
      </c>
      <c r="H3" s="3">
        <f>standard_2020!$D$28</f>
        <v>10</v>
      </c>
      <c r="I3" s="3">
        <f>standard_2021!$D$28</f>
        <v>0</v>
      </c>
      <c r="J3" s="3">
        <f>standard_2022!$D$28</f>
        <v>0</v>
      </c>
      <c r="K3" s="3">
        <f>standard_2023!$D$28</f>
        <v>0</v>
      </c>
    </row>
    <row r="4" spans="1:11" x14ac:dyDescent="0.25">
      <c r="A4" s="18" t="s">
        <v>75</v>
      </c>
      <c r="B4" s="3">
        <f>standard_2014!$E$28</f>
        <v>86.666666666666671</v>
      </c>
      <c r="C4" s="3">
        <f>standard_2015!$E$28</f>
        <v>70</v>
      </c>
      <c r="D4" s="3">
        <f>standard_2016!$E$28</f>
        <v>16.666666666666664</v>
      </c>
      <c r="E4" s="3">
        <f>standard_2017!$E$28</f>
        <v>76.666666666666657</v>
      </c>
      <c r="F4" s="3">
        <f>standard_2018!$E$28</f>
        <v>100</v>
      </c>
      <c r="G4" s="3">
        <f>standard_2019!$E$28</f>
        <v>6.666666666666667</v>
      </c>
      <c r="H4" s="3">
        <f>standard_2020!$E$28</f>
        <v>76.666666666666657</v>
      </c>
      <c r="I4" s="3">
        <f>standard_2021!$E$28</f>
        <v>23.333333333333332</v>
      </c>
      <c r="J4" s="3">
        <f>standard_2022!$E$28</f>
        <v>109.99999999999999</v>
      </c>
      <c r="K4" s="3">
        <f>standard_2023!$E$28</f>
        <v>63.333333333333329</v>
      </c>
    </row>
    <row r="5" spans="1:11" x14ac:dyDescent="0.25">
      <c r="A5" s="18" t="s">
        <v>162</v>
      </c>
      <c r="B5" s="3">
        <f>standard_2014!$F$28</f>
        <v>360.66</v>
      </c>
      <c r="C5" s="3">
        <f>standard_2015!$F$28</f>
        <v>437.48666666666668</v>
      </c>
      <c r="D5" s="3">
        <f>standard_2016!$F$28</f>
        <v>399.92</v>
      </c>
      <c r="E5" s="3">
        <f>standard_2017!$F$28</f>
        <v>68.826666666666668</v>
      </c>
      <c r="F5" s="3">
        <f>standard_2018!$F$28</f>
        <v>0</v>
      </c>
      <c r="G5" s="3">
        <f>standard_2019!$F$28</f>
        <v>0</v>
      </c>
      <c r="H5" s="3">
        <f>standard_2020!$F$28</f>
        <v>0</v>
      </c>
      <c r="I5" s="3">
        <f>standard_2021!$F$28</f>
        <v>0</v>
      </c>
      <c r="J5" s="3">
        <f>standard_2022!$F$28</f>
        <v>99.126666666666679</v>
      </c>
      <c r="K5" s="3">
        <f>standard_2023!$F$28</f>
        <v>198.47666666666666</v>
      </c>
    </row>
    <row r="6" spans="1:11" x14ac:dyDescent="0.25">
      <c r="A6" s="19" t="s">
        <v>76</v>
      </c>
      <c r="B6" s="15">
        <f>standard_2014!$G$28</f>
        <v>78.888888888888886</v>
      </c>
      <c r="C6" s="15">
        <f>standard_2015!$G$28</f>
        <v>35.555555555555557</v>
      </c>
      <c r="D6" s="15">
        <f>standard_2016!$G$28</f>
        <v>7.7777777777777777</v>
      </c>
      <c r="E6" s="15">
        <f>standard_2017!$G$28</f>
        <v>0</v>
      </c>
      <c r="F6" s="15">
        <f>standard_2018!$G$28</f>
        <v>0</v>
      </c>
      <c r="G6" s="15">
        <f>standard_2019!$G$28</f>
        <v>12.222222222222223</v>
      </c>
      <c r="H6" s="15">
        <f>standard_2020!$G$28</f>
        <v>56.666666666666664</v>
      </c>
      <c r="I6" s="15">
        <f>standard_2021!$G$28</f>
        <v>68.888888888888886</v>
      </c>
      <c r="J6" s="15">
        <f>standard_2022!$G$28</f>
        <v>100</v>
      </c>
      <c r="K6" s="15">
        <f>standard_2023!$G$28</f>
        <v>155.55555555555557</v>
      </c>
    </row>
    <row r="7" spans="1:11" x14ac:dyDescent="0.25">
      <c r="A7" s="18" t="s">
        <v>78</v>
      </c>
      <c r="B7" s="3">
        <f>standard_2014!$H$28</f>
        <v>107.99999999999999</v>
      </c>
      <c r="C7" s="3">
        <f>standard_2015!$H$28</f>
        <v>114.66666666666667</v>
      </c>
      <c r="D7" s="3">
        <f>standard_2016!$H$28</f>
        <v>114.33333333333333</v>
      </c>
      <c r="E7" s="3">
        <f>standard_2017!$H$28</f>
        <v>110.99999999999999</v>
      </c>
      <c r="F7" s="3">
        <f>standard_2018!$H$28</f>
        <v>109.00000000000001</v>
      </c>
      <c r="G7" s="3">
        <f>standard_2019!$H$28</f>
        <v>108.83333333333334</v>
      </c>
      <c r="H7" s="3">
        <f>standard_2020!$H$28</f>
        <v>125.66666666666669</v>
      </c>
      <c r="I7" s="3">
        <f>standard_2021!$H$28</f>
        <v>122</v>
      </c>
      <c r="J7" s="3">
        <f>standard_2022!$H$28</f>
        <v>123.33333333333334</v>
      </c>
      <c r="K7" s="3">
        <f>standard_2023!$H$28</f>
        <v>128.5</v>
      </c>
    </row>
    <row r="8" spans="1:11" x14ac:dyDescent="0.25">
      <c r="A8" s="18" t="s">
        <v>157</v>
      </c>
      <c r="B8" s="3">
        <f>standard_2014!$I$28</f>
        <v>114.18181818181819</v>
      </c>
      <c r="C8" s="3">
        <f>standard_2015!$I$28</f>
        <v>115.63636363636365</v>
      </c>
      <c r="D8" s="3">
        <f>standard_2016!$I$28</f>
        <v>117.45454545454544</v>
      </c>
      <c r="E8" s="3">
        <f>standard_2017!$I$28</f>
        <v>117.81818181818183</v>
      </c>
      <c r="F8" s="3">
        <f>standard_2018!$I$28</f>
        <v>119.27272727272727</v>
      </c>
      <c r="G8" s="3">
        <f>standard_2019!$I$28</f>
        <v>120.36363636363636</v>
      </c>
      <c r="H8" s="3">
        <f>standard_2020!$I$28</f>
        <v>126.36363636363637</v>
      </c>
      <c r="I8" s="3">
        <f>standard_2021!$I$28</f>
        <v>124.54545454545453</v>
      </c>
      <c r="J8" s="3">
        <f>standard_2022!$I$28</f>
        <v>120</v>
      </c>
      <c r="K8" s="3">
        <f>standard_2023!$I$28</f>
        <v>116.18181818181819</v>
      </c>
    </row>
    <row r="9" spans="1:11" x14ac:dyDescent="0.25">
      <c r="A9" s="18" t="s">
        <v>158</v>
      </c>
      <c r="B9" s="3">
        <f>standard_2014!$J$28</f>
        <v>102</v>
      </c>
      <c r="C9" s="3">
        <f>standard_2015!$J$28</f>
        <v>105.17647058823529</v>
      </c>
      <c r="D9" s="3">
        <f>standard_2016!$J$28</f>
        <v>99.647058823529406</v>
      </c>
      <c r="E9" s="3">
        <f>standard_2017!$J$28</f>
        <v>98.705882352941188</v>
      </c>
      <c r="F9" s="3">
        <f>standard_2018!$J$28</f>
        <v>93.294117647058812</v>
      </c>
      <c r="G9" s="3">
        <f>standard_2019!$J$28</f>
        <v>146.72727272727272</v>
      </c>
      <c r="H9" s="3">
        <f>standard_2020!$J$28</f>
        <v>81.764705882352942</v>
      </c>
      <c r="I9" s="3">
        <f>standard_2021!$J$28</f>
        <v>80.588235294117652</v>
      </c>
      <c r="J9" s="3">
        <f>standard_2022!$J$28</f>
        <v>77.64705882352942</v>
      </c>
      <c r="K9" s="3">
        <f>standard_2023!$J$28</f>
        <v>89.764705882352942</v>
      </c>
    </row>
    <row r="10" spans="1:11" x14ac:dyDescent="0.25">
      <c r="A10" s="18" t="s">
        <v>159</v>
      </c>
      <c r="B10" s="3">
        <f>standard_2014!$K$28</f>
        <v>18.571428571428573</v>
      </c>
      <c r="C10" s="3">
        <f>standard_2015!$K$28</f>
        <v>25.714285714285719</v>
      </c>
      <c r="D10" s="3">
        <f>standard_2016!$K$28</f>
        <v>30.714285714285712</v>
      </c>
      <c r="E10" s="3">
        <f>standard_2017!$K$28</f>
        <v>28.571428571428569</v>
      </c>
      <c r="F10" s="3">
        <f>standard_2018!$K$28</f>
        <v>32.857142857142854</v>
      </c>
      <c r="G10" s="3">
        <f>standard_2019!$K$28</f>
        <v>27.142857142857142</v>
      </c>
      <c r="H10" s="3">
        <f>standard_2020!$K$28</f>
        <v>31.428571428571434</v>
      </c>
      <c r="I10" s="3">
        <f>standard_2021!$K$28</f>
        <v>27.857142857142858</v>
      </c>
      <c r="J10" s="3">
        <f>standard_2022!$K$28</f>
        <v>21.428571428571427</v>
      </c>
      <c r="K10" s="3">
        <f>standard_2023!$K$28</f>
        <v>0</v>
      </c>
    </row>
    <row r="11" spans="1:11" x14ac:dyDescent="0.25">
      <c r="A11" s="18" t="s">
        <v>160</v>
      </c>
      <c r="B11" s="3">
        <f>standard_2014!$L$28</f>
        <v>0</v>
      </c>
      <c r="C11" s="3">
        <f>standard_2015!$L$28</f>
        <v>0</v>
      </c>
      <c r="D11" s="3">
        <f>standard_2016!$L$28</f>
        <v>15.384615384615385</v>
      </c>
      <c r="E11" s="3">
        <f>standard_2017!$L$28</f>
        <v>36.153846153846153</v>
      </c>
      <c r="F11" s="3">
        <f>standard_2018!$L$28</f>
        <v>41.53846153846154</v>
      </c>
      <c r="G11" s="3">
        <f>standard_2019!$L$28</f>
        <v>28.46153846153846</v>
      </c>
      <c r="H11" s="3">
        <f>standard_2020!$L$28</f>
        <v>64.615384615384613</v>
      </c>
      <c r="I11" s="3">
        <f>standard_2021!$L$28</f>
        <v>0</v>
      </c>
      <c r="J11" s="3">
        <f>standard_2022!$L$28</f>
        <v>0</v>
      </c>
      <c r="K11" s="3">
        <f>standard_2023!$L$28</f>
        <v>20</v>
      </c>
    </row>
    <row r="12" spans="1:11" x14ac:dyDescent="0.25">
      <c r="A12" s="18" t="s">
        <v>77</v>
      </c>
      <c r="B12" s="3">
        <f>standard_2014!$M$28</f>
        <v>0</v>
      </c>
      <c r="C12" s="3">
        <f>standard_2015!$M$28</f>
        <v>0</v>
      </c>
      <c r="D12" s="3">
        <f>standard_2016!$M$28</f>
        <v>14.444444444444446</v>
      </c>
      <c r="E12" s="3">
        <f>standard_2017!$M$28</f>
        <v>12.222222222222223</v>
      </c>
      <c r="F12" s="3">
        <f>standard_2018!$M$28</f>
        <v>10</v>
      </c>
      <c r="G12" s="3">
        <f>standard_2019!$M$28</f>
        <v>4.4444444444444446</v>
      </c>
      <c r="H12" s="3">
        <f>standard_2020!$M$28</f>
        <v>20</v>
      </c>
      <c r="I12" s="3">
        <f>standard_2021!$M$28</f>
        <v>51.111111111111107</v>
      </c>
      <c r="J12" s="3">
        <f>standard_2022!$M$28</f>
        <v>13.333333333333334</v>
      </c>
      <c r="K12" s="3">
        <f>standard_2023!$M$28</f>
        <v>0</v>
      </c>
    </row>
    <row r="13" spans="1:11" x14ac:dyDescent="0.25">
      <c r="A13" s="18" t="s">
        <v>79</v>
      </c>
      <c r="B13" s="3">
        <f>standard_2014!$N$28</f>
        <v>86.999999999999986</v>
      </c>
      <c r="C13" s="3">
        <f>standard_2015!$N$28</f>
        <v>94</v>
      </c>
      <c r="D13" s="3">
        <f>standard_2016!$N$28</f>
        <v>89</v>
      </c>
      <c r="E13" s="3">
        <f>standard_2017!$N$28</f>
        <v>86.999999999999986</v>
      </c>
      <c r="F13" s="3">
        <f>standard_2018!$N$28</f>
        <v>75</v>
      </c>
      <c r="G13" s="3">
        <f>standard_2019!$N$28</f>
        <v>68</v>
      </c>
      <c r="H13" s="3">
        <f>standard_2020!$N$28</f>
        <v>77</v>
      </c>
      <c r="I13" s="3">
        <f>standard_2021!$N$28</f>
        <v>77</v>
      </c>
      <c r="J13" s="3">
        <f>standard_2022!$N$28</f>
        <v>68</v>
      </c>
      <c r="K13" s="3">
        <f>standard_2023!$N$28</f>
        <v>72</v>
      </c>
    </row>
    <row r="14" spans="1:11" x14ac:dyDescent="0.25">
      <c r="A14" s="19" t="s">
        <v>161</v>
      </c>
      <c r="B14" s="15">
        <f>standard_2014!$O$28</f>
        <v>0</v>
      </c>
      <c r="C14" s="15">
        <f>standard_2015!$O$28</f>
        <v>0</v>
      </c>
      <c r="D14" s="15">
        <f>standard_2016!$O$28</f>
        <v>0</v>
      </c>
      <c r="E14" s="15">
        <f>standard_2017!$O$28</f>
        <v>0</v>
      </c>
      <c r="F14" s="15">
        <f>standard_2018!$O$28</f>
        <v>0</v>
      </c>
      <c r="G14" s="15">
        <f>standard_2019!$O$28</f>
        <v>0</v>
      </c>
      <c r="H14" s="15">
        <f>standard_2020!$O$28</f>
        <v>0</v>
      </c>
      <c r="I14" s="15">
        <f>standard_2021!$O$28</f>
        <v>0</v>
      </c>
      <c r="J14" s="15">
        <f>standard_2022!$O$28</f>
        <v>0</v>
      </c>
      <c r="K14" s="15">
        <f>standard_2023!$O$28</f>
        <v>0</v>
      </c>
    </row>
    <row r="15" spans="1:11" x14ac:dyDescent="0.25">
      <c r="A15" s="18" t="s">
        <v>80</v>
      </c>
      <c r="B15" s="3">
        <f>standard_2014!$P$28</f>
        <v>4</v>
      </c>
      <c r="C15" s="3">
        <f>standard_2015!$P$28</f>
        <v>4</v>
      </c>
      <c r="D15" s="3">
        <f>standard_2016!$P$28</f>
        <v>3</v>
      </c>
      <c r="E15" s="3">
        <f>standard_2017!$P$28</f>
        <v>2</v>
      </c>
      <c r="F15" s="3">
        <f>standard_2018!$P$28</f>
        <v>3</v>
      </c>
      <c r="G15" s="3">
        <f>standard_2019!$P$28</f>
        <v>3</v>
      </c>
      <c r="H15" s="3">
        <f>standard_2020!$P$28</f>
        <v>2</v>
      </c>
      <c r="I15" s="3">
        <f>standard_2021!$P$28</f>
        <v>2</v>
      </c>
      <c r="J15" s="3">
        <f>standard_2022!$P$28</f>
        <v>4</v>
      </c>
      <c r="K15" s="3">
        <f>standard_2023!$P$28</f>
        <v>4</v>
      </c>
    </row>
    <row r="16" spans="1:11" x14ac:dyDescent="0.25">
      <c r="A16" s="21" t="s">
        <v>81</v>
      </c>
      <c r="B16" s="22">
        <f>standard_2014!$Q$28</f>
        <v>78.56902874902876</v>
      </c>
      <c r="C16" s="22">
        <f>standard_2015!$Q$28</f>
        <v>80.479692986751786</v>
      </c>
      <c r="D16" s="22">
        <f>standard_2016!$Q$28</f>
        <v>73.334055969169086</v>
      </c>
      <c r="E16" s="22">
        <f>standard_2017!$Q$28</f>
        <v>52.381914957842554</v>
      </c>
      <c r="F16" s="22">
        <f>standard_2018!$Q$28</f>
        <v>49.480627969315755</v>
      </c>
      <c r="G16" s="22">
        <f>standard_2019!$Q$28</f>
        <v>43.16520658828351</v>
      </c>
      <c r="H16" s="22">
        <f>standard_2020!$Q$28</f>
        <v>53.705561406918875</v>
      </c>
      <c r="I16" s="22">
        <f>standard_2021!$Q$28</f>
        <v>45.486474310003729</v>
      </c>
      <c r="J16" s="22">
        <f>standard_2022!$Q$28</f>
        <v>58.682227968110325</v>
      </c>
      <c r="K16" s="22">
        <f>standard_2023!$Q$28</f>
        <v>67.677852278440525</v>
      </c>
    </row>
    <row r="17" spans="1:11" x14ac:dyDescent="0.25">
      <c r="A17" s="56" t="s">
        <v>115</v>
      </c>
      <c r="B17" s="57">
        <f>standard_2014!$Y$28</f>
        <v>42.075029543178246</v>
      </c>
      <c r="C17" s="57">
        <f>standard_2015!$Y$28</f>
        <v>43.507753773028796</v>
      </c>
      <c r="D17" s="57">
        <f>standard_2016!$Y$28</f>
        <v>50.451770305732623</v>
      </c>
      <c r="E17" s="57">
        <f>standard_2017!$Y$28</f>
        <v>72.172819057605125</v>
      </c>
      <c r="F17" s="57">
        <f>standard_2018!$Y$28</f>
        <v>74.770901268153168</v>
      </c>
      <c r="G17" s="57">
        <f>standard_2019!$Y$28</f>
        <v>89.811130895316566</v>
      </c>
      <c r="H17" s="57">
        <f>standard_2020!$Y$28</f>
        <v>75.459734831504306</v>
      </c>
      <c r="I17" s="57">
        <f>standard_2021!$Y$28</f>
        <v>81.698325818680814</v>
      </c>
      <c r="J17" s="57">
        <f>standard_2022!$Y$28</f>
        <v>55.545882339636208</v>
      </c>
      <c r="K17" s="57">
        <f>standard_2023!$Y$28</f>
        <v>48.470182888201556</v>
      </c>
    </row>
    <row r="18" spans="1:11" x14ac:dyDescent="0.25">
      <c r="A18" s="19" t="s">
        <v>114</v>
      </c>
      <c r="B18" s="15">
        <f>standard_2014!$R$28</f>
        <v>19</v>
      </c>
      <c r="C18" s="15">
        <f>standard_2015!$R$28</f>
        <v>20</v>
      </c>
      <c r="D18" s="15">
        <f>standard_2016!$R$28</f>
        <v>19</v>
      </c>
      <c r="E18" s="15">
        <f>standard_2017!$R$28</f>
        <v>3</v>
      </c>
      <c r="F18" s="15">
        <f>standard_2018!$R$28</f>
        <v>1</v>
      </c>
      <c r="G18" s="15">
        <f>standard_2019!$R$28</f>
        <v>1</v>
      </c>
      <c r="H18" s="15">
        <f>standard_2020!$R$28</f>
        <v>3</v>
      </c>
      <c r="I18" s="15">
        <f>standard_2021!$R$28</f>
        <v>1</v>
      </c>
      <c r="J18" s="15">
        <f>standard_2022!$R$28</f>
        <v>4</v>
      </c>
      <c r="K18" s="15">
        <f>standard_2023!$R$28</f>
        <v>9</v>
      </c>
    </row>
  </sheetData>
  <conditionalFormatting sqref="B2:K8 B10:K10 B12:K14">
    <cfRule type="cellIs" dxfId="5" priority="3" stopIfTrue="1" operator="greaterThanOrEqual">
      <formula>100</formula>
    </cfRule>
  </conditionalFormatting>
  <conditionalFormatting sqref="B9:K9">
    <cfRule type="cellIs" dxfId="4" priority="2" stopIfTrue="1" operator="greaterThanOrEqual">
      <formula>100</formula>
    </cfRule>
  </conditionalFormatting>
  <conditionalFormatting sqref="B11:K11">
    <cfRule type="cellIs" dxfId="3" priority="1" stopIfTrue="1" operator="greaterThanOrEqual">
      <formula>100</formula>
    </cfRule>
  </conditionalFormatting>
  <pageMargins left="0.7" right="0.7" top="0.75" bottom="0.75" header="0.3" footer="0.3"/>
  <pageSetup paperSize="9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4"/>
  <sheetViews>
    <sheetView showGridLines="0" topLeftCell="A4" workbookViewId="0">
      <selection activeCell="B1" sqref="B1:L28"/>
    </sheetView>
  </sheetViews>
  <sheetFormatPr defaultRowHeight="13.2" x14ac:dyDescent="0.25"/>
  <cols>
    <col min="2" max="2" width="16.44140625" customWidth="1"/>
    <col min="3" max="12" width="7.44140625" customWidth="1"/>
    <col min="15" max="15" width="8.88671875" bestFit="1" customWidth="1"/>
    <col min="16" max="16" width="10.88671875" bestFit="1" customWidth="1"/>
    <col min="17" max="17" width="14.33203125" bestFit="1" customWidth="1"/>
  </cols>
  <sheetData>
    <row r="1" spans="1:17" ht="16.5" customHeight="1" x14ac:dyDescent="0.25">
      <c r="A1" s="4" t="s">
        <v>119</v>
      </c>
      <c r="B1" s="52" t="s">
        <v>102</v>
      </c>
      <c r="C1" s="17">
        <v>2014</v>
      </c>
      <c r="D1" s="17">
        <v>2015</v>
      </c>
      <c r="E1" s="17">
        <v>2016</v>
      </c>
      <c r="F1" s="17">
        <v>2017</v>
      </c>
      <c r="G1" s="17">
        <v>2018</v>
      </c>
      <c r="H1" s="17">
        <v>2019</v>
      </c>
      <c r="I1" s="17">
        <v>2020</v>
      </c>
      <c r="J1" s="17">
        <v>2021</v>
      </c>
      <c r="K1" s="17">
        <v>2022</v>
      </c>
      <c r="L1" s="17">
        <v>2023</v>
      </c>
      <c r="M1" t="s">
        <v>120</v>
      </c>
    </row>
    <row r="2" spans="1:17" ht="10.5" customHeight="1" x14ac:dyDescent="0.25">
      <c r="A2" s="4" t="str">
        <f>standard_2023!A14</f>
        <v>EUR</v>
      </c>
      <c r="B2" s="49" t="str">
        <f>standard_2023!B14</f>
        <v>Italy</v>
      </c>
      <c r="C2" s="46">
        <f>standard_2014!Q14</f>
        <v>57.37922907158201</v>
      </c>
      <c r="D2" s="46">
        <f>standard_2015!Q14</f>
        <v>62.839650610827071</v>
      </c>
      <c r="E2" s="46">
        <f>standard_2016!Q14</f>
        <v>61.029602750190982</v>
      </c>
      <c r="F2" s="46">
        <f>standard_2017!Q14</f>
        <v>58.033167887919028</v>
      </c>
      <c r="G2" s="46">
        <f>standard_2018!Q14</f>
        <v>52.607804211876605</v>
      </c>
      <c r="H2" s="46">
        <f>standard_2019!Q14</f>
        <v>52.051732711732711</v>
      </c>
      <c r="I2" s="46">
        <f>standard_2020!Q14</f>
        <v>133.51053445800051</v>
      </c>
      <c r="J2" s="46">
        <f>standard_2021!Q14</f>
        <v>104.61714807063223</v>
      </c>
      <c r="K2" s="46">
        <f>standard_2022!Q14</f>
        <v>63.930566622919557</v>
      </c>
      <c r="L2" s="46">
        <f>standard_2023!Q14</f>
        <v>42.229946524064175</v>
      </c>
      <c r="M2" s="3">
        <f t="shared" ref="M2:M28" si="0">L2-K2</f>
        <v>-21.700620098855381</v>
      </c>
      <c r="N2" s="20"/>
    </row>
    <row r="3" spans="1:17" ht="10.5" customHeight="1" x14ac:dyDescent="0.25">
      <c r="A3" s="4" t="str">
        <f>standard_2023!A26</f>
        <v>EUR</v>
      </c>
      <c r="B3" s="49" t="str">
        <f>standard_2023!B26</f>
        <v>Slovenia</v>
      </c>
      <c r="C3" s="46">
        <f>standard_2014!Q26</f>
        <v>44.461769929416988</v>
      </c>
      <c r="D3" s="46">
        <f>standard_2015!Q26</f>
        <v>40.463921699215817</v>
      </c>
      <c r="E3" s="46">
        <f>standard_2016!Q26</f>
        <v>45.127199597787836</v>
      </c>
      <c r="F3" s="46">
        <f>standard_2017!Q26</f>
        <v>52.807013248189726</v>
      </c>
      <c r="G3" s="46">
        <f>standard_2018!Q26</f>
        <v>54.213394448688554</v>
      </c>
      <c r="H3" s="46">
        <f>standard_2019!Q26</f>
        <v>51.780552780552775</v>
      </c>
      <c r="I3" s="46">
        <f>standard_2020!Q26</f>
        <v>54.337851690792867</v>
      </c>
      <c r="J3" s="46">
        <f>standard_2021!Q26</f>
        <v>53.641981447411304</v>
      </c>
      <c r="K3" s="46">
        <f>standard_2022!Q26</f>
        <v>61.356660684714981</v>
      </c>
      <c r="L3" s="46">
        <f>standard_2023!Q26</f>
        <v>44.360828713769884</v>
      </c>
      <c r="M3" s="3">
        <f t="shared" si="0"/>
        <v>-16.995831970945098</v>
      </c>
      <c r="N3" s="20"/>
      <c r="O3" s="41" t="s">
        <v>104</v>
      </c>
      <c r="P3" s="42" t="s">
        <v>105</v>
      </c>
      <c r="Q3" s="43" t="s">
        <v>101</v>
      </c>
    </row>
    <row r="4" spans="1:17" ht="10.5" customHeight="1" x14ac:dyDescent="0.25">
      <c r="A4" s="4" t="str">
        <f>standard_2023!A22</f>
        <v>EUR</v>
      </c>
      <c r="B4" s="49" t="str">
        <f>standard_2023!B22</f>
        <v>Austria</v>
      </c>
      <c r="C4" s="46">
        <f>standard_2014!Q22</f>
        <v>51.445926526967249</v>
      </c>
      <c r="D4" s="46">
        <f>standard_2015!Q22</f>
        <v>55.41342124441671</v>
      </c>
      <c r="E4" s="46">
        <f>standard_2016!Q22</f>
        <v>53.572279173817641</v>
      </c>
      <c r="F4" s="46">
        <f>standard_2017!Q22</f>
        <v>48.86406340266069</v>
      </c>
      <c r="G4" s="46">
        <f>standard_2018!Q22</f>
        <v>54.533489135299085</v>
      </c>
      <c r="H4" s="46">
        <f>standard_2019!Q22</f>
        <v>50.679943987636292</v>
      </c>
      <c r="I4" s="46">
        <f>standard_2020!Q22</f>
        <v>73.906485671191547</v>
      </c>
      <c r="J4" s="46">
        <f>standard_2021!Q22</f>
        <v>60.428893449436423</v>
      </c>
      <c r="K4" s="46">
        <f>standard_2022!Q22</f>
        <v>57.478627923107567</v>
      </c>
      <c r="L4" s="46">
        <f>standard_2023!Q22</f>
        <v>45.120458430458434</v>
      </c>
      <c r="M4" s="3">
        <f t="shared" si="0"/>
        <v>-12.358169492649132</v>
      </c>
      <c r="N4" s="20"/>
    </row>
    <row r="5" spans="1:17" ht="10.5" customHeight="1" x14ac:dyDescent="0.25">
      <c r="A5" s="4" t="str">
        <f>standard_2023!A6</f>
        <v>N_EUR</v>
      </c>
      <c r="B5" s="45" t="str">
        <f>standard_2023!B6</f>
        <v>Denmark</v>
      </c>
      <c r="C5" s="46">
        <f>standard_2014!Q6</f>
        <v>109.01805317859615</v>
      </c>
      <c r="D5" s="46">
        <f>standard_2015!Q6</f>
        <v>80.000618983831657</v>
      </c>
      <c r="E5" s="46">
        <f>standard_2016!Q6</f>
        <v>70.266578012234135</v>
      </c>
      <c r="F5" s="46">
        <f>standard_2017!Q6</f>
        <v>63.82306389939874</v>
      </c>
      <c r="G5" s="46">
        <f>standard_2018!Q6</f>
        <v>56.994038389965993</v>
      </c>
      <c r="H5" s="46">
        <f>standard_2019!Q6</f>
        <v>57.789940828402365</v>
      </c>
      <c r="I5" s="46">
        <f>standard_2020!Q6</f>
        <v>59.564802467517403</v>
      </c>
      <c r="J5" s="46">
        <f>standard_2021!Q6</f>
        <v>61.63440054164036</v>
      </c>
      <c r="K5" s="46">
        <f>standard_2022!Q6</f>
        <v>59.723294553611296</v>
      </c>
      <c r="L5" s="46">
        <f>standard_2023!Q6</f>
        <v>54.845216623497173</v>
      </c>
      <c r="M5" s="3">
        <f t="shared" si="0"/>
        <v>-4.8780779301141237</v>
      </c>
      <c r="N5" s="20"/>
    </row>
    <row r="6" spans="1:17" ht="10.5" customHeight="1" x14ac:dyDescent="0.25">
      <c r="A6" s="4" t="str">
        <f>standard_2023!A12</f>
        <v>EUR</v>
      </c>
      <c r="B6" s="49" t="str">
        <f>standard_2023!B12</f>
        <v>France</v>
      </c>
      <c r="C6" s="46">
        <f>standard_2014!Q12</f>
        <v>54.662976194243157</v>
      </c>
      <c r="D6" s="46">
        <f>standard_2015!Q12</f>
        <v>56.175258627747318</v>
      </c>
      <c r="E6" s="46">
        <f>standard_2016!Q12</f>
        <v>65.906254459467135</v>
      </c>
      <c r="F6" s="46">
        <f>standard_2017!Q12</f>
        <v>70.799983204327091</v>
      </c>
      <c r="G6" s="46">
        <f>standard_2018!Q12</f>
        <v>68.425301621455461</v>
      </c>
      <c r="H6" s="46">
        <f>standard_2019!Q12</f>
        <v>67.305947727486199</v>
      </c>
      <c r="I6" s="46">
        <f>standard_2020!Q12</f>
        <v>103.82440742766536</v>
      </c>
      <c r="J6" s="46">
        <f>standard_2021!Q12</f>
        <v>74.449682474388354</v>
      </c>
      <c r="K6" s="46">
        <f>standard_2022!Q12</f>
        <v>87.79034724451013</v>
      </c>
      <c r="L6" s="46">
        <f>standard_2023!Q12</f>
        <v>60.698125655139236</v>
      </c>
      <c r="M6" s="3">
        <f t="shared" si="0"/>
        <v>-27.092221589370894</v>
      </c>
      <c r="N6" s="20"/>
    </row>
    <row r="7" spans="1:17" ht="10.5" customHeight="1" x14ac:dyDescent="0.25">
      <c r="A7" s="4" t="str">
        <f>standard_2023!A11</f>
        <v>EUR</v>
      </c>
      <c r="B7" s="49" t="str">
        <f>standard_2023!B11</f>
        <v>Spain</v>
      </c>
      <c r="C7" s="46">
        <f>standard_2014!Q11</f>
        <v>76.416491155902918</v>
      </c>
      <c r="D7" s="46">
        <f>standard_2015!Q11</f>
        <v>79.515846898199825</v>
      </c>
      <c r="E7" s="46">
        <f>standard_2016!Q11</f>
        <v>85.355213916299888</v>
      </c>
      <c r="F7" s="46">
        <f>standard_2017!Q11</f>
        <v>87.951645137165485</v>
      </c>
      <c r="G7" s="46">
        <f>standard_2018!Q11</f>
        <v>100.3062688945042</v>
      </c>
      <c r="H7" s="46">
        <f>standard_2019!Q11</f>
        <v>92.646210114671632</v>
      </c>
      <c r="I7" s="46">
        <f>standard_2020!Q11</f>
        <v>177.24027631493692</v>
      </c>
      <c r="J7" s="46">
        <f>standard_2021!Q11</f>
        <v>96.757097995016551</v>
      </c>
      <c r="K7" s="46">
        <f>standard_2022!Q11</f>
        <v>76.361159624689037</v>
      </c>
      <c r="L7" s="46">
        <f>standard_2023!Q11</f>
        <v>61.111597552774022</v>
      </c>
      <c r="M7" s="3">
        <f t="shared" si="0"/>
        <v>-15.249562071915015</v>
      </c>
      <c r="N7" s="20"/>
    </row>
    <row r="8" spans="1:17" ht="10.5" customHeight="1" x14ac:dyDescent="0.25">
      <c r="A8" s="4" t="str">
        <f>standard_2023!A21</f>
        <v>EUR</v>
      </c>
      <c r="B8" s="49" t="str">
        <f>standard_2023!B21</f>
        <v>Netherlands</v>
      </c>
      <c r="C8" s="46">
        <f>standard_2014!Q21</f>
        <v>63.684319702419252</v>
      </c>
      <c r="D8" s="46">
        <f>standard_2015!Q21</f>
        <v>60.343277637395289</v>
      </c>
      <c r="E8" s="46">
        <f>standard_2016!Q21</f>
        <v>72.922172824661516</v>
      </c>
      <c r="F8" s="46">
        <f>standard_2017!Q21</f>
        <v>63.226265690066597</v>
      </c>
      <c r="G8" s="46">
        <f>standard_2018!Q21</f>
        <v>71.32579260859805</v>
      </c>
      <c r="H8" s="46">
        <f>standard_2019!Q21</f>
        <v>73.174603174603163</v>
      </c>
      <c r="I8" s="46">
        <f>standard_2020!Q21</f>
        <v>76.725898786984772</v>
      </c>
      <c r="J8" s="46">
        <f>standard_2021!Q21</f>
        <v>76.592160479038313</v>
      </c>
      <c r="K8" s="46">
        <f>standard_2022!Q21</f>
        <v>74.495617755798762</v>
      </c>
      <c r="L8" s="46">
        <f>standard_2023!Q21</f>
        <v>63.768574497398035</v>
      </c>
      <c r="M8" s="3">
        <f t="shared" si="0"/>
        <v>-10.727043258400727</v>
      </c>
      <c r="N8" s="20"/>
    </row>
    <row r="9" spans="1:17" ht="10.5" customHeight="1" x14ac:dyDescent="0.25">
      <c r="A9" s="4" t="str">
        <f>standard_2023!A7</f>
        <v>EUR</v>
      </c>
      <c r="B9" s="49" t="str">
        <f>standard_2023!B7</f>
        <v>Germany</v>
      </c>
      <c r="C9" s="46">
        <f>standard_2014!Q7</f>
        <v>48.464563606328319</v>
      </c>
      <c r="D9" s="46">
        <f>standard_2015!Q7</f>
        <v>51.859632212935381</v>
      </c>
      <c r="E9" s="46">
        <f>standard_2016!Q7</f>
        <v>55.650927503868665</v>
      </c>
      <c r="F9" s="46">
        <f>standard_2017!Q7</f>
        <v>55.604871568853468</v>
      </c>
      <c r="G9" s="46">
        <f>standard_2018!Q7</f>
        <v>63.959914394303539</v>
      </c>
      <c r="H9" s="46">
        <f>standard_2019!Q7</f>
        <v>68.298887608118378</v>
      </c>
      <c r="I9" s="46">
        <f>standard_2020!Q7</f>
        <v>62.38264186793598</v>
      </c>
      <c r="J9" s="46">
        <f>standard_2021!Q7</f>
        <v>61.022270474623411</v>
      </c>
      <c r="K9" s="46">
        <f>standard_2022!Q7</f>
        <v>70.347457424425755</v>
      </c>
      <c r="L9" s="46">
        <f>standard_2023!Q7</f>
        <v>66.698438931606361</v>
      </c>
      <c r="M9" s="3">
        <f t="shared" si="0"/>
        <v>-3.6490184928193941</v>
      </c>
      <c r="N9" s="20"/>
    </row>
    <row r="10" spans="1:17" ht="10.5" customHeight="1" x14ac:dyDescent="0.25">
      <c r="A10" s="4" t="str">
        <f>standard_2023!A28</f>
        <v>EUR</v>
      </c>
      <c r="B10" s="49" t="str">
        <f>standard_2023!B28</f>
        <v>Finland</v>
      </c>
      <c r="C10" s="46">
        <f>standard_2014!Q28</f>
        <v>78.56902874902876</v>
      </c>
      <c r="D10" s="46">
        <f>standard_2015!Q28</f>
        <v>80.479692986751786</v>
      </c>
      <c r="E10" s="46">
        <f>standard_2016!Q28</f>
        <v>73.334055969169086</v>
      </c>
      <c r="F10" s="46">
        <f>standard_2017!Q28</f>
        <v>52.381914957842554</v>
      </c>
      <c r="G10" s="46">
        <f>standard_2018!Q28</f>
        <v>49.480627969315755</v>
      </c>
      <c r="H10" s="46">
        <f>standard_2019!Q28</f>
        <v>43.16520658828351</v>
      </c>
      <c r="I10" s="46">
        <f>standard_2020!Q28</f>
        <v>53.705561406918875</v>
      </c>
      <c r="J10" s="46">
        <f>standard_2021!Q28</f>
        <v>45.486474310003729</v>
      </c>
      <c r="K10" s="46">
        <f>standard_2022!Q28</f>
        <v>58.682227968110325</v>
      </c>
      <c r="L10" s="46">
        <f>standard_2023!Q28</f>
        <v>67.677852278440525</v>
      </c>
      <c r="M10" s="3">
        <f t="shared" si="0"/>
        <v>8.9956243103302</v>
      </c>
      <c r="N10" s="20"/>
    </row>
    <row r="11" spans="1:17" ht="10.5" customHeight="1" x14ac:dyDescent="0.25">
      <c r="A11" s="4" t="str">
        <f>standard_2023!A3</f>
        <v>EUR</v>
      </c>
      <c r="B11" s="49" t="str">
        <f>standard_2023!B3</f>
        <v>Belgium</v>
      </c>
      <c r="C11" s="46">
        <f>standard_2014!Q3</f>
        <v>55.363743446096386</v>
      </c>
      <c r="D11" s="46">
        <f>standard_2015!Q3</f>
        <v>73.000803379626916</v>
      </c>
      <c r="E11" s="46">
        <f>standard_2016!Q3</f>
        <v>63.077370090944754</v>
      </c>
      <c r="F11" s="46">
        <f>standard_2017!Q3</f>
        <v>54.618877984760346</v>
      </c>
      <c r="G11" s="46">
        <f>standard_2018!Q3</f>
        <v>64.56112514936045</v>
      </c>
      <c r="H11" s="46">
        <f>standard_2019!Q3</f>
        <v>63.898439167669935</v>
      </c>
      <c r="I11" s="46">
        <f>standard_2020!Q3</f>
        <v>52.221288515406165</v>
      </c>
      <c r="J11" s="46">
        <f>standard_2021!Q3</f>
        <v>47.798913504795863</v>
      </c>
      <c r="K11" s="46">
        <f>standard_2022!Q3</f>
        <v>52.098512347381117</v>
      </c>
      <c r="L11" s="46">
        <f>standard_2023!Q3</f>
        <v>69.86115489839473</v>
      </c>
      <c r="M11" s="3">
        <f t="shared" si="0"/>
        <v>17.762642551013613</v>
      </c>
      <c r="N11" s="20"/>
    </row>
    <row r="12" spans="1:17" ht="10.5" customHeight="1" x14ac:dyDescent="0.25">
      <c r="A12" s="4" t="str">
        <f>standard_2023!A24</f>
        <v>EUR</v>
      </c>
      <c r="B12" s="49" t="str">
        <f>standard_2023!B24</f>
        <v>Portugal</v>
      </c>
      <c r="C12" s="46">
        <f>standard_2014!Q24</f>
        <v>85.609341638753421</v>
      </c>
      <c r="D12" s="46">
        <f>standard_2015!Q24</f>
        <v>87.035256849736498</v>
      </c>
      <c r="E12" s="46">
        <f>standard_2016!Q24</f>
        <v>81.087438574497412</v>
      </c>
      <c r="F12" s="46">
        <f>standard_2017!Q24</f>
        <v>77.489366842308016</v>
      </c>
      <c r="G12" s="46">
        <f>standard_2018!Q24</f>
        <v>84.019402166460978</v>
      </c>
      <c r="H12" s="46">
        <f>standard_2019!Q24</f>
        <v>78.938476053860668</v>
      </c>
      <c r="I12" s="46">
        <f>standard_2020!Q24</f>
        <v>112.70317440729204</v>
      </c>
      <c r="J12" s="46">
        <f>standard_2021!Q24</f>
        <v>108.36654185934728</v>
      </c>
      <c r="K12" s="46">
        <f>standard_2022!Q24</f>
        <v>88.947020510911912</v>
      </c>
      <c r="L12" s="46">
        <f>standard_2023!Q24</f>
        <v>70.211269123033816</v>
      </c>
      <c r="M12" s="3">
        <f t="shared" si="0"/>
        <v>-18.735751387878096</v>
      </c>
      <c r="N12" s="20"/>
    </row>
    <row r="13" spans="1:17" ht="10.5" customHeight="1" x14ac:dyDescent="0.25">
      <c r="A13" s="4" t="str">
        <f>standard_2023!A15</f>
        <v>EUR</v>
      </c>
      <c r="B13" s="60" t="str">
        <f>standard_2023!B15</f>
        <v>Cyprus</v>
      </c>
      <c r="C13" s="48">
        <f>standard_2014!Q15</f>
        <v>115.26897218919842</v>
      </c>
      <c r="D13" s="48">
        <f>standard_2015!Q15</f>
        <v>117.6059385561648</v>
      </c>
      <c r="E13" s="48">
        <f>standard_2016!Q15</f>
        <v>121.87083881427772</v>
      </c>
      <c r="F13" s="48">
        <f>standard_2017!Q15</f>
        <v>129.5509133902799</v>
      </c>
      <c r="G13" s="48">
        <f>standard_2018!Q15</f>
        <v>95.572603113327119</v>
      </c>
      <c r="H13" s="48">
        <f>standard_2019!Q15</f>
        <v>98.545288045288061</v>
      </c>
      <c r="I13" s="48">
        <f>standard_2020!Q15</f>
        <v>91.305106658047833</v>
      </c>
      <c r="J13" s="48">
        <f>standard_2021!Q15</f>
        <v>83.921699969211275</v>
      </c>
      <c r="K13" s="48">
        <f>standard_2022!Q15</f>
        <v>77.19562790151025</v>
      </c>
      <c r="L13" s="48">
        <f>standard_2023!Q15</f>
        <v>74.089421890326861</v>
      </c>
      <c r="M13" s="3">
        <f t="shared" si="0"/>
        <v>-3.1062060111833887</v>
      </c>
      <c r="N13" s="20"/>
    </row>
    <row r="14" spans="1:17" ht="10.5" customHeight="1" x14ac:dyDescent="0.25">
      <c r="A14" s="4" t="str">
        <f>standard_2023!A13</f>
        <v>EUR</v>
      </c>
      <c r="B14" s="49" t="str">
        <f>standard_2023!B13</f>
        <v>Croatia</v>
      </c>
      <c r="C14" s="46">
        <f>standard_2014!Q13</f>
        <v>61.579224696871748</v>
      </c>
      <c r="D14" s="46">
        <f>standard_2015!Q13</f>
        <v>53.526190250172149</v>
      </c>
      <c r="E14" s="46">
        <f>standard_2016!Q13</f>
        <v>50.26568529509705</v>
      </c>
      <c r="F14" s="46">
        <f>standard_2017!Q13</f>
        <v>52.812063753240217</v>
      </c>
      <c r="G14" s="46">
        <f>standard_2018!Q13</f>
        <v>85.84303680231281</v>
      </c>
      <c r="H14" s="46">
        <f>standard_2019!Q13</f>
        <v>58.140137640137638</v>
      </c>
      <c r="I14" s="46">
        <f>standard_2020!Q13</f>
        <v>84.141015912192387</v>
      </c>
      <c r="J14" s="46">
        <f>standard_2021!Q13</f>
        <v>47.612515187175823</v>
      </c>
      <c r="K14" s="46">
        <f>standard_2022!Q13</f>
        <v>64.23420345366047</v>
      </c>
      <c r="L14" s="46">
        <f>standard_2023!Q13</f>
        <v>74.462261217917344</v>
      </c>
      <c r="M14" s="3">
        <f t="shared" si="0"/>
        <v>10.228057764256874</v>
      </c>
      <c r="N14" s="20"/>
    </row>
    <row r="15" spans="1:17" ht="10.5" customHeight="1" x14ac:dyDescent="0.25">
      <c r="A15" s="4" t="str">
        <f>standard_2023!A20</f>
        <v>EUR</v>
      </c>
      <c r="B15" s="49" t="str">
        <f>standard_2023!B20</f>
        <v>Malta</v>
      </c>
      <c r="C15" s="46">
        <f>standard_2014!Q20</f>
        <v>36.587849305043875</v>
      </c>
      <c r="D15" s="46">
        <f>standard_2015!Q20</f>
        <v>42.557403380932797</v>
      </c>
      <c r="E15" s="46">
        <f>standard_2016!Q20</f>
        <v>52.926498589394512</v>
      </c>
      <c r="F15" s="46">
        <f>standard_2017!Q20</f>
        <v>50.075577514491542</v>
      </c>
      <c r="G15" s="46">
        <f>standard_2018!Q20</f>
        <v>65.482156275097452</v>
      </c>
      <c r="H15" s="46">
        <f>standard_2019!Q20</f>
        <v>82.518233902849289</v>
      </c>
      <c r="I15" s="46">
        <f>standard_2020!Q20</f>
        <v>78.383320801872841</v>
      </c>
      <c r="J15" s="46">
        <f>standard_2021!Q20</f>
        <v>67.276502783290113</v>
      </c>
      <c r="K15" s="46">
        <f>standard_2022!Q20</f>
        <v>85.781594137386008</v>
      </c>
      <c r="L15" s="46">
        <f>standard_2023!Q20</f>
        <v>76.908508565341151</v>
      </c>
      <c r="M15" s="3">
        <f t="shared" si="0"/>
        <v>-8.8730855720448574</v>
      </c>
      <c r="N15" s="20"/>
    </row>
    <row r="16" spans="1:17" ht="10.5" customHeight="1" x14ac:dyDescent="0.25">
      <c r="A16" s="4" t="str">
        <f>standard_2023!A29</f>
        <v>N_EUR</v>
      </c>
      <c r="B16" s="45" t="str">
        <f>standard_2023!B29</f>
        <v>Sweden</v>
      </c>
      <c r="C16" s="46">
        <f>standard_2014!Q29</f>
        <v>87.921627075789971</v>
      </c>
      <c r="D16" s="46">
        <f>standard_2015!Q29</f>
        <v>94.117985528799991</v>
      </c>
      <c r="E16" s="46">
        <f>standard_2016!Q29</f>
        <v>85.803951096666026</v>
      </c>
      <c r="F16" s="46">
        <f>standard_2017!Q29</f>
        <v>78.043792341394152</v>
      </c>
      <c r="G16" s="46">
        <f>standard_2018!Q29</f>
        <v>66.400368269237049</v>
      </c>
      <c r="H16" s="46">
        <f>standard_2019!Q29</f>
        <v>81.326043699889851</v>
      </c>
      <c r="I16" s="46">
        <f>standard_2020!Q29</f>
        <v>72.467625637308885</v>
      </c>
      <c r="J16" s="46">
        <f>standard_2021!Q29</f>
        <v>65.213965772789308</v>
      </c>
      <c r="K16" s="46">
        <f>standard_2022!Q29</f>
        <v>58.853740075912022</v>
      </c>
      <c r="L16" s="46">
        <f>standard_2023!Q29</f>
        <v>77.296332109318527</v>
      </c>
      <c r="M16" s="3">
        <f t="shared" si="0"/>
        <v>18.442592033406505</v>
      </c>
      <c r="N16" s="20"/>
    </row>
    <row r="17" spans="1:14" ht="10.5" customHeight="1" x14ac:dyDescent="0.25">
      <c r="A17" s="4" t="str">
        <f>standard_2023!A23</f>
        <v>N_EUR</v>
      </c>
      <c r="B17" s="45" t="str">
        <f>standard_2023!B23</f>
        <v>Poland</v>
      </c>
      <c r="C17" s="46">
        <f>standard_2014!Q23</f>
        <v>57.30067694999822</v>
      </c>
      <c r="D17" s="46">
        <f>standard_2015!Q23</f>
        <v>52.72374558573653</v>
      </c>
      <c r="E17" s="46">
        <f>standard_2016!Q23</f>
        <v>60.738934519477503</v>
      </c>
      <c r="F17" s="46">
        <f>standard_2017!Q23</f>
        <v>56.877696461406877</v>
      </c>
      <c r="G17" s="46">
        <f>standard_2018!Q23</f>
        <v>49.798928572684225</v>
      </c>
      <c r="H17" s="46">
        <f>standard_2019!Q23</f>
        <v>58.586831971447353</v>
      </c>
      <c r="I17" s="46">
        <f>standard_2020!Q23</f>
        <v>52.740103034220688</v>
      </c>
      <c r="J17" s="46">
        <f>standard_2021!Q23</f>
        <v>50.607644241128398</v>
      </c>
      <c r="K17" s="46">
        <f>standard_2022!Q23</f>
        <v>53.925768047939989</v>
      </c>
      <c r="L17" s="46">
        <f>standard_2023!Q23</f>
        <v>78.286052559808212</v>
      </c>
      <c r="M17" s="3">
        <f t="shared" si="0"/>
        <v>24.360284511868223</v>
      </c>
      <c r="N17" s="20"/>
    </row>
    <row r="18" spans="1:14" ht="10.5" customHeight="1" x14ac:dyDescent="0.25">
      <c r="A18" s="4" t="str">
        <f>standard_2023!A4</f>
        <v>N_EUR</v>
      </c>
      <c r="B18" s="45" t="str">
        <f>standard_2023!B4</f>
        <v>Bulgaria</v>
      </c>
      <c r="C18" s="46">
        <f>standard_2014!Q4</f>
        <v>67.159526245499094</v>
      </c>
      <c r="D18" s="46">
        <f>standard_2015!Q4</f>
        <v>63.947513271042673</v>
      </c>
      <c r="E18" s="46">
        <f>standard_2016!Q4</f>
        <v>64.839851199579712</v>
      </c>
      <c r="F18" s="46">
        <f>standard_2017!Q4</f>
        <v>65.540142361409323</v>
      </c>
      <c r="G18" s="46">
        <f>standard_2018!Q4</f>
        <v>69.79322010317486</v>
      </c>
      <c r="H18" s="46">
        <f>standard_2019!Q4</f>
        <v>68.972536010997544</v>
      </c>
      <c r="I18" s="46">
        <f>standard_2020!Q4</f>
        <v>59.07696175116989</v>
      </c>
      <c r="J18" s="46">
        <f>standard_2021!Q4</f>
        <v>57.025180952782755</v>
      </c>
      <c r="K18" s="46">
        <f>standard_2022!Q4</f>
        <v>75.583750839406974</v>
      </c>
      <c r="L18" s="46">
        <f>standard_2023!Q4</f>
        <v>85.552419174591122</v>
      </c>
      <c r="M18" s="3">
        <f t="shared" si="0"/>
        <v>9.9686683351841481</v>
      </c>
      <c r="N18" s="20"/>
    </row>
    <row r="19" spans="1:14" ht="10.5" customHeight="1" x14ac:dyDescent="0.25">
      <c r="A19" s="4" t="str">
        <f>standard_2023!A25</f>
        <v>N_EUR</v>
      </c>
      <c r="B19" s="45" t="str">
        <f>standard_2023!B25</f>
        <v>Romania</v>
      </c>
      <c r="C19" s="46">
        <f>standard_2014!Q25</f>
        <v>46.390606125900248</v>
      </c>
      <c r="D19" s="46">
        <f>standard_2015!Q25</f>
        <v>47.399988899988898</v>
      </c>
      <c r="E19" s="46">
        <f>standard_2016!Q25</f>
        <v>54.445064739182385</v>
      </c>
      <c r="F19" s="46">
        <f>standard_2017!Q25</f>
        <v>68.388425300189994</v>
      </c>
      <c r="G19" s="46">
        <f>standard_2018!Q25</f>
        <v>66.601099252682943</v>
      </c>
      <c r="H19" s="46">
        <f>standard_2019!Q25</f>
        <v>61.316597931982557</v>
      </c>
      <c r="I19" s="46">
        <f>standard_2020!Q25</f>
        <v>70.992197345138521</v>
      </c>
      <c r="J19" s="46">
        <f>standard_2021!Q25</f>
        <v>66.538615482054396</v>
      </c>
      <c r="K19" s="46">
        <f>standard_2022!Q25</f>
        <v>74.604625389693268</v>
      </c>
      <c r="L19" s="46">
        <f>standard_2023!Q25</f>
        <v>87.820199659566185</v>
      </c>
      <c r="M19" s="3">
        <f t="shared" si="0"/>
        <v>13.215574269872917</v>
      </c>
      <c r="N19" s="20"/>
    </row>
    <row r="20" spans="1:14" ht="10.5" customHeight="1" x14ac:dyDescent="0.25">
      <c r="A20" s="4" t="str">
        <f>standard_2023!A27</f>
        <v>EUR</v>
      </c>
      <c r="B20" s="49" t="str">
        <f>standard_2023!B27</f>
        <v>Slovakia</v>
      </c>
      <c r="C20" s="46">
        <f>standard_2014!Q27</f>
        <v>57.575692783837589</v>
      </c>
      <c r="D20" s="46">
        <f>standard_2015!Q27</f>
        <v>60.584238114826348</v>
      </c>
      <c r="E20" s="46">
        <f>standard_2016!Q27</f>
        <v>69.591195596761196</v>
      </c>
      <c r="F20" s="46">
        <f>standard_2017!Q27</f>
        <v>64.778926955397552</v>
      </c>
      <c r="G20" s="46">
        <f>standard_2018!Q27</f>
        <v>70.421081432393649</v>
      </c>
      <c r="H20" s="46">
        <f>standard_2019!Q27</f>
        <v>79.190296455681064</v>
      </c>
      <c r="I20" s="46">
        <f>standard_2020!Q27</f>
        <v>81.665802272137114</v>
      </c>
      <c r="J20" s="46">
        <f>standard_2021!Q27</f>
        <v>73.873599025408993</v>
      </c>
      <c r="K20" s="46">
        <f>standard_2022!Q27</f>
        <v>98.744955863643625</v>
      </c>
      <c r="L20" s="46">
        <f>standard_2023!Q27</f>
        <v>89.868362698136465</v>
      </c>
      <c r="M20" s="3">
        <f t="shared" si="0"/>
        <v>-8.8765931655071597</v>
      </c>
      <c r="N20" s="20"/>
    </row>
    <row r="21" spans="1:14" ht="10.5" customHeight="1" x14ac:dyDescent="0.25">
      <c r="A21" s="4" t="str">
        <f>standard_2023!A10</f>
        <v>EUR</v>
      </c>
      <c r="B21" s="60" t="str">
        <f>standard_2023!B10</f>
        <v>Greece</v>
      </c>
      <c r="C21" s="48">
        <f>standard_2014!Q10</f>
        <v>107.44180329474446</v>
      </c>
      <c r="D21" s="48">
        <f>standard_2015!Q10</f>
        <v>119.46529313823432</v>
      </c>
      <c r="E21" s="48">
        <f>standard_2016!Q10</f>
        <v>125.72437464496289</v>
      </c>
      <c r="F21" s="48">
        <f>standard_2017!Q10</f>
        <v>113.4461842079489</v>
      </c>
      <c r="G21" s="48">
        <f>standard_2018!Q10</f>
        <v>102.24463620843711</v>
      </c>
      <c r="H21" s="48">
        <f>standard_2019!Q10</f>
        <v>98.69768692845615</v>
      </c>
      <c r="I21" s="48">
        <f>standard_2020!Q10</f>
        <v>258.70832787624636</v>
      </c>
      <c r="J21" s="48">
        <f>standard_2021!Q10</f>
        <v>150.71213896711635</v>
      </c>
      <c r="K21" s="48">
        <f>standard_2022!Q10</f>
        <v>111.08179904559996</v>
      </c>
      <c r="L21" s="48">
        <f>standard_2023!Q10</f>
        <v>101.60733158244471</v>
      </c>
      <c r="M21" s="3">
        <f t="shared" si="0"/>
        <v>-9.4744674631552499</v>
      </c>
      <c r="N21" s="20"/>
    </row>
    <row r="22" spans="1:14" ht="10.5" customHeight="1" x14ac:dyDescent="0.25">
      <c r="A22" s="4" t="str">
        <f>standard_2023!A5</f>
        <v>N_EUR</v>
      </c>
      <c r="B22" s="45" t="str">
        <f>standard_2023!B5</f>
        <v>Czech Republic</v>
      </c>
      <c r="C22" s="46">
        <f>standard_2014!Q5</f>
        <v>60.56975377563613</v>
      </c>
      <c r="D22" s="46">
        <f>standard_2015!Q5</f>
        <v>55.207605531723182</v>
      </c>
      <c r="E22" s="46">
        <f>standard_2016!Q5</f>
        <v>49.577273907590651</v>
      </c>
      <c r="F22" s="46">
        <f>standard_2017!Q5</f>
        <v>62.186516851675222</v>
      </c>
      <c r="G22" s="46">
        <f>standard_2018!Q5</f>
        <v>79.608297434089309</v>
      </c>
      <c r="H22" s="46">
        <f>standard_2019!Q5</f>
        <v>66.958929958929971</v>
      </c>
      <c r="I22" s="46">
        <f>standard_2020!Q5</f>
        <v>58.361556743909695</v>
      </c>
      <c r="J22" s="46">
        <f>standard_2021!Q5</f>
        <v>77.569712489621992</v>
      </c>
      <c r="K22" s="46">
        <f>standard_2022!Q5</f>
        <v>108.69787247443357</v>
      </c>
      <c r="L22" s="46">
        <f>standard_2023!Q5</f>
        <v>103.068126945955</v>
      </c>
      <c r="M22" s="3">
        <f t="shared" si="0"/>
        <v>-5.6297455284785656</v>
      </c>
      <c r="N22" s="20"/>
    </row>
    <row r="23" spans="1:14" ht="10.5" customHeight="1" x14ac:dyDescent="0.25">
      <c r="A23" s="4" t="str">
        <f>standard_2023!A17</f>
        <v>EUR</v>
      </c>
      <c r="B23" s="49" t="str">
        <f>standard_2023!B17</f>
        <v>Lithuania</v>
      </c>
      <c r="C23" s="46">
        <f>standard_2014!Q17</f>
        <v>48.369110778613042</v>
      </c>
      <c r="D23" s="46">
        <f>standard_2015!Q17</f>
        <v>86.052112050845082</v>
      </c>
      <c r="E23" s="46">
        <f>standard_2016!Q17</f>
        <v>104.30620747276856</v>
      </c>
      <c r="F23" s="46">
        <f>standard_2017!Q17</f>
        <v>65.459192140187625</v>
      </c>
      <c r="G23" s="46">
        <f>standard_2018!Q17</f>
        <v>70.05912915641423</v>
      </c>
      <c r="H23" s="46">
        <f>standard_2019!Q17</f>
        <v>57.847853001699157</v>
      </c>
      <c r="I23" s="46">
        <f>standard_2020!Q17</f>
        <v>66.845438874850643</v>
      </c>
      <c r="J23" s="46">
        <f>standard_2021!Q17</f>
        <v>78.857758380382819</v>
      </c>
      <c r="K23" s="46">
        <f>standard_2022!Q17</f>
        <v>99.055754953944998</v>
      </c>
      <c r="L23" s="46">
        <f>standard_2023!Q17</f>
        <v>104.01932532023028</v>
      </c>
      <c r="M23" s="3">
        <f t="shared" si="0"/>
        <v>4.9635703662852819</v>
      </c>
      <c r="N23" s="20"/>
    </row>
    <row r="24" spans="1:14" ht="10.5" customHeight="1" x14ac:dyDescent="0.25">
      <c r="A24" s="4" t="str">
        <f>standard_2023!A19</f>
        <v>N_EUR</v>
      </c>
      <c r="B24" s="45" t="str">
        <f>standard_2023!B19</f>
        <v>Hungary</v>
      </c>
      <c r="C24" s="46">
        <f>standard_2014!Q19</f>
        <v>79.764802387155314</v>
      </c>
      <c r="D24" s="46">
        <f>standard_2015!Q19</f>
        <v>68.870224546695127</v>
      </c>
      <c r="E24" s="46">
        <f>standard_2016!Q19</f>
        <v>66.588170502197642</v>
      </c>
      <c r="F24" s="46">
        <f>standard_2017!Q19</f>
        <v>55.690486989129518</v>
      </c>
      <c r="G24" s="46">
        <f>standard_2018!Q19</f>
        <v>65.110411961090691</v>
      </c>
      <c r="H24" s="46">
        <f>standard_2019!Q19</f>
        <v>73.684597453828218</v>
      </c>
      <c r="I24" s="46">
        <f>standard_2020!Q19</f>
        <v>79.365994237034982</v>
      </c>
      <c r="J24" s="46">
        <f>standard_2021!Q19</f>
        <v>92.96579268393748</v>
      </c>
      <c r="K24" s="46">
        <f>standard_2022!Q19</f>
        <v>115.29009279307924</v>
      </c>
      <c r="L24" s="46">
        <f>standard_2023!Q19</f>
        <v>104.6572291459169</v>
      </c>
      <c r="M24" s="3">
        <f t="shared" si="0"/>
        <v>-10.632863647162338</v>
      </c>
      <c r="N24" s="20"/>
    </row>
    <row r="25" spans="1:14" ht="10.5" customHeight="1" x14ac:dyDescent="0.25">
      <c r="A25" s="4" t="str">
        <f>standard_2023!A8</f>
        <v>EUR</v>
      </c>
      <c r="B25" s="49" t="str">
        <f>standard_2023!B8</f>
        <v>Estonia</v>
      </c>
      <c r="C25" s="46">
        <f>standard_2014!Q8</f>
        <v>72.243283614324341</v>
      </c>
      <c r="D25" s="46">
        <f>standard_2015!Q8</f>
        <v>80.856010324517129</v>
      </c>
      <c r="E25" s="46">
        <f>standard_2016!Q8</f>
        <v>75.885346503672295</v>
      </c>
      <c r="F25" s="46">
        <f>standard_2017!Q8</f>
        <v>66.553616649815751</v>
      </c>
      <c r="G25" s="46">
        <f>standard_2018!Q8</f>
        <v>65.510781074129497</v>
      </c>
      <c r="H25" s="46">
        <f>standard_2019!Q8</f>
        <v>63.226773226773226</v>
      </c>
      <c r="I25" s="46">
        <f>standard_2020!Q8</f>
        <v>58.822959594452804</v>
      </c>
      <c r="J25" s="46">
        <f>standard_2021!Q8</f>
        <v>67.83080418827025</v>
      </c>
      <c r="K25" s="46">
        <f>standard_2022!Q8</f>
        <v>95.26353711647829</v>
      </c>
      <c r="L25" s="46">
        <f>standard_2023!Q8</f>
        <v>107.32383755008192</v>
      </c>
      <c r="M25" s="3">
        <f t="shared" si="0"/>
        <v>12.060300433603629</v>
      </c>
      <c r="N25" s="20"/>
    </row>
    <row r="26" spans="1:14" ht="10.5" customHeight="1" x14ac:dyDescent="0.25">
      <c r="A26" s="4" t="str">
        <f>standard_2023!A18</f>
        <v>EUR</v>
      </c>
      <c r="B26" s="49" t="str">
        <f>standard_2023!B18</f>
        <v>Luxembourg</v>
      </c>
      <c r="C26" s="46">
        <f>standard_2014!Q18</f>
        <v>105.09822379731882</v>
      </c>
      <c r="D26" s="46">
        <f>standard_2015!Q18</f>
        <v>72.449967578926859</v>
      </c>
      <c r="E26" s="46">
        <f>standard_2016!Q18</f>
        <v>57.430510665804782</v>
      </c>
      <c r="F26" s="46">
        <f>standard_2017!Q18</f>
        <v>83.949547184841293</v>
      </c>
      <c r="G26" s="46">
        <f>standard_2018!Q18</f>
        <v>73.859535888947647</v>
      </c>
      <c r="H26" s="46">
        <f>standard_2019!Q18</f>
        <v>89.046675546675559</v>
      </c>
      <c r="I26" s="46">
        <f>standard_2020!Q18</f>
        <v>73.021393639040696</v>
      </c>
      <c r="J26" s="46">
        <f>standard_2021!Q18</f>
        <v>60.516437810555459</v>
      </c>
      <c r="K26" s="46">
        <f>standard_2022!Q18</f>
        <v>67.07370314954025</v>
      </c>
      <c r="L26" s="46">
        <f>standard_2023!Q18</f>
        <v>111.26695454871924</v>
      </c>
      <c r="M26" s="3">
        <f t="shared" si="0"/>
        <v>44.19325139917899</v>
      </c>
      <c r="N26" s="20"/>
    </row>
    <row r="27" spans="1:14" ht="10.5" customHeight="1" x14ac:dyDescent="0.25">
      <c r="A27" s="4" t="str">
        <f>standard_2023!A9</f>
        <v>EUR</v>
      </c>
      <c r="B27" s="49" t="str">
        <f>standard_2023!B9</f>
        <v>Ireland</v>
      </c>
      <c r="C27" s="46">
        <f>standard_2014!Q9</f>
        <v>114.28323637147166</v>
      </c>
      <c r="D27" s="46">
        <f>standard_2015!Q9</f>
        <v>121.7545461074873</v>
      </c>
      <c r="E27" s="46">
        <f>standard_2016!Q9</f>
        <v>109.71234647705235</v>
      </c>
      <c r="F27" s="46">
        <f>standard_2017!Q9</f>
        <v>103.69928764046411</v>
      </c>
      <c r="G27" s="46">
        <f>standard_2018!Q9</f>
        <v>93.053799142034435</v>
      </c>
      <c r="H27" s="46">
        <f>standard_2019!Q9</f>
        <v>97.205072705072709</v>
      </c>
      <c r="I27" s="46">
        <f>standard_2020!Q9</f>
        <v>141.02948032359797</v>
      </c>
      <c r="J27" s="46">
        <f>standard_2021!Q9</f>
        <v>71.090198891103853</v>
      </c>
      <c r="K27" s="46">
        <f>standard_2022!Q9</f>
        <v>84.351325145442786</v>
      </c>
      <c r="L27" s="46">
        <f>standard_2023!Q9</f>
        <v>123.29332992799053</v>
      </c>
      <c r="M27" s="3">
        <f t="shared" si="0"/>
        <v>38.942004782547741</v>
      </c>
      <c r="N27" s="20"/>
    </row>
    <row r="28" spans="1:14" ht="10.5" customHeight="1" x14ac:dyDescent="0.25">
      <c r="A28" s="4" t="str">
        <f>standard_2023!A16</f>
        <v>EUR</v>
      </c>
      <c r="B28" s="54" t="str">
        <f>standard_2023!B16</f>
        <v>Latvia</v>
      </c>
      <c r="C28" s="51">
        <f>standard_2014!Q16</f>
        <v>74.520652550064312</v>
      </c>
      <c r="D28" s="51">
        <f>standard_2015!Q16</f>
        <v>60.968061023943378</v>
      </c>
      <c r="E28" s="51">
        <f>standard_2016!Q16</f>
        <v>68.604484012719311</v>
      </c>
      <c r="F28" s="51">
        <f>standard_2017!Q16</f>
        <v>63.020274823216013</v>
      </c>
      <c r="G28" s="51">
        <f>standard_2018!Q16</f>
        <v>61.811081075786959</v>
      </c>
      <c r="H28" s="51">
        <f>standard_2019!Q16</f>
        <v>62.917522648291879</v>
      </c>
      <c r="I28" s="51">
        <f>standard_2020!Q16</f>
        <v>57.540080834198484</v>
      </c>
      <c r="J28" s="51">
        <f>standard_2021!Q16</f>
        <v>123.49006222535634</v>
      </c>
      <c r="K28" s="51">
        <f>standard_2022!Q16</f>
        <v>92.913150198218077</v>
      </c>
      <c r="L28" s="51">
        <f>standard_2023!Q16</f>
        <v>145.78679476380833</v>
      </c>
      <c r="M28" s="3">
        <f t="shared" si="0"/>
        <v>52.873644565590254</v>
      </c>
      <c r="N28" s="20"/>
    </row>
    <row r="29" spans="1:14" x14ac:dyDescent="0.25">
      <c r="B29" t="s">
        <v>121</v>
      </c>
      <c r="C29" s="3">
        <f t="shared" ref="C29:L29" si="1">AVERAGE(C2:C28)</f>
        <v>71.005573523733403</v>
      </c>
      <c r="D29" s="3">
        <f t="shared" si="1"/>
        <v>71.304229815582246</v>
      </c>
      <c r="E29" s="3">
        <f t="shared" si="1"/>
        <v>72.060734330005317</v>
      </c>
      <c r="F29" s="3">
        <f t="shared" si="1"/>
        <v>69.098995495873325</v>
      </c>
      <c r="G29" s="3">
        <f t="shared" si="1"/>
        <v>70.429530546358095</v>
      </c>
      <c r="H29" s="3">
        <f t="shared" si="1"/>
        <v>70.29300066188955</v>
      </c>
      <c r="I29" s="3">
        <f t="shared" si="1"/>
        <v>86.836677353705994</v>
      </c>
      <c r="J29" s="3">
        <f t="shared" si="1"/>
        <v>75.033266431722936</v>
      </c>
      <c r="K29" s="3">
        <f t="shared" si="1"/>
        <v>78.291221972076684</v>
      </c>
      <c r="L29" s="3">
        <f t="shared" si="1"/>
        <v>81.181109292175165</v>
      </c>
    </row>
    <row r="30" spans="1:14" x14ac:dyDescent="0.25">
      <c r="A30">
        <f>COUNTIF($A$2:$A$28,"EUR")</f>
        <v>20</v>
      </c>
      <c r="B30" t="s">
        <v>51</v>
      </c>
      <c r="C30" s="3">
        <f>SUMIF($A$2:$A$28,$B30,C2:C28)/$A30</f>
        <v>70.451271970111321</v>
      </c>
      <c r="D30" s="3">
        <f t="shared" ref="D30:L30" si="2">SUMIF($A$2:$A$28,$B30,D2:D28)/$A30</f>
        <v>73.147326133645151</v>
      </c>
      <c r="E30" s="3">
        <f t="shared" si="2"/>
        <v>74.669000146660778</v>
      </c>
      <c r="F30" s="3">
        <f t="shared" si="2"/>
        <v>70.756137709198782</v>
      </c>
      <c r="G30" s="3">
        <f t="shared" si="2"/>
        <v>72.364548038437164</v>
      </c>
      <c r="H30" s="3">
        <f t="shared" si="2"/>
        <v>71.463777000777</v>
      </c>
      <c r="I30" s="3">
        <f t="shared" si="2"/>
        <v>94.601052366688123</v>
      </c>
      <c r="J30" s="3">
        <f t="shared" si="2"/>
        <v>77.717144074628251</v>
      </c>
      <c r="K30" s="3">
        <f t="shared" si="2"/>
        <v>78.359192453599704</v>
      </c>
      <c r="L30" s="3">
        <f t="shared" si="2"/>
        <v>80.018218733503801</v>
      </c>
    </row>
    <row r="31" spans="1:14" x14ac:dyDescent="0.25">
      <c r="A31">
        <f>COUNTIF($A$2:$A$28,"N_EUR")</f>
        <v>7</v>
      </c>
      <c r="B31" t="s">
        <v>52</v>
      </c>
      <c r="C31" s="3">
        <f>SUMIF($A$2:$A$28,$B31,C2:C28)/$A31</f>
        <v>72.589292248367869</v>
      </c>
      <c r="D31" s="3">
        <f t="shared" ref="D31:L31" si="3">SUMIF($A$2:$A$28,$B31,D2:D28)/$A31</f>
        <v>66.038240335402577</v>
      </c>
      <c r="E31" s="3">
        <f t="shared" si="3"/>
        <v>64.608546282418288</v>
      </c>
      <c r="F31" s="3">
        <f t="shared" si="3"/>
        <v>64.364303457800546</v>
      </c>
      <c r="G31" s="3">
        <f t="shared" si="3"/>
        <v>64.900909140417866</v>
      </c>
      <c r="H31" s="3">
        <f t="shared" si="3"/>
        <v>66.94792540792541</v>
      </c>
      <c r="I31" s="3">
        <f t="shared" si="3"/>
        <v>64.652748745185718</v>
      </c>
      <c r="J31" s="3">
        <f t="shared" si="3"/>
        <v>67.365044594850673</v>
      </c>
      <c r="K31" s="3">
        <f t="shared" si="3"/>
        <v>78.097020596296616</v>
      </c>
      <c r="L31" s="3">
        <f t="shared" si="3"/>
        <v>84.503653745521873</v>
      </c>
    </row>
    <row r="32" spans="1:14" x14ac:dyDescent="0.25">
      <c r="A32" s="37" t="s">
        <v>98</v>
      </c>
      <c r="C32" s="3">
        <f>C30-C31</f>
        <v>-2.1380202782565476</v>
      </c>
      <c r="D32" s="3">
        <f t="shared" ref="D32:L32" si="4">D30-D31</f>
        <v>7.1090857982425746</v>
      </c>
      <c r="E32" s="3">
        <f t="shared" si="4"/>
        <v>10.06045386424249</v>
      </c>
      <c r="F32" s="3">
        <f t="shared" si="4"/>
        <v>6.3918342513982367</v>
      </c>
      <c r="G32" s="3">
        <f t="shared" si="4"/>
        <v>7.4636388980192976</v>
      </c>
      <c r="H32" s="3">
        <f t="shared" si="4"/>
        <v>4.5158515928515897</v>
      </c>
      <c r="I32" s="3">
        <f t="shared" si="4"/>
        <v>29.948303621502404</v>
      </c>
      <c r="J32" s="3">
        <f t="shared" si="4"/>
        <v>10.352099479777578</v>
      </c>
      <c r="K32" s="3">
        <f t="shared" si="4"/>
        <v>0.26217185730308756</v>
      </c>
      <c r="L32" s="3">
        <f t="shared" si="4"/>
        <v>-4.4854350120180726</v>
      </c>
    </row>
    <row r="33" spans="1:1" x14ac:dyDescent="0.25">
      <c r="A33" s="9" t="s">
        <v>99</v>
      </c>
    </row>
    <row r="34" spans="1:1" x14ac:dyDescent="0.25">
      <c r="A34" s="38" t="s">
        <v>100</v>
      </c>
    </row>
  </sheetData>
  <sortState ref="A2:L28">
    <sortCondition ref="L2:L28"/>
    <sortCondition ref="K2:K28"/>
  </sortState>
  <conditionalFormatting sqref="C2:L28">
    <cfRule type="expression" dxfId="2" priority="6" stopIfTrue="1">
      <formula>C2&lt;70</formula>
    </cfRule>
  </conditionalFormatting>
  <conditionalFormatting sqref="C2:L28">
    <cfRule type="expression" dxfId="1" priority="5" stopIfTrue="1">
      <formula>AND(C2&gt;70,C2&lt;100)</formula>
    </cfRule>
  </conditionalFormatting>
  <conditionalFormatting sqref="C2:L28">
    <cfRule type="expression" dxfId="0" priority="4" stopIfTrue="1">
      <formula>C2&gt;100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workbookViewId="0">
      <selection activeCell="G5" sqref="G5"/>
    </sheetView>
  </sheetViews>
  <sheetFormatPr defaultRowHeight="13.2" x14ac:dyDescent="0.25"/>
  <cols>
    <col min="1" max="1" width="7.109375" bestFit="1" customWidth="1"/>
    <col min="2" max="2" width="14.33203125" bestFit="1" customWidth="1"/>
  </cols>
  <sheetData>
    <row r="1" spans="1:7" x14ac:dyDescent="0.25">
      <c r="A1" t="s">
        <v>82</v>
      </c>
      <c r="B1" t="s">
        <v>83</v>
      </c>
      <c r="C1" t="s">
        <v>137</v>
      </c>
      <c r="D1" t="s">
        <v>138</v>
      </c>
      <c r="E1">
        <v>2022</v>
      </c>
      <c r="F1">
        <v>2023</v>
      </c>
    </row>
    <row r="2" spans="1:7" x14ac:dyDescent="0.25">
      <c r="A2" s="4" t="str">
        <f>standard_2023!A14</f>
        <v>EUR</v>
      </c>
      <c r="B2" s="4" t="str">
        <f>standard_2023!B14</f>
        <v>Italy</v>
      </c>
      <c r="C2" s="3">
        <f>standard_2023!Z14</f>
        <v>7.4529914529914532</v>
      </c>
      <c r="D2" s="3">
        <f>standard_2023!AA14</f>
        <v>34.776955071072727</v>
      </c>
      <c r="E2" s="3">
        <f>standard_2022!Q14</f>
        <v>63.930566622919557</v>
      </c>
      <c r="F2" s="3">
        <f t="shared" ref="F2:F22" si="0">C2+D2</f>
        <v>42.229946524064182</v>
      </c>
      <c r="G2" s="3">
        <f t="shared" ref="G2:G22" si="1">F2-E2</f>
        <v>-21.700620098855374</v>
      </c>
    </row>
    <row r="3" spans="1:7" x14ac:dyDescent="0.25">
      <c r="A3" s="4" t="str">
        <f>standard_2023!A26</f>
        <v>EUR</v>
      </c>
      <c r="B3" s="4" t="str">
        <f>standard_2023!B26</f>
        <v>Slovenia</v>
      </c>
      <c r="C3" s="3">
        <f>standard_2023!Z26</f>
        <v>17.965811965811966</v>
      </c>
      <c r="D3" s="3">
        <f>standard_2023!AA26</f>
        <v>26.395016747957925</v>
      </c>
      <c r="E3" s="3">
        <f>standard_2022!Q26</f>
        <v>61.356660684714981</v>
      </c>
      <c r="F3" s="3">
        <f>C3+D3</f>
        <v>44.360828713769891</v>
      </c>
      <c r="G3" s="3">
        <f>F3-E3</f>
        <v>-16.99583197094509</v>
      </c>
    </row>
    <row r="4" spans="1:7" x14ac:dyDescent="0.25">
      <c r="A4" s="4" t="str">
        <f>standard_2023!A22</f>
        <v>EUR</v>
      </c>
      <c r="B4" s="4" t="str">
        <f>standard_2023!B22</f>
        <v>Austria</v>
      </c>
      <c r="C4" s="3">
        <f>standard_2023!Z22</f>
        <v>17.595982905982908</v>
      </c>
      <c r="D4" s="3">
        <f>standard_2023!AA22</f>
        <v>27.524475524475523</v>
      </c>
      <c r="E4" s="3">
        <f>standard_2022!Q22</f>
        <v>57.478627923107567</v>
      </c>
      <c r="F4" s="3">
        <f>C4+D4</f>
        <v>45.120458430458427</v>
      </c>
      <c r="G4" s="3">
        <f>F4-E4</f>
        <v>-12.358169492649139</v>
      </c>
    </row>
    <row r="5" spans="1:7" x14ac:dyDescent="0.25">
      <c r="A5" s="4" t="str">
        <f>standard_2023!A12</f>
        <v>EUR</v>
      </c>
      <c r="B5" s="4" t="str">
        <f>standard_2023!B12</f>
        <v>France</v>
      </c>
      <c r="C5" s="3">
        <f>standard_2023!Z12</f>
        <v>21.372405372405371</v>
      </c>
      <c r="D5" s="3">
        <f>standard_2023!AA12</f>
        <v>39.325720282733862</v>
      </c>
      <c r="E5" s="3">
        <f>standard_2022!Q12</f>
        <v>87.79034724451013</v>
      </c>
      <c r="F5" s="3">
        <f>C5+D5</f>
        <v>60.698125655139236</v>
      </c>
      <c r="G5" s="3">
        <f>F5-E5</f>
        <v>-27.092221589370894</v>
      </c>
    </row>
    <row r="6" spans="1:7" x14ac:dyDescent="0.25">
      <c r="A6" s="4" t="str">
        <f>standard_2023!A11</f>
        <v>EUR</v>
      </c>
      <c r="B6" s="4" t="str">
        <f>standard_2023!B11</f>
        <v>Spain</v>
      </c>
      <c r="C6" s="3">
        <f>standard_2023!Z11</f>
        <v>22.422466422466421</v>
      </c>
      <c r="D6" s="3">
        <f>standard_2023!AA11</f>
        <v>38.689131130307601</v>
      </c>
      <c r="E6" s="3">
        <f>standard_2022!Q11</f>
        <v>76.361159624689037</v>
      </c>
      <c r="F6" s="3">
        <f>C6+D6</f>
        <v>61.111597552774022</v>
      </c>
      <c r="G6" s="3">
        <f>F6-E6</f>
        <v>-15.249562071915015</v>
      </c>
    </row>
    <row r="7" spans="1:7" x14ac:dyDescent="0.25">
      <c r="A7" s="4" t="str">
        <f>standard_2023!A21</f>
        <v>EUR</v>
      </c>
      <c r="B7" s="4" t="str">
        <f>standard_2023!B21</f>
        <v>Netherlands</v>
      </c>
      <c r="C7" s="3">
        <f>standard_2023!Z21</f>
        <v>31.05222222222222</v>
      </c>
      <c r="D7" s="3">
        <f>standard_2023!AA21</f>
        <v>32.716352275175808</v>
      </c>
      <c r="E7" s="3">
        <f>standard_2022!Q21</f>
        <v>74.495617755798762</v>
      </c>
      <c r="F7" s="3">
        <f>C7+D7</f>
        <v>63.768574497398028</v>
      </c>
      <c r="G7" s="3">
        <f>F7-E7</f>
        <v>-10.727043258400734</v>
      </c>
    </row>
    <row r="8" spans="1:7" x14ac:dyDescent="0.25">
      <c r="A8" s="4" t="str">
        <f>standard_2023!A7</f>
        <v>EUR</v>
      </c>
      <c r="B8" s="4" t="str">
        <f>standard_2023!B7</f>
        <v>Germany</v>
      </c>
      <c r="C8" s="3">
        <f>standard_2023!Z7</f>
        <v>41.740940170940171</v>
      </c>
      <c r="D8" s="3">
        <f>standard_2023!AA7</f>
        <v>24.957498760666184</v>
      </c>
      <c r="E8" s="3">
        <f>standard_2022!Q7</f>
        <v>70.347457424425755</v>
      </c>
      <c r="F8" s="3">
        <f t="shared" si="0"/>
        <v>66.698438931606347</v>
      </c>
      <c r="G8" s="3">
        <f t="shared" si="1"/>
        <v>-3.6490184928194083</v>
      </c>
    </row>
    <row r="9" spans="1:7" x14ac:dyDescent="0.25">
      <c r="A9" s="4" t="str">
        <f>standard_2023!A28</f>
        <v>EUR</v>
      </c>
      <c r="B9" s="4" t="str">
        <f>standard_2023!B28</f>
        <v>Finland</v>
      </c>
      <c r="C9" s="3">
        <f>standard_2023!Z28</f>
        <v>34.874273504273511</v>
      </c>
      <c r="D9" s="3">
        <f>standard_2023!AA28</f>
        <v>32.803578774167008</v>
      </c>
      <c r="E9" s="3">
        <f>standard_2022!Q28</f>
        <v>58.682227968110325</v>
      </c>
      <c r="F9" s="3">
        <f t="shared" si="0"/>
        <v>67.677852278440525</v>
      </c>
      <c r="G9" s="3">
        <f t="shared" si="1"/>
        <v>8.9956243103302</v>
      </c>
    </row>
    <row r="10" spans="1:7" x14ac:dyDescent="0.25">
      <c r="A10" s="4" t="str">
        <f>standard_2023!A3</f>
        <v>EUR</v>
      </c>
      <c r="B10" s="4" t="str">
        <f>standard_2023!B3</f>
        <v>Belgium</v>
      </c>
      <c r="C10" s="3">
        <f>standard_2023!Z3</f>
        <v>30.579401709401711</v>
      </c>
      <c r="D10" s="3">
        <f>standard_2023!AA3</f>
        <v>39.281753188993008</v>
      </c>
      <c r="E10" s="3">
        <f>standard_2022!Q3</f>
        <v>52.098512347381117</v>
      </c>
      <c r="F10" s="3">
        <f t="shared" si="0"/>
        <v>69.861154898394716</v>
      </c>
      <c r="G10" s="3">
        <f t="shared" si="1"/>
        <v>17.762642551013599</v>
      </c>
    </row>
    <row r="11" spans="1:7" x14ac:dyDescent="0.25">
      <c r="A11" s="4" t="str">
        <f>standard_2023!A24</f>
        <v>EUR</v>
      </c>
      <c r="B11" s="4" t="str">
        <f>standard_2023!B24</f>
        <v>Portugal</v>
      </c>
      <c r="C11" s="3">
        <f>standard_2023!Z24</f>
        <v>31.496947496947499</v>
      </c>
      <c r="D11" s="3">
        <f>standard_2023!AA24</f>
        <v>38.714321626086331</v>
      </c>
      <c r="E11" s="3">
        <f>standard_2022!Q24</f>
        <v>88.947020510911912</v>
      </c>
      <c r="F11" s="3">
        <f t="shared" si="0"/>
        <v>70.21126912303383</v>
      </c>
      <c r="G11" s="3">
        <f t="shared" si="1"/>
        <v>-18.735751387878082</v>
      </c>
    </row>
    <row r="12" spans="1:7" x14ac:dyDescent="0.25">
      <c r="A12" s="4" t="str">
        <f>standard_2023!A15</f>
        <v>EUR</v>
      </c>
      <c r="B12" s="4" t="str">
        <f>standard_2023!B15</f>
        <v>Cyprus</v>
      </c>
      <c r="C12" s="3">
        <f>standard_2023!Z15</f>
        <v>36.151404151404151</v>
      </c>
      <c r="D12" s="3">
        <f>standard_2023!AA15</f>
        <v>37.938017738922717</v>
      </c>
      <c r="E12" s="3">
        <f>standard_2022!Q15</f>
        <v>77.19562790151025</v>
      </c>
      <c r="F12" s="3">
        <f>C12+D12</f>
        <v>74.089421890326861</v>
      </c>
      <c r="G12" s="3">
        <f>F12-E12</f>
        <v>-3.1062060111833887</v>
      </c>
    </row>
    <row r="13" spans="1:7" x14ac:dyDescent="0.25">
      <c r="A13" s="4" t="str">
        <f>standard_2023!A13</f>
        <v>EUR</v>
      </c>
      <c r="B13" s="4" t="str">
        <f>standard_2023!B13</f>
        <v>Croatia</v>
      </c>
      <c r="C13" s="3">
        <f>standard_2023!Z13</f>
        <v>33.816849816849818</v>
      </c>
      <c r="D13" s="3">
        <f>standard_2023!AA13</f>
        <v>40.645411401067506</v>
      </c>
      <c r="E13" s="3">
        <f>standard_2022!Q13</f>
        <v>64.23420345366047</v>
      </c>
      <c r="F13" s="3">
        <f t="shared" ref="F13:F20" si="2">C13+D13</f>
        <v>74.46226121791733</v>
      </c>
      <c r="G13" s="3">
        <f t="shared" ref="G13:G20" si="3">F13-E13</f>
        <v>10.22805776425686</v>
      </c>
    </row>
    <row r="14" spans="1:7" x14ac:dyDescent="0.25">
      <c r="A14" s="4" t="str">
        <f>standard_2023!A20</f>
        <v>EUR</v>
      </c>
      <c r="B14" s="4" t="str">
        <f>standard_2023!B20</f>
        <v>Malta</v>
      </c>
      <c r="C14" s="3">
        <f>standard_2023!Z20</f>
        <v>35.228034188034187</v>
      </c>
      <c r="D14" s="3">
        <f>standard_2023!AA20</f>
        <v>41.680474377306957</v>
      </c>
      <c r="E14" s="3">
        <f>standard_2022!Q20</f>
        <v>85.781594137386008</v>
      </c>
      <c r="F14" s="3">
        <f>C14+D14</f>
        <v>76.908508565341151</v>
      </c>
      <c r="G14" s="3">
        <f>F14-E14</f>
        <v>-8.8730855720448574</v>
      </c>
    </row>
    <row r="15" spans="1:7" x14ac:dyDescent="0.25">
      <c r="A15" s="4" t="str">
        <f>standard_2023!A27</f>
        <v>EUR</v>
      </c>
      <c r="B15" s="4" t="str">
        <f>standard_2023!B27</f>
        <v>Slovakia</v>
      </c>
      <c r="C15" s="3">
        <f>standard_2023!Z27</f>
        <v>64.307301587301581</v>
      </c>
      <c r="D15" s="3">
        <f>standard_2023!AA27</f>
        <v>25.561061110834867</v>
      </c>
      <c r="E15" s="3">
        <f>standard_2022!Q27</f>
        <v>98.744955863643625</v>
      </c>
      <c r="F15" s="3">
        <f t="shared" si="2"/>
        <v>89.868362698136451</v>
      </c>
      <c r="G15" s="3">
        <f t="shared" si="3"/>
        <v>-8.8765931655071739</v>
      </c>
    </row>
    <row r="16" spans="1:7" x14ac:dyDescent="0.25">
      <c r="A16" s="4" t="str">
        <f>standard_2023!A10</f>
        <v>EUR</v>
      </c>
      <c r="B16" s="4" t="str">
        <f>standard_2023!B10</f>
        <v>Greece</v>
      </c>
      <c r="C16" s="3">
        <f>standard_2023!Z10</f>
        <v>47.07692307692308</v>
      </c>
      <c r="D16" s="3">
        <f>standard_2023!AA10</f>
        <v>54.530408505521628</v>
      </c>
      <c r="E16" s="3">
        <f>standard_2022!Q10</f>
        <v>111.08179904559996</v>
      </c>
      <c r="F16" s="3">
        <f>C16+D16</f>
        <v>101.60733158244471</v>
      </c>
      <c r="G16" s="3">
        <f>F16-E16</f>
        <v>-9.4744674631552499</v>
      </c>
    </row>
    <row r="17" spans="1:7" x14ac:dyDescent="0.25">
      <c r="A17" s="4" t="str">
        <f>standard_2023!A17</f>
        <v>EUR</v>
      </c>
      <c r="B17" s="4" t="str">
        <f>standard_2023!B17</f>
        <v>Lithuania</v>
      </c>
      <c r="C17" s="3">
        <f>standard_2023!Z17</f>
        <v>69.096459096459085</v>
      </c>
      <c r="D17" s="3">
        <f>standard_2023!AA17</f>
        <v>34.922866223771202</v>
      </c>
      <c r="E17" s="3">
        <f>standard_2022!Q17</f>
        <v>99.055754953944998</v>
      </c>
      <c r="F17" s="3">
        <f t="shared" si="2"/>
        <v>104.01932532023028</v>
      </c>
      <c r="G17" s="3">
        <f t="shared" si="3"/>
        <v>4.9635703662852819</v>
      </c>
    </row>
    <row r="18" spans="1:7" x14ac:dyDescent="0.25">
      <c r="A18" s="4" t="str">
        <f>standard_2023!A8</f>
        <v>EUR</v>
      </c>
      <c r="B18" s="4" t="str">
        <f>standard_2023!B8</f>
        <v>Estonia</v>
      </c>
      <c r="C18" s="3">
        <f>standard_2023!Z8</f>
        <v>78.979242979242983</v>
      </c>
      <c r="D18" s="3">
        <f>standard_2023!AA8</f>
        <v>28.344594570838915</v>
      </c>
      <c r="E18" s="3">
        <f>standard_2022!Q8</f>
        <v>95.26353711647829</v>
      </c>
      <c r="F18" s="3">
        <f>C18+D18</f>
        <v>107.32383755008189</v>
      </c>
      <c r="G18" s="3">
        <f>F18-E18</f>
        <v>12.060300433603601</v>
      </c>
    </row>
    <row r="19" spans="1:7" x14ac:dyDescent="0.25">
      <c r="A19" s="4" t="str">
        <f>standard_2023!A18</f>
        <v>EUR</v>
      </c>
      <c r="B19" s="4" t="str">
        <f>standard_2023!B18</f>
        <v>Luxembourg</v>
      </c>
      <c r="C19" s="3">
        <f>standard_2023!Z18</f>
        <v>69.236837606837611</v>
      </c>
      <c r="D19" s="3">
        <f>standard_2023!AA18</f>
        <v>42.030116941881644</v>
      </c>
      <c r="E19" s="3">
        <f>standard_2022!Q18</f>
        <v>67.07370314954025</v>
      </c>
      <c r="F19" s="3">
        <f>C19+D19</f>
        <v>111.26695454871926</v>
      </c>
      <c r="G19" s="3">
        <f>F19-E19</f>
        <v>44.193251399179005</v>
      </c>
    </row>
    <row r="20" spans="1:7" x14ac:dyDescent="0.25">
      <c r="A20" s="4" t="str">
        <f>standard_2023!A9</f>
        <v>EUR</v>
      </c>
      <c r="B20" s="4" t="str">
        <f>standard_2023!B9</f>
        <v>Ireland</v>
      </c>
      <c r="C20" s="3">
        <f>standard_2023!Z9</f>
        <v>72.409474969474957</v>
      </c>
      <c r="D20" s="3">
        <f>standard_2023!AA9</f>
        <v>50.883854958515592</v>
      </c>
      <c r="E20" s="3">
        <f>standard_2022!Q9</f>
        <v>84.351325145442786</v>
      </c>
      <c r="F20" s="3">
        <f t="shared" si="2"/>
        <v>123.29332992799056</v>
      </c>
      <c r="G20" s="3">
        <f t="shared" si="3"/>
        <v>38.94200478254777</v>
      </c>
    </row>
    <row r="21" spans="1:7" x14ac:dyDescent="0.25">
      <c r="A21" s="4" t="str">
        <f>standard_2023!A16</f>
        <v>EUR</v>
      </c>
      <c r="B21" s="4" t="str">
        <f>standard_2023!B16</f>
        <v>Latvia</v>
      </c>
      <c r="C21" s="3">
        <f>standard_2023!Z16</f>
        <v>68.24556776556777</v>
      </c>
      <c r="D21" s="3">
        <f>standard_2023!AA16</f>
        <v>77.54122699824056</v>
      </c>
      <c r="E21" s="3">
        <f>standard_2022!Q16</f>
        <v>92.913150198218077</v>
      </c>
      <c r="F21" s="3">
        <f t="shared" si="0"/>
        <v>145.78679476380833</v>
      </c>
      <c r="G21" s="3">
        <f t="shared" si="1"/>
        <v>52.873644565590254</v>
      </c>
    </row>
    <row r="22" spans="1:7" x14ac:dyDescent="0.25">
      <c r="A22" s="4" t="str">
        <f>standard_2023!A6</f>
        <v>N_EUR</v>
      </c>
      <c r="B22" s="4" t="str">
        <f>standard_2023!B6</f>
        <v>Denmark</v>
      </c>
      <c r="C22" s="3">
        <f>standard_2023!Z6</f>
        <v>21.435897435897434</v>
      </c>
      <c r="D22" s="3">
        <f>standard_2023!AA6</f>
        <v>33.409319187599728</v>
      </c>
      <c r="E22" s="3">
        <f>standard_2022!Q6</f>
        <v>59.723294553611296</v>
      </c>
      <c r="F22" s="3">
        <f t="shared" si="0"/>
        <v>54.845216623497166</v>
      </c>
      <c r="G22" s="3">
        <f t="shared" si="1"/>
        <v>-4.8780779301141308</v>
      </c>
    </row>
    <row r="23" spans="1:7" x14ac:dyDescent="0.25">
      <c r="A23" s="4" t="str">
        <f>standard_2023!A29</f>
        <v>N_EUR</v>
      </c>
      <c r="B23" s="4" t="str">
        <f>standard_2023!B29</f>
        <v>Sweden</v>
      </c>
      <c r="C23" s="3">
        <f>standard_2023!Z29</f>
        <v>44.093247863247861</v>
      </c>
      <c r="D23" s="3">
        <f>standard_2023!AA29</f>
        <v>33.203084246070667</v>
      </c>
      <c r="E23" s="3">
        <f>standard_2022!Q29</f>
        <v>58.853740075912022</v>
      </c>
      <c r="F23" s="3">
        <f t="shared" ref="F23:F28" si="4">C23+D23</f>
        <v>77.296332109318527</v>
      </c>
      <c r="G23" s="3">
        <f t="shared" ref="G23:G28" si="5">F23-E23</f>
        <v>18.442592033406505</v>
      </c>
    </row>
    <row r="24" spans="1:7" x14ac:dyDescent="0.25">
      <c r="A24" s="4" t="str">
        <f>standard_2023!A23</f>
        <v>N_EUR</v>
      </c>
      <c r="B24" s="4" t="str">
        <f>standard_2023!B23</f>
        <v>Poland</v>
      </c>
      <c r="C24" s="3">
        <f>standard_2023!Z23</f>
        <v>53.643467643467638</v>
      </c>
      <c r="D24" s="3">
        <f>standard_2023!AA23</f>
        <v>24.642584916340574</v>
      </c>
      <c r="E24" s="3">
        <f>standard_2022!Q23</f>
        <v>53.925768047939989</v>
      </c>
      <c r="F24" s="3">
        <f t="shared" si="4"/>
        <v>78.286052559808212</v>
      </c>
      <c r="G24" s="3">
        <f t="shared" si="5"/>
        <v>24.360284511868223</v>
      </c>
    </row>
    <row r="25" spans="1:7" x14ac:dyDescent="0.25">
      <c r="A25" s="4" t="str">
        <f>standard_2023!A4</f>
        <v>N_EUR</v>
      </c>
      <c r="B25" s="4" t="str">
        <f>standard_2023!B4</f>
        <v>Bulgaria</v>
      </c>
      <c r="C25" s="3">
        <f>standard_2023!Z4</f>
        <v>49.203907203907207</v>
      </c>
      <c r="D25" s="3">
        <f>standard_2023!AA4</f>
        <v>36.348511970683916</v>
      </c>
      <c r="E25" s="3">
        <f>standard_2022!Q4</f>
        <v>75.583750839406974</v>
      </c>
      <c r="F25" s="3">
        <f t="shared" si="4"/>
        <v>85.552419174591122</v>
      </c>
      <c r="G25" s="3">
        <f t="shared" si="5"/>
        <v>9.9686683351841481</v>
      </c>
    </row>
    <row r="26" spans="1:7" x14ac:dyDescent="0.25">
      <c r="A26" s="4" t="str">
        <f>standard_2023!A25</f>
        <v>N_EUR</v>
      </c>
      <c r="B26" s="4" t="str">
        <f>standard_2023!B25</f>
        <v>Romania</v>
      </c>
      <c r="C26" s="3">
        <f>standard_2023!Z25</f>
        <v>62.903540903540907</v>
      </c>
      <c r="D26" s="3">
        <f>standard_2023!AA25</f>
        <v>24.916658756025267</v>
      </c>
      <c r="E26" s="3">
        <f>standard_2022!Q25</f>
        <v>74.604625389693268</v>
      </c>
      <c r="F26" s="3">
        <f t="shared" si="4"/>
        <v>87.820199659566171</v>
      </c>
      <c r="G26" s="3">
        <f t="shared" si="5"/>
        <v>13.215574269872903</v>
      </c>
    </row>
    <row r="27" spans="1:7" x14ac:dyDescent="0.25">
      <c r="A27" s="4" t="str">
        <f>standard_2023!A5</f>
        <v>N_EUR</v>
      </c>
      <c r="B27" s="4" t="str">
        <f>standard_2023!B5</f>
        <v>Czech Republic</v>
      </c>
      <c r="C27" s="3">
        <f>standard_2023!Z5</f>
        <v>84.466422466422472</v>
      </c>
      <c r="D27" s="3">
        <f>standard_2023!AA5</f>
        <v>18.601704479532533</v>
      </c>
      <c r="E27" s="3">
        <f>standard_2022!Q5</f>
        <v>108.69787247443357</v>
      </c>
      <c r="F27" s="3">
        <f t="shared" si="4"/>
        <v>103.068126945955</v>
      </c>
      <c r="G27" s="3">
        <f t="shared" si="5"/>
        <v>-5.6297455284785656</v>
      </c>
    </row>
    <row r="28" spans="1:7" x14ac:dyDescent="0.25">
      <c r="A28" s="4" t="str">
        <f>standard_2023!A19</f>
        <v>N_EUR</v>
      </c>
      <c r="B28" s="4" t="str">
        <f>standard_2023!B19</f>
        <v>Hungary</v>
      </c>
      <c r="C28" s="3">
        <f>standard_2023!Z19</f>
        <v>72.036630036630029</v>
      </c>
      <c r="D28" s="3">
        <f>standard_2023!AA19</f>
        <v>32.620599109286893</v>
      </c>
      <c r="E28" s="3">
        <f>standard_2022!Q19</f>
        <v>115.29009279307924</v>
      </c>
      <c r="F28" s="3">
        <f t="shared" si="4"/>
        <v>104.65722914591692</v>
      </c>
      <c r="G28" s="3">
        <f t="shared" si="5"/>
        <v>-10.632863647162324</v>
      </c>
    </row>
  </sheetData>
  <sortState ref="A2:G28">
    <sortCondition ref="A2:A28"/>
    <sortCondition ref="F2:F28"/>
  </sortState>
  <pageMargins left="0.7" right="0.7" top="0.75" bottom="0.75" header="0.3" footer="0.3"/>
  <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showGridLines="0" workbookViewId="0">
      <selection sqref="A1:K28"/>
    </sheetView>
  </sheetViews>
  <sheetFormatPr defaultRowHeight="13.2" x14ac:dyDescent="0.25"/>
  <cols>
    <col min="1" max="1" width="15.109375" customWidth="1"/>
    <col min="2" max="11" width="7.44140625" customWidth="1"/>
  </cols>
  <sheetData>
    <row r="1" spans="1:13" ht="22.5" customHeight="1" x14ac:dyDescent="0.25">
      <c r="A1" s="52" t="s">
        <v>102</v>
      </c>
      <c r="B1" s="44">
        <v>2014</v>
      </c>
      <c r="C1" s="44">
        <v>2015</v>
      </c>
      <c r="D1" s="44">
        <v>2016</v>
      </c>
      <c r="E1" s="44">
        <v>2017</v>
      </c>
      <c r="F1" s="44">
        <v>2018</v>
      </c>
      <c r="G1" s="44">
        <v>2019</v>
      </c>
      <c r="H1" s="44">
        <v>2020</v>
      </c>
      <c r="I1" s="44">
        <v>2021</v>
      </c>
      <c r="J1" s="44">
        <v>2022</v>
      </c>
      <c r="K1" s="44">
        <v>2023</v>
      </c>
    </row>
    <row r="2" spans="1:13" ht="10.5" customHeight="1" x14ac:dyDescent="0.25">
      <c r="A2" s="47" t="s">
        <v>15</v>
      </c>
      <c r="B2" s="49">
        <f>standard_2014!$R14</f>
        <v>10</v>
      </c>
      <c r="C2" s="49">
        <f>standard_2015!$R14</f>
        <v>13</v>
      </c>
      <c r="D2" s="49">
        <f>standard_2016!$R14</f>
        <v>10</v>
      </c>
      <c r="E2" s="49">
        <f>standard_2017!$R14</f>
        <v>10</v>
      </c>
      <c r="F2" s="49">
        <f>standard_2018!$R14</f>
        <v>3</v>
      </c>
      <c r="G2" s="49">
        <f>standard_2019!$R14</f>
        <v>4</v>
      </c>
      <c r="H2" s="49">
        <f>standard_2020!$R14</f>
        <v>24</v>
      </c>
      <c r="I2" s="49">
        <f>standard_2021!$R14</f>
        <v>24</v>
      </c>
      <c r="J2" s="49">
        <f>standard_2022!$R14</f>
        <v>8</v>
      </c>
      <c r="K2" s="49">
        <f>standard_2023!$R14</f>
        <v>1</v>
      </c>
      <c r="L2">
        <f t="shared" ref="L2" si="0">K2-B2</f>
        <v>-9</v>
      </c>
      <c r="M2">
        <f t="shared" ref="M2" si="1">K2-J2</f>
        <v>-7</v>
      </c>
    </row>
    <row r="3" spans="1:13" ht="10.5" customHeight="1" x14ac:dyDescent="0.25">
      <c r="A3" s="47" t="s">
        <v>27</v>
      </c>
      <c r="B3" s="49">
        <f>standard_2014!$R26</f>
        <v>2</v>
      </c>
      <c r="C3" s="49">
        <f>standard_2015!$R26</f>
        <v>1</v>
      </c>
      <c r="D3" s="49">
        <f>standard_2016!$R26</f>
        <v>1</v>
      </c>
      <c r="E3" s="49">
        <f>standard_2017!$R26</f>
        <v>4</v>
      </c>
      <c r="F3" s="49">
        <f>standard_2018!$R26</f>
        <v>4</v>
      </c>
      <c r="G3" s="49">
        <f>standard_2019!$R26</f>
        <v>3</v>
      </c>
      <c r="H3" s="49">
        <f>standard_2020!$R26</f>
        <v>4</v>
      </c>
      <c r="I3" s="49">
        <f>standard_2021!$R26</f>
        <v>5</v>
      </c>
      <c r="J3" s="49">
        <f>standard_2022!$R26</f>
        <v>7</v>
      </c>
      <c r="K3" s="49">
        <f>standard_2023!$R26</f>
        <v>2</v>
      </c>
      <c r="L3">
        <f t="shared" ref="L3:L28" si="2">K3-B3</f>
        <v>0</v>
      </c>
      <c r="M3">
        <f t="shared" ref="M3:M28" si="3">K3-J3</f>
        <v>-5</v>
      </c>
    </row>
    <row r="4" spans="1:13" ht="10.5" customHeight="1" x14ac:dyDescent="0.25">
      <c r="A4" s="49" t="s">
        <v>23</v>
      </c>
      <c r="B4" s="49">
        <f>standard_2014!$R22</f>
        <v>6</v>
      </c>
      <c r="C4" s="49">
        <f>standard_2015!$R22</f>
        <v>8</v>
      </c>
      <c r="D4" s="49">
        <f>standard_2016!$R22</f>
        <v>5</v>
      </c>
      <c r="E4" s="49">
        <f>standard_2017!$R22</f>
        <v>1</v>
      </c>
      <c r="F4" s="49">
        <f>standard_2018!$R22</f>
        <v>5</v>
      </c>
      <c r="G4" s="49">
        <f>standard_2019!$R22</f>
        <v>2</v>
      </c>
      <c r="H4" s="49">
        <f>standard_2020!$R22</f>
        <v>15</v>
      </c>
      <c r="I4" s="49">
        <f>standard_2021!$R22</f>
        <v>7</v>
      </c>
      <c r="J4" s="49">
        <f>standard_2022!$R22</f>
        <v>3</v>
      </c>
      <c r="K4" s="49">
        <f>standard_2023!$R22</f>
        <v>3</v>
      </c>
      <c r="L4">
        <f t="shared" si="2"/>
        <v>-3</v>
      </c>
      <c r="M4">
        <f t="shared" si="3"/>
        <v>0</v>
      </c>
    </row>
    <row r="5" spans="1:13" ht="10.5" customHeight="1" x14ac:dyDescent="0.25">
      <c r="A5" s="45" t="s">
        <v>7</v>
      </c>
      <c r="B5" s="45">
        <f>standard_2014!$R6</f>
        <v>25</v>
      </c>
      <c r="C5" s="45">
        <f>standard_2015!$R6</f>
        <v>19</v>
      </c>
      <c r="D5" s="45">
        <f>standard_2016!$R6</f>
        <v>17</v>
      </c>
      <c r="E5" s="45">
        <f>standard_2017!$R6</f>
        <v>14</v>
      </c>
      <c r="F5" s="45">
        <f>standard_2018!$R6</f>
        <v>6</v>
      </c>
      <c r="G5" s="45">
        <f>standard_2019!$R6</f>
        <v>5</v>
      </c>
      <c r="H5" s="45">
        <f>standard_2020!$R6</f>
        <v>9</v>
      </c>
      <c r="I5" s="45">
        <f>standard_2021!$R6</f>
        <v>10</v>
      </c>
      <c r="J5" s="45">
        <f>standard_2022!$R6</f>
        <v>6</v>
      </c>
      <c r="K5" s="45">
        <f>standard_2023!$R6</f>
        <v>4</v>
      </c>
      <c r="L5">
        <f t="shared" si="2"/>
        <v>-21</v>
      </c>
      <c r="M5">
        <f t="shared" si="3"/>
        <v>-2</v>
      </c>
    </row>
    <row r="6" spans="1:13" ht="10.5" customHeight="1" x14ac:dyDescent="0.25">
      <c r="A6" s="47" t="s">
        <v>13</v>
      </c>
      <c r="B6" s="49">
        <f>standard_2014!$R12</f>
        <v>7</v>
      </c>
      <c r="C6" s="49">
        <f>standard_2015!$R12</f>
        <v>9</v>
      </c>
      <c r="D6" s="49">
        <f>standard_2016!$R12</f>
        <v>13</v>
      </c>
      <c r="E6" s="49">
        <f>standard_2017!$R12</f>
        <v>20</v>
      </c>
      <c r="F6" s="49">
        <f>standard_2018!$R12</f>
        <v>15</v>
      </c>
      <c r="G6" s="49">
        <f>standard_2019!$R12</f>
        <v>14</v>
      </c>
      <c r="H6" s="49">
        <f>standard_2020!$R12</f>
        <v>22</v>
      </c>
      <c r="I6" s="49">
        <f>standard_2021!$R12</f>
        <v>17</v>
      </c>
      <c r="J6" s="49">
        <f>standard_2022!$R12</f>
        <v>19</v>
      </c>
      <c r="K6" s="49">
        <f>standard_2023!$R12</f>
        <v>5</v>
      </c>
      <c r="L6">
        <f t="shared" si="2"/>
        <v>-2</v>
      </c>
      <c r="M6">
        <f t="shared" si="3"/>
        <v>-14</v>
      </c>
    </row>
    <row r="7" spans="1:13" ht="10.5" customHeight="1" x14ac:dyDescent="0.25">
      <c r="A7" s="49" t="s">
        <v>12</v>
      </c>
      <c r="B7" s="49">
        <f>standard_2014!$R11</f>
        <v>18</v>
      </c>
      <c r="C7" s="49">
        <f>standard_2015!$R11</f>
        <v>18</v>
      </c>
      <c r="D7" s="49">
        <f>standard_2016!$R11</f>
        <v>22</v>
      </c>
      <c r="E7" s="49">
        <f>standard_2017!$R11</f>
        <v>24</v>
      </c>
      <c r="F7" s="49">
        <f>standard_2018!$R11</f>
        <v>26</v>
      </c>
      <c r="G7" s="49">
        <f>standard_2019!$R11</f>
        <v>24</v>
      </c>
      <c r="H7" s="49">
        <f>standard_2020!$R11</f>
        <v>26</v>
      </c>
      <c r="I7" s="49">
        <f>standard_2021!$R11</f>
        <v>23</v>
      </c>
      <c r="J7" s="49">
        <f>standard_2022!$R11</f>
        <v>15</v>
      </c>
      <c r="K7" s="49">
        <f>standard_2023!$R11</f>
        <v>6</v>
      </c>
      <c r="L7">
        <f t="shared" si="2"/>
        <v>-12</v>
      </c>
      <c r="M7">
        <f t="shared" si="3"/>
        <v>-9</v>
      </c>
    </row>
    <row r="8" spans="1:13" ht="10.5" customHeight="1" x14ac:dyDescent="0.25">
      <c r="A8" s="47" t="s">
        <v>22</v>
      </c>
      <c r="B8" s="49">
        <f>standard_2014!$R21</f>
        <v>14</v>
      </c>
      <c r="C8" s="49">
        <f>standard_2015!$R21</f>
        <v>10</v>
      </c>
      <c r="D8" s="49">
        <f>standard_2016!$R21</f>
        <v>18</v>
      </c>
      <c r="E8" s="49">
        <f>standard_2017!$R21</f>
        <v>13</v>
      </c>
      <c r="F8" s="49">
        <f>standard_2018!$R21</f>
        <v>19</v>
      </c>
      <c r="G8" s="49">
        <f>standard_2019!$R21</f>
        <v>17</v>
      </c>
      <c r="H8" s="49">
        <f>standard_2020!$R21</f>
        <v>16</v>
      </c>
      <c r="I8" s="49">
        <f>standard_2021!$R21</f>
        <v>18</v>
      </c>
      <c r="J8" s="49">
        <f>standard_2022!$R21</f>
        <v>12</v>
      </c>
      <c r="K8" s="49">
        <f>standard_2023!$R21</f>
        <v>7</v>
      </c>
      <c r="L8">
        <f t="shared" si="2"/>
        <v>-7</v>
      </c>
      <c r="M8">
        <f t="shared" si="3"/>
        <v>-5</v>
      </c>
    </row>
    <row r="9" spans="1:13" ht="10.5" customHeight="1" x14ac:dyDescent="0.25">
      <c r="A9" s="47" t="s">
        <v>8</v>
      </c>
      <c r="B9" s="49">
        <f>standard_2014!$R7</f>
        <v>5</v>
      </c>
      <c r="C9" s="49">
        <f>standard_2015!$R7</f>
        <v>4</v>
      </c>
      <c r="D9" s="49">
        <f>standard_2016!$R7</f>
        <v>7</v>
      </c>
      <c r="E9" s="49">
        <f>standard_2017!$R7</f>
        <v>7</v>
      </c>
      <c r="F9" s="49">
        <f>standard_2018!$R7</f>
        <v>8</v>
      </c>
      <c r="G9" s="49">
        <f>standard_2019!$R7</f>
        <v>15</v>
      </c>
      <c r="H9" s="49">
        <f>standard_2020!$R7</f>
        <v>10</v>
      </c>
      <c r="I9" s="49">
        <f>standard_2021!$R7</f>
        <v>9</v>
      </c>
      <c r="J9" s="49">
        <f>standard_2022!$R7</f>
        <v>11</v>
      </c>
      <c r="K9" s="49">
        <f>standard_2023!$R7</f>
        <v>8</v>
      </c>
      <c r="L9">
        <f t="shared" si="2"/>
        <v>3</v>
      </c>
      <c r="M9">
        <f t="shared" si="3"/>
        <v>-3</v>
      </c>
    </row>
    <row r="10" spans="1:13" ht="10.5" customHeight="1" x14ac:dyDescent="0.25">
      <c r="A10" s="60" t="s">
        <v>29</v>
      </c>
      <c r="B10" s="60">
        <f>standard_2014!$R28</f>
        <v>19</v>
      </c>
      <c r="C10" s="60">
        <f>standard_2015!$R28</f>
        <v>20</v>
      </c>
      <c r="D10" s="60">
        <f>standard_2016!$R28</f>
        <v>19</v>
      </c>
      <c r="E10" s="60">
        <f>standard_2017!$R28</f>
        <v>3</v>
      </c>
      <c r="F10" s="60">
        <f>standard_2018!$R28</f>
        <v>1</v>
      </c>
      <c r="G10" s="60">
        <f>standard_2019!$R28</f>
        <v>1</v>
      </c>
      <c r="H10" s="60">
        <f>standard_2020!$R28</f>
        <v>3</v>
      </c>
      <c r="I10" s="60">
        <f>standard_2021!$R28</f>
        <v>1</v>
      </c>
      <c r="J10" s="60">
        <f>standard_2022!$R28</f>
        <v>4</v>
      </c>
      <c r="K10" s="60">
        <f>standard_2023!$R28</f>
        <v>9</v>
      </c>
      <c r="L10">
        <f t="shared" si="2"/>
        <v>-10</v>
      </c>
      <c r="M10">
        <f t="shared" si="3"/>
        <v>5</v>
      </c>
    </row>
    <row r="11" spans="1:13" ht="10.5" customHeight="1" x14ac:dyDescent="0.25">
      <c r="A11" s="49" t="s">
        <v>3</v>
      </c>
      <c r="B11" s="49">
        <f>standard_2014!$R3</f>
        <v>8</v>
      </c>
      <c r="C11" s="49">
        <f>standard_2015!$R3</f>
        <v>17</v>
      </c>
      <c r="D11" s="49">
        <f>standard_2016!$R3</f>
        <v>11</v>
      </c>
      <c r="E11" s="49">
        <f>standard_2017!$R3</f>
        <v>6</v>
      </c>
      <c r="F11" s="49">
        <f>standard_2018!$R3</f>
        <v>9</v>
      </c>
      <c r="G11" s="49">
        <f>standard_2019!$R3</f>
        <v>12</v>
      </c>
      <c r="H11" s="49">
        <f>standard_2020!$R3</f>
        <v>1</v>
      </c>
      <c r="I11" s="49">
        <f>standard_2021!$R3</f>
        <v>3</v>
      </c>
      <c r="J11" s="49">
        <f>standard_2022!$R3</f>
        <v>1</v>
      </c>
      <c r="K11" s="49">
        <f>standard_2023!$R3</f>
        <v>10</v>
      </c>
      <c r="L11">
        <f t="shared" si="2"/>
        <v>2</v>
      </c>
      <c r="M11">
        <f t="shared" si="3"/>
        <v>9</v>
      </c>
    </row>
    <row r="12" spans="1:13" ht="10.5" customHeight="1" x14ac:dyDescent="0.25">
      <c r="A12" s="47" t="s">
        <v>25</v>
      </c>
      <c r="B12" s="49">
        <f>standard_2014!$R24</f>
        <v>21</v>
      </c>
      <c r="C12" s="49">
        <f>standard_2015!$R24</f>
        <v>23</v>
      </c>
      <c r="D12" s="49">
        <f>standard_2016!$R24</f>
        <v>21</v>
      </c>
      <c r="E12" s="49">
        <f>standard_2017!$R24</f>
        <v>21</v>
      </c>
      <c r="F12" s="49">
        <f>standard_2018!$R24</f>
        <v>22</v>
      </c>
      <c r="G12" s="49">
        <f>standard_2019!$R24</f>
        <v>19</v>
      </c>
      <c r="H12" s="49">
        <f>standard_2020!$R24</f>
        <v>23</v>
      </c>
      <c r="I12" s="49">
        <f>standard_2021!$R24</f>
        <v>25</v>
      </c>
      <c r="J12" s="49">
        <f>standard_2022!$R24</f>
        <v>20</v>
      </c>
      <c r="K12" s="49">
        <f>standard_2023!$R24</f>
        <v>11</v>
      </c>
      <c r="L12">
        <f t="shared" si="2"/>
        <v>-10</v>
      </c>
      <c r="M12">
        <f t="shared" si="3"/>
        <v>-9</v>
      </c>
    </row>
    <row r="13" spans="1:13" ht="10.5" customHeight="1" x14ac:dyDescent="0.25">
      <c r="A13" s="59" t="s">
        <v>16</v>
      </c>
      <c r="B13" s="60">
        <f>standard_2014!$R15</f>
        <v>27</v>
      </c>
      <c r="C13" s="60">
        <f>standard_2015!$R15</f>
        <v>25</v>
      </c>
      <c r="D13" s="60">
        <f>standard_2016!$R15</f>
        <v>26</v>
      </c>
      <c r="E13" s="60">
        <f>standard_2017!$R15</f>
        <v>27</v>
      </c>
      <c r="F13" s="60">
        <f>standard_2018!$R15</f>
        <v>25</v>
      </c>
      <c r="G13" s="60">
        <f>standard_2019!$R15</f>
        <v>26</v>
      </c>
      <c r="H13" s="60">
        <f>standard_2020!$R15</f>
        <v>21</v>
      </c>
      <c r="I13" s="60">
        <f>standard_2021!$R15</f>
        <v>21</v>
      </c>
      <c r="J13" s="60">
        <f>standard_2022!$R15</f>
        <v>16</v>
      </c>
      <c r="K13" s="60">
        <f>standard_2023!$R15</f>
        <v>12</v>
      </c>
      <c r="L13">
        <f t="shared" si="2"/>
        <v>-15</v>
      </c>
      <c r="M13">
        <f t="shared" si="3"/>
        <v>-4</v>
      </c>
    </row>
    <row r="14" spans="1:13" ht="10.5" customHeight="1" x14ac:dyDescent="0.25">
      <c r="A14" s="49" t="s">
        <v>14</v>
      </c>
      <c r="B14" s="45">
        <f>standard_2014!$R13</f>
        <v>13</v>
      </c>
      <c r="C14" s="45">
        <f>standard_2015!$R13</f>
        <v>6</v>
      </c>
      <c r="D14" s="45">
        <f>standard_2016!$R13</f>
        <v>3</v>
      </c>
      <c r="E14" s="45">
        <f>standard_2017!$R13</f>
        <v>5</v>
      </c>
      <c r="F14" s="45">
        <f>standard_2018!$R13</f>
        <v>23</v>
      </c>
      <c r="G14" s="45">
        <f>standard_2019!$R13</f>
        <v>7</v>
      </c>
      <c r="H14" s="45">
        <f>standard_2020!$R13</f>
        <v>20</v>
      </c>
      <c r="I14" s="45">
        <f>standard_2021!$R13</f>
        <v>2</v>
      </c>
      <c r="J14" s="45">
        <f>standard_2022!$R13</f>
        <v>9</v>
      </c>
      <c r="K14" s="49">
        <f>standard_2023!$R13</f>
        <v>13</v>
      </c>
      <c r="L14">
        <f t="shared" si="2"/>
        <v>0</v>
      </c>
      <c r="M14">
        <f t="shared" si="3"/>
        <v>4</v>
      </c>
    </row>
    <row r="15" spans="1:13" ht="10.5" customHeight="1" x14ac:dyDescent="0.25">
      <c r="A15" s="60" t="s">
        <v>21</v>
      </c>
      <c r="B15" s="60">
        <f>standard_2014!$R20</f>
        <v>1</v>
      </c>
      <c r="C15" s="60">
        <f>standard_2015!$R20</f>
        <v>2</v>
      </c>
      <c r="D15" s="60">
        <f>standard_2016!$R20</f>
        <v>4</v>
      </c>
      <c r="E15" s="60">
        <f>standard_2017!$R20</f>
        <v>2</v>
      </c>
      <c r="F15" s="60">
        <f>standard_2018!$R20</f>
        <v>11</v>
      </c>
      <c r="G15" s="60">
        <f>standard_2019!$R20</f>
        <v>22</v>
      </c>
      <c r="H15" s="60">
        <f>standard_2020!$R20</f>
        <v>17</v>
      </c>
      <c r="I15" s="60">
        <f>standard_2021!$R20</f>
        <v>13</v>
      </c>
      <c r="J15" s="60">
        <f>standard_2022!$R20</f>
        <v>18</v>
      </c>
      <c r="K15" s="60">
        <f>standard_2023!$R20</f>
        <v>14</v>
      </c>
      <c r="L15">
        <f t="shared" si="2"/>
        <v>13</v>
      </c>
      <c r="M15">
        <f t="shared" si="3"/>
        <v>-4</v>
      </c>
    </row>
    <row r="16" spans="1:13" ht="10.5" customHeight="1" x14ac:dyDescent="0.25">
      <c r="A16" s="45" t="s">
        <v>30</v>
      </c>
      <c r="B16" s="45">
        <f>standard_2014!$R29</f>
        <v>22</v>
      </c>
      <c r="C16" s="45">
        <f>standard_2015!$R29</f>
        <v>24</v>
      </c>
      <c r="D16" s="45">
        <f>standard_2016!$R29</f>
        <v>23</v>
      </c>
      <c r="E16" s="45">
        <f>standard_2017!$R29</f>
        <v>22</v>
      </c>
      <c r="F16" s="45">
        <f>standard_2018!$R29</f>
        <v>13</v>
      </c>
      <c r="G16" s="45">
        <f>standard_2019!$R29</f>
        <v>21</v>
      </c>
      <c r="H16" s="45">
        <f>standard_2020!$R29</f>
        <v>13</v>
      </c>
      <c r="I16" s="45">
        <f>standard_2021!$R29</f>
        <v>11</v>
      </c>
      <c r="J16" s="45">
        <f>standard_2022!$R29</f>
        <v>5</v>
      </c>
      <c r="K16" s="45">
        <f>standard_2023!$R29</f>
        <v>15</v>
      </c>
      <c r="L16">
        <f t="shared" si="2"/>
        <v>-7</v>
      </c>
      <c r="M16">
        <f t="shared" si="3"/>
        <v>10</v>
      </c>
    </row>
    <row r="17" spans="1:13" ht="10.5" customHeight="1" x14ac:dyDescent="0.25">
      <c r="A17" s="45" t="s">
        <v>24</v>
      </c>
      <c r="B17" s="45">
        <f>standard_2014!$R23</f>
        <v>9</v>
      </c>
      <c r="C17" s="45">
        <f>standard_2015!$R23</f>
        <v>5</v>
      </c>
      <c r="D17" s="45">
        <f>standard_2016!$R23</f>
        <v>9</v>
      </c>
      <c r="E17" s="45">
        <f>standard_2017!$R23</f>
        <v>9</v>
      </c>
      <c r="F17" s="45">
        <f>standard_2018!$R23</f>
        <v>2</v>
      </c>
      <c r="G17" s="45">
        <f>standard_2019!$R23</f>
        <v>8</v>
      </c>
      <c r="H17" s="45">
        <f>standard_2020!$R23</f>
        <v>2</v>
      </c>
      <c r="I17" s="45">
        <f>standard_2021!$R23</f>
        <v>4</v>
      </c>
      <c r="J17" s="45">
        <f>standard_2022!$R23</f>
        <v>2</v>
      </c>
      <c r="K17" s="45">
        <f>standard_2023!$R23</f>
        <v>16</v>
      </c>
      <c r="L17">
        <f t="shared" si="2"/>
        <v>7</v>
      </c>
      <c r="M17">
        <f t="shared" si="3"/>
        <v>14</v>
      </c>
    </row>
    <row r="18" spans="1:13" ht="10.5" customHeight="1" x14ac:dyDescent="0.25">
      <c r="A18" s="45" t="s">
        <v>5</v>
      </c>
      <c r="B18" s="45">
        <f>standard_2014!$R4</f>
        <v>15</v>
      </c>
      <c r="C18" s="45">
        <f>standard_2015!$R4</f>
        <v>14</v>
      </c>
      <c r="D18" s="45">
        <f>standard_2016!$R4</f>
        <v>12</v>
      </c>
      <c r="E18" s="45">
        <f>standard_2017!$R4</f>
        <v>17</v>
      </c>
      <c r="F18" s="45">
        <f>standard_2018!$R4</f>
        <v>16</v>
      </c>
      <c r="G18" s="45">
        <f>standard_2019!$R4</f>
        <v>16</v>
      </c>
      <c r="H18" s="45">
        <f>standard_2020!$R4</f>
        <v>8</v>
      </c>
      <c r="I18" s="45">
        <f>standard_2021!$R4</f>
        <v>6</v>
      </c>
      <c r="J18" s="45">
        <f>standard_2022!$R4</f>
        <v>14</v>
      </c>
      <c r="K18" s="45">
        <f>standard_2023!$R4</f>
        <v>17</v>
      </c>
      <c r="L18">
        <f t="shared" si="2"/>
        <v>2</v>
      </c>
      <c r="M18">
        <f t="shared" si="3"/>
        <v>3</v>
      </c>
    </row>
    <row r="19" spans="1:13" ht="10.5" customHeight="1" x14ac:dyDescent="0.25">
      <c r="A19" s="45" t="s">
        <v>26</v>
      </c>
      <c r="B19" s="45">
        <f>standard_2014!$R25</f>
        <v>3</v>
      </c>
      <c r="C19" s="45">
        <f>standard_2015!$R25</f>
        <v>3</v>
      </c>
      <c r="D19" s="45">
        <f>standard_2016!$R25</f>
        <v>6</v>
      </c>
      <c r="E19" s="45">
        <f>standard_2017!$R25</f>
        <v>19</v>
      </c>
      <c r="F19" s="45">
        <f>standard_2018!$R25</f>
        <v>14</v>
      </c>
      <c r="G19" s="45">
        <f>standard_2019!$R25</f>
        <v>9</v>
      </c>
      <c r="H19" s="45">
        <f>standard_2020!$R25</f>
        <v>12</v>
      </c>
      <c r="I19" s="45">
        <f>standard_2021!$R25</f>
        <v>12</v>
      </c>
      <c r="J19" s="45">
        <f>standard_2022!$R25</f>
        <v>13</v>
      </c>
      <c r="K19" s="45">
        <f>standard_2023!$R25</f>
        <v>18</v>
      </c>
      <c r="L19">
        <f t="shared" si="2"/>
        <v>15</v>
      </c>
      <c r="M19">
        <f t="shared" si="3"/>
        <v>5</v>
      </c>
    </row>
    <row r="20" spans="1:13" ht="10.5" customHeight="1" x14ac:dyDescent="0.25">
      <c r="A20" s="47" t="s">
        <v>28</v>
      </c>
      <c r="B20" s="49">
        <f>standard_2014!$R27</f>
        <v>11</v>
      </c>
      <c r="C20" s="49">
        <f>standard_2015!$R27</f>
        <v>11</v>
      </c>
      <c r="D20" s="49">
        <f>standard_2016!$R27</f>
        <v>16</v>
      </c>
      <c r="E20" s="49">
        <f>standard_2017!$R27</f>
        <v>15</v>
      </c>
      <c r="F20" s="49">
        <f>standard_2018!$R27</f>
        <v>18</v>
      </c>
      <c r="G20" s="49">
        <f>standard_2019!$R27</f>
        <v>20</v>
      </c>
      <c r="H20" s="49">
        <f>standard_2020!$R27</f>
        <v>19</v>
      </c>
      <c r="I20" s="49">
        <f>standard_2021!$R27</f>
        <v>16</v>
      </c>
      <c r="J20" s="49">
        <f>standard_2022!$R27</f>
        <v>23</v>
      </c>
      <c r="K20" s="49">
        <f>standard_2023!$R27</f>
        <v>19</v>
      </c>
      <c r="L20">
        <f t="shared" si="2"/>
        <v>8</v>
      </c>
      <c r="M20">
        <f t="shared" si="3"/>
        <v>-4</v>
      </c>
    </row>
    <row r="21" spans="1:13" ht="10.5" customHeight="1" x14ac:dyDescent="0.25">
      <c r="A21" s="59" t="s">
        <v>11</v>
      </c>
      <c r="B21" s="60">
        <f>standard_2014!$R10</f>
        <v>24</v>
      </c>
      <c r="C21" s="60">
        <f>standard_2015!$R10</f>
        <v>26</v>
      </c>
      <c r="D21" s="60">
        <f>standard_2016!$R10</f>
        <v>27</v>
      </c>
      <c r="E21" s="60">
        <f>standard_2017!$R10</f>
        <v>26</v>
      </c>
      <c r="F21" s="60">
        <f>standard_2018!$R10</f>
        <v>27</v>
      </c>
      <c r="G21" s="60">
        <f>standard_2019!$R10</f>
        <v>27</v>
      </c>
      <c r="H21" s="60">
        <f>standard_2020!$R10</f>
        <v>27</v>
      </c>
      <c r="I21" s="60">
        <f>standard_2021!$R10</f>
        <v>27</v>
      </c>
      <c r="J21" s="60">
        <f>standard_2022!$R10</f>
        <v>26</v>
      </c>
      <c r="K21" s="60">
        <f>standard_2023!$R10</f>
        <v>20</v>
      </c>
      <c r="L21">
        <f t="shared" si="2"/>
        <v>-4</v>
      </c>
      <c r="M21">
        <f t="shared" si="3"/>
        <v>-6</v>
      </c>
    </row>
    <row r="22" spans="1:13" ht="10.5" customHeight="1" x14ac:dyDescent="0.25">
      <c r="A22" s="45" t="s">
        <v>6</v>
      </c>
      <c r="B22" s="45">
        <f>standard_2014!$R5</f>
        <v>12</v>
      </c>
      <c r="C22" s="45">
        <f>standard_2015!$R5</f>
        <v>7</v>
      </c>
      <c r="D22" s="45">
        <f>standard_2016!$R5</f>
        <v>2</v>
      </c>
      <c r="E22" s="45">
        <f>standard_2017!$R5</f>
        <v>11</v>
      </c>
      <c r="F22" s="45">
        <f>standard_2018!$R5</f>
        <v>21</v>
      </c>
      <c r="G22" s="45">
        <f>standard_2019!$R5</f>
        <v>13</v>
      </c>
      <c r="H22" s="45">
        <f>standard_2020!$R5</f>
        <v>6</v>
      </c>
      <c r="I22" s="45">
        <f>standard_2021!$R5</f>
        <v>19</v>
      </c>
      <c r="J22" s="45">
        <f>standard_2022!$R5</f>
        <v>25</v>
      </c>
      <c r="K22" s="45">
        <f>standard_2023!$R5</f>
        <v>21</v>
      </c>
      <c r="L22">
        <f t="shared" si="2"/>
        <v>9</v>
      </c>
      <c r="M22">
        <f t="shared" si="3"/>
        <v>-4</v>
      </c>
    </row>
    <row r="23" spans="1:13" ht="10.5" customHeight="1" x14ac:dyDescent="0.25">
      <c r="A23" s="47" t="s">
        <v>18</v>
      </c>
      <c r="B23" s="45">
        <f>standard_2014!$R17</f>
        <v>4</v>
      </c>
      <c r="C23" s="49">
        <f>standard_2015!$R17</f>
        <v>22</v>
      </c>
      <c r="D23" s="49">
        <f>standard_2016!$R17</f>
        <v>24</v>
      </c>
      <c r="E23" s="49">
        <f>standard_2017!$R17</f>
        <v>16</v>
      </c>
      <c r="F23" s="49">
        <f>standard_2018!$R17</f>
        <v>17</v>
      </c>
      <c r="G23" s="49">
        <f>standard_2019!$R17</f>
        <v>6</v>
      </c>
      <c r="H23" s="49">
        <f>standard_2020!$R17</f>
        <v>11</v>
      </c>
      <c r="I23" s="49">
        <f>standard_2021!$R17</f>
        <v>20</v>
      </c>
      <c r="J23" s="49">
        <f>standard_2022!$R17</f>
        <v>24</v>
      </c>
      <c r="K23" s="49">
        <f>standard_2023!$R17</f>
        <v>22</v>
      </c>
      <c r="L23">
        <f t="shared" si="2"/>
        <v>18</v>
      </c>
      <c r="M23">
        <f t="shared" si="3"/>
        <v>-2</v>
      </c>
    </row>
    <row r="24" spans="1:13" ht="10.5" customHeight="1" x14ac:dyDescent="0.25">
      <c r="A24" s="45" t="s">
        <v>20</v>
      </c>
      <c r="B24" s="45">
        <f>standard_2014!$R19</f>
        <v>20</v>
      </c>
      <c r="C24" s="45">
        <f>standard_2015!$R19</f>
        <v>15</v>
      </c>
      <c r="D24" s="45">
        <f>standard_2016!$R19</f>
        <v>14</v>
      </c>
      <c r="E24" s="45">
        <f>standard_2017!$R19</f>
        <v>8</v>
      </c>
      <c r="F24" s="45">
        <f>standard_2018!$R19</f>
        <v>10</v>
      </c>
      <c r="G24" s="45">
        <f>standard_2019!$R19</f>
        <v>18</v>
      </c>
      <c r="H24" s="45">
        <f>standard_2020!$R19</f>
        <v>18</v>
      </c>
      <c r="I24" s="45">
        <f>standard_2021!$R19</f>
        <v>22</v>
      </c>
      <c r="J24" s="45">
        <f>standard_2022!$R19</f>
        <v>27</v>
      </c>
      <c r="K24" s="45">
        <f>standard_2023!$R19</f>
        <v>23</v>
      </c>
      <c r="L24">
        <f t="shared" si="2"/>
        <v>3</v>
      </c>
      <c r="M24">
        <f t="shared" si="3"/>
        <v>-4</v>
      </c>
    </row>
    <row r="25" spans="1:13" ht="10.5" customHeight="1" x14ac:dyDescent="0.25">
      <c r="A25" s="49" t="s">
        <v>9</v>
      </c>
      <c r="B25" s="49">
        <f>standard_2014!$R8</f>
        <v>16</v>
      </c>
      <c r="C25" s="49">
        <f>standard_2015!$R8</f>
        <v>21</v>
      </c>
      <c r="D25" s="49">
        <f>standard_2016!$R8</f>
        <v>20</v>
      </c>
      <c r="E25" s="49">
        <f>standard_2017!$R8</f>
        <v>18</v>
      </c>
      <c r="F25" s="49">
        <f>standard_2018!$R8</f>
        <v>12</v>
      </c>
      <c r="G25" s="49">
        <f>standard_2019!$R8</f>
        <v>11</v>
      </c>
      <c r="H25" s="49">
        <f>standard_2020!$R8</f>
        <v>7</v>
      </c>
      <c r="I25" s="49">
        <f>standard_2021!$R8</f>
        <v>14</v>
      </c>
      <c r="J25" s="49">
        <f>standard_2022!$R8</f>
        <v>22</v>
      </c>
      <c r="K25" s="49">
        <f>standard_2023!$R8</f>
        <v>24</v>
      </c>
      <c r="L25">
        <f t="shared" si="2"/>
        <v>8</v>
      </c>
      <c r="M25">
        <f t="shared" si="3"/>
        <v>2</v>
      </c>
    </row>
    <row r="26" spans="1:13" ht="10.5" customHeight="1" x14ac:dyDescent="0.25">
      <c r="A26" s="49" t="s">
        <v>19</v>
      </c>
      <c r="B26" s="49">
        <f>standard_2014!$R18</f>
        <v>23</v>
      </c>
      <c r="C26" s="49">
        <f>standard_2015!$R18</f>
        <v>16</v>
      </c>
      <c r="D26" s="49">
        <f>standard_2016!$R18</f>
        <v>8</v>
      </c>
      <c r="E26" s="49">
        <f>standard_2017!$R18</f>
        <v>23</v>
      </c>
      <c r="F26" s="49">
        <f>standard_2018!$R18</f>
        <v>20</v>
      </c>
      <c r="G26" s="49">
        <f>standard_2019!$R18</f>
        <v>23</v>
      </c>
      <c r="H26" s="49">
        <f>standard_2020!$R18</f>
        <v>14</v>
      </c>
      <c r="I26" s="49">
        <f>standard_2021!$R18</f>
        <v>8</v>
      </c>
      <c r="J26" s="49">
        <f>standard_2022!$R18</f>
        <v>10</v>
      </c>
      <c r="K26" s="49">
        <f>standard_2023!$R18</f>
        <v>25</v>
      </c>
      <c r="L26">
        <f t="shared" si="2"/>
        <v>2</v>
      </c>
      <c r="M26">
        <f t="shared" si="3"/>
        <v>15</v>
      </c>
    </row>
    <row r="27" spans="1:13" ht="10.5" customHeight="1" x14ac:dyDescent="0.25">
      <c r="A27" s="47" t="s">
        <v>10</v>
      </c>
      <c r="B27" s="49">
        <f>standard_2014!$R9</f>
        <v>26</v>
      </c>
      <c r="C27" s="49">
        <f>standard_2015!$R9</f>
        <v>27</v>
      </c>
      <c r="D27" s="49">
        <f>standard_2016!$R9</f>
        <v>25</v>
      </c>
      <c r="E27" s="49">
        <f>standard_2017!$R9</f>
        <v>25</v>
      </c>
      <c r="F27" s="49">
        <f>standard_2018!$R9</f>
        <v>24</v>
      </c>
      <c r="G27" s="49">
        <f>standard_2019!$R9</f>
        <v>25</v>
      </c>
      <c r="H27" s="49">
        <f>standard_2020!$R9</f>
        <v>25</v>
      </c>
      <c r="I27" s="49">
        <f>standard_2021!$R9</f>
        <v>15</v>
      </c>
      <c r="J27" s="49">
        <f>standard_2022!$R9</f>
        <v>17</v>
      </c>
      <c r="K27" s="49">
        <f>standard_2023!$R9</f>
        <v>26</v>
      </c>
      <c r="L27">
        <f t="shared" si="2"/>
        <v>0</v>
      </c>
      <c r="M27">
        <f t="shared" si="3"/>
        <v>9</v>
      </c>
    </row>
    <row r="28" spans="1:13" ht="10.5" customHeight="1" x14ac:dyDescent="0.25">
      <c r="A28" s="50" t="s">
        <v>103</v>
      </c>
      <c r="B28" s="54">
        <f>standard_2014!$R16</f>
        <v>17</v>
      </c>
      <c r="C28" s="54">
        <f>standard_2015!$R16</f>
        <v>12</v>
      </c>
      <c r="D28" s="54">
        <f>standard_2016!$R16</f>
        <v>15</v>
      </c>
      <c r="E28" s="54">
        <f>standard_2017!$R16</f>
        <v>12</v>
      </c>
      <c r="F28" s="54">
        <f>standard_2018!$R16</f>
        <v>7</v>
      </c>
      <c r="G28" s="54">
        <f>standard_2019!$R16</f>
        <v>10</v>
      </c>
      <c r="H28" s="54">
        <f>standard_2020!$R16</f>
        <v>5</v>
      </c>
      <c r="I28" s="54">
        <f>standard_2021!$R16</f>
        <v>26</v>
      </c>
      <c r="J28" s="54">
        <f>standard_2022!$R16</f>
        <v>21</v>
      </c>
      <c r="K28" s="54">
        <f>standard_2023!$R16</f>
        <v>27</v>
      </c>
      <c r="L28">
        <f t="shared" si="2"/>
        <v>10</v>
      </c>
      <c r="M28">
        <f t="shared" si="3"/>
        <v>6</v>
      </c>
    </row>
  </sheetData>
  <sortState ref="A2:K28">
    <sortCondition ref="K2:K28"/>
  </sortState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workbookViewId="0">
      <selection activeCell="K12" sqref="K12"/>
    </sheetView>
  </sheetViews>
  <sheetFormatPr defaultRowHeight="13.2" x14ac:dyDescent="0.25"/>
  <cols>
    <col min="1" max="1" width="15.109375" customWidth="1"/>
    <col min="2" max="11" width="7.44140625" customWidth="1"/>
  </cols>
  <sheetData>
    <row r="1" spans="1:12" x14ac:dyDescent="0.25">
      <c r="A1" s="23" t="s">
        <v>102</v>
      </c>
      <c r="B1" s="24">
        <v>2014</v>
      </c>
      <c r="C1" s="24">
        <v>2015</v>
      </c>
      <c r="D1" s="24">
        <v>2016</v>
      </c>
      <c r="E1" s="24">
        <v>2017</v>
      </c>
      <c r="F1" s="24">
        <v>2018</v>
      </c>
      <c r="G1" s="24">
        <v>2019</v>
      </c>
      <c r="H1" s="24">
        <v>2020</v>
      </c>
      <c r="I1" s="24">
        <v>2021</v>
      </c>
      <c r="J1" s="24">
        <v>2022</v>
      </c>
      <c r="K1" s="24">
        <v>2023</v>
      </c>
      <c r="L1" t="s">
        <v>106</v>
      </c>
    </row>
    <row r="2" spans="1:12" x14ac:dyDescent="0.25">
      <c r="A2" t="s">
        <v>15</v>
      </c>
      <c r="B2" s="20">
        <f>standard_2014!$P14</f>
        <v>3</v>
      </c>
      <c r="C2" s="20">
        <f>standard_2015!$P14</f>
        <v>3</v>
      </c>
      <c r="D2" s="20">
        <f>standard_2016!$P14</f>
        <v>4</v>
      </c>
      <c r="E2" s="20">
        <f>standard_2017!$P14</f>
        <v>2</v>
      </c>
      <c r="F2" s="20">
        <f>standard_2018!$P14</f>
        <v>3</v>
      </c>
      <c r="G2" s="20">
        <f>standard_2019!$P14</f>
        <v>2</v>
      </c>
      <c r="H2" s="20">
        <f>standard_2020!$P14</f>
        <v>3</v>
      </c>
      <c r="I2" s="20">
        <f>standard_2021!$P14</f>
        <v>3</v>
      </c>
      <c r="J2" s="20">
        <f>standard_2022!$P14</f>
        <v>3</v>
      </c>
      <c r="K2" s="20">
        <f>standard_2023!$P14</f>
        <v>1</v>
      </c>
      <c r="L2" s="58">
        <f>standard_2023!$Q14</f>
        <v>42.229946524064175</v>
      </c>
    </row>
    <row r="3" spans="1:12" x14ac:dyDescent="0.25">
      <c r="A3" t="s">
        <v>27</v>
      </c>
      <c r="B3" s="20">
        <f>standard_2014!$P26</f>
        <v>2</v>
      </c>
      <c r="C3" s="20">
        <f>standard_2015!$P26</f>
        <v>1</v>
      </c>
      <c r="D3" s="20">
        <f>standard_2016!$P26</f>
        <v>1</v>
      </c>
      <c r="E3" s="20">
        <f>standard_2017!$P26</f>
        <v>1</v>
      </c>
      <c r="F3" s="20">
        <f>standard_2018!$P26</f>
        <v>2</v>
      </c>
      <c r="G3" s="20">
        <f>standard_2019!$P26</f>
        <v>2</v>
      </c>
      <c r="H3" s="20">
        <f>standard_2020!$P26</f>
        <v>3</v>
      </c>
      <c r="I3" s="20">
        <f>standard_2021!$P26</f>
        <v>4</v>
      </c>
      <c r="J3" s="20">
        <f>standard_2022!$P26</f>
        <v>3</v>
      </c>
      <c r="K3" s="20">
        <f>standard_2023!$P26</f>
        <v>2</v>
      </c>
      <c r="L3" s="58">
        <f>standard_2023!$Q26</f>
        <v>44.360828713769884</v>
      </c>
    </row>
    <row r="4" spans="1:12" x14ac:dyDescent="0.25">
      <c r="A4" t="s">
        <v>23</v>
      </c>
      <c r="B4" s="20">
        <f>standard_2014!$P22</f>
        <v>1</v>
      </c>
      <c r="C4" s="20">
        <f>standard_2015!$P22</f>
        <v>2</v>
      </c>
      <c r="D4" s="20">
        <f>standard_2016!$P22</f>
        <v>1</v>
      </c>
      <c r="E4" s="20">
        <f>standard_2017!$P22</f>
        <v>1</v>
      </c>
      <c r="F4" s="20">
        <f>standard_2018!$P22</f>
        <v>2</v>
      </c>
      <c r="G4" s="20">
        <f>standard_2019!$P22</f>
        <v>2</v>
      </c>
      <c r="H4" s="20">
        <f>standard_2020!$P22</f>
        <v>4</v>
      </c>
      <c r="I4" s="20">
        <f>standard_2021!$P22</f>
        <v>2</v>
      </c>
      <c r="J4" s="20">
        <f>standard_2022!$P22</f>
        <v>3</v>
      </c>
      <c r="K4" s="20">
        <f>standard_2023!$P22</f>
        <v>2</v>
      </c>
      <c r="L4" s="58">
        <f>standard_2023!$Q22</f>
        <v>45.120458430458434</v>
      </c>
    </row>
    <row r="5" spans="1:12" x14ac:dyDescent="0.25">
      <c r="A5" t="s">
        <v>21</v>
      </c>
      <c r="B5" s="20">
        <f>standard_2014!$P20</f>
        <v>1</v>
      </c>
      <c r="C5" s="20">
        <f>standard_2015!$P20</f>
        <v>0</v>
      </c>
      <c r="D5" s="20">
        <f>standard_2016!$P20</f>
        <v>0</v>
      </c>
      <c r="E5" s="20">
        <f>standard_2017!$P20</f>
        <v>1</v>
      </c>
      <c r="F5" s="20">
        <f>standard_2018!$P20</f>
        <v>2</v>
      </c>
      <c r="G5" s="20">
        <f>standard_2019!$P20</f>
        <v>4</v>
      </c>
      <c r="H5" s="20">
        <f>standard_2020!$P20</f>
        <v>3</v>
      </c>
      <c r="I5" s="20">
        <f>standard_2021!$P20</f>
        <v>1</v>
      </c>
      <c r="J5" s="20">
        <f>standard_2022!$P20</f>
        <v>3</v>
      </c>
      <c r="K5" s="20">
        <f>standard_2023!$P20</f>
        <v>2</v>
      </c>
      <c r="L5" s="58">
        <f>standard_2023!$Q20</f>
        <v>76.908508565341151</v>
      </c>
    </row>
    <row r="6" spans="1:12" x14ac:dyDescent="0.25">
      <c r="A6" t="s">
        <v>24</v>
      </c>
      <c r="B6" s="20">
        <f>standard_2014!$P23</f>
        <v>1</v>
      </c>
      <c r="C6" s="20">
        <f>standard_2015!$P23</f>
        <v>1</v>
      </c>
      <c r="D6" s="20">
        <f>standard_2016!$P23</f>
        <v>2</v>
      </c>
      <c r="E6" s="20">
        <f>standard_2017!$P23</f>
        <v>2</v>
      </c>
      <c r="F6" s="20">
        <f>standard_2018!$P23</f>
        <v>1</v>
      </c>
      <c r="G6" s="20">
        <f>standard_2019!$P23</f>
        <v>1</v>
      </c>
      <c r="H6" s="20">
        <f>standard_2020!$P23</f>
        <v>3</v>
      </c>
      <c r="I6" s="20">
        <f>standard_2021!$P23</f>
        <v>3</v>
      </c>
      <c r="J6" s="20">
        <f>standard_2022!$P23</f>
        <v>2</v>
      </c>
      <c r="K6" s="20">
        <f>standard_2023!$P23</f>
        <v>2</v>
      </c>
      <c r="L6" s="58">
        <f>standard_2023!$Q23</f>
        <v>78.286052559808212</v>
      </c>
    </row>
    <row r="7" spans="1:12" x14ac:dyDescent="0.25">
      <c r="A7" t="s">
        <v>6</v>
      </c>
      <c r="B7" s="20">
        <f>standard_2014!$P5</f>
        <v>2</v>
      </c>
      <c r="C7" s="20">
        <f>standard_2015!$P5</f>
        <v>1</v>
      </c>
      <c r="D7" s="20">
        <f>standard_2016!$P5</f>
        <v>1</v>
      </c>
      <c r="E7" s="20">
        <f>standard_2017!$P5</f>
        <v>2</v>
      </c>
      <c r="F7" s="20">
        <f>standard_2018!$P5</f>
        <v>2</v>
      </c>
      <c r="G7" s="20">
        <f>standard_2019!$P5</f>
        <v>3</v>
      </c>
      <c r="H7" s="20">
        <f>standard_2020!$P5</f>
        <v>2</v>
      </c>
      <c r="I7" s="20">
        <f>standard_2021!$P5</f>
        <v>3</v>
      </c>
      <c r="J7" s="20">
        <f>standard_2022!$P5</f>
        <v>5</v>
      </c>
      <c r="K7" s="20">
        <f>standard_2023!$P5</f>
        <v>2</v>
      </c>
      <c r="L7" s="58">
        <f>standard_2023!$Q5</f>
        <v>103.068126945955</v>
      </c>
    </row>
    <row r="8" spans="1:12" x14ac:dyDescent="0.25">
      <c r="A8" t="s">
        <v>9</v>
      </c>
      <c r="B8" s="20">
        <f>standard_2014!$P8</f>
        <v>4</v>
      </c>
      <c r="C8" s="20">
        <f>standard_2015!$P8</f>
        <v>4</v>
      </c>
      <c r="D8" s="20">
        <f>standard_2016!$P8</f>
        <v>4</v>
      </c>
      <c r="E8" s="20">
        <f>standard_2017!$P8</f>
        <v>3</v>
      </c>
      <c r="F8" s="20">
        <f>standard_2018!$P8</f>
        <v>2</v>
      </c>
      <c r="G8" s="20">
        <f>standard_2019!$P8</f>
        <v>3</v>
      </c>
      <c r="H8" s="20">
        <f>standard_2020!$P8</f>
        <v>2</v>
      </c>
      <c r="I8" s="20">
        <f>standard_2021!$P8</f>
        <v>3</v>
      </c>
      <c r="J8" s="20">
        <f>standard_2022!$P8</f>
        <v>3</v>
      </c>
      <c r="K8" s="20">
        <f>standard_2023!$P8</f>
        <v>2</v>
      </c>
      <c r="L8" s="58">
        <f>standard_2023!$Q8</f>
        <v>107.32383755008192</v>
      </c>
    </row>
    <row r="9" spans="1:12" x14ac:dyDescent="0.25">
      <c r="A9" t="s">
        <v>7</v>
      </c>
      <c r="B9" s="20">
        <f>standard_2014!$P6</f>
        <v>4</v>
      </c>
      <c r="C9" s="20">
        <f>standard_2015!$P6</f>
        <v>4</v>
      </c>
      <c r="D9" s="20">
        <f>standard_2016!$P6</f>
        <v>4</v>
      </c>
      <c r="E9" s="20">
        <f>standard_2017!$P6</f>
        <v>4</v>
      </c>
      <c r="F9" s="20">
        <f>standard_2018!$P6</f>
        <v>3</v>
      </c>
      <c r="G9" s="20">
        <f>standard_2019!$P6</f>
        <v>3</v>
      </c>
      <c r="H9" s="20">
        <f>standard_2020!$P6</f>
        <v>3</v>
      </c>
      <c r="I9" s="20">
        <f>standard_2021!$P6</f>
        <v>4</v>
      </c>
      <c r="J9" s="20">
        <f>standard_2022!$P6</f>
        <v>2</v>
      </c>
      <c r="K9" s="20">
        <f>standard_2023!$P6</f>
        <v>3</v>
      </c>
      <c r="L9" s="58">
        <f>standard_2023!$Q6</f>
        <v>54.845216623497173</v>
      </c>
    </row>
    <row r="10" spans="1:12" x14ac:dyDescent="0.25">
      <c r="A10" t="s">
        <v>8</v>
      </c>
      <c r="B10" s="20">
        <f>standard_2014!$P7</f>
        <v>2</v>
      </c>
      <c r="C10" s="20">
        <f>standard_2015!$P7</f>
        <v>2</v>
      </c>
      <c r="D10" s="20">
        <f>standard_2016!$P7</f>
        <v>2</v>
      </c>
      <c r="E10" s="20">
        <f>standard_2017!$P7</f>
        <v>2</v>
      </c>
      <c r="F10" s="20">
        <f>standard_2018!$P7</f>
        <v>3</v>
      </c>
      <c r="G10" s="20">
        <f>standard_2019!$P7</f>
        <v>2</v>
      </c>
      <c r="H10" s="20">
        <f>standard_2020!$P7</f>
        <v>4</v>
      </c>
      <c r="I10" s="20">
        <f>standard_2021!$P7</f>
        <v>4</v>
      </c>
      <c r="J10" s="20">
        <f>standard_2022!$P7</f>
        <v>2</v>
      </c>
      <c r="K10" s="20">
        <f>standard_2023!$P7</f>
        <v>3</v>
      </c>
      <c r="L10" s="58">
        <f>standard_2023!$Q7</f>
        <v>66.698438931606361</v>
      </c>
    </row>
    <row r="11" spans="1:12" x14ac:dyDescent="0.25">
      <c r="A11" t="s">
        <v>18</v>
      </c>
      <c r="B11" s="20">
        <f>standard_2014!$P17</f>
        <v>2</v>
      </c>
      <c r="C11" s="20">
        <f>standard_2015!$P17</f>
        <v>4</v>
      </c>
      <c r="D11" s="20">
        <f>standard_2016!$P17</f>
        <v>4</v>
      </c>
      <c r="E11" s="20">
        <f>standard_2017!$P17</f>
        <v>3</v>
      </c>
      <c r="F11" s="20">
        <f>standard_2018!$P17</f>
        <v>2</v>
      </c>
      <c r="G11" s="20">
        <f>standard_2019!$P17</f>
        <v>2</v>
      </c>
      <c r="H11" s="20">
        <f>standard_2020!$P17</f>
        <v>2</v>
      </c>
      <c r="I11" s="20">
        <f>standard_2021!$P17</f>
        <v>4</v>
      </c>
      <c r="J11" s="20">
        <f>standard_2022!$P17</f>
        <v>4</v>
      </c>
      <c r="K11" s="20">
        <f>standard_2023!$P17</f>
        <v>3</v>
      </c>
      <c r="L11" s="58">
        <f>standard_2023!$Q17</f>
        <v>104.01932532023028</v>
      </c>
    </row>
    <row r="12" spans="1:12" x14ac:dyDescent="0.25">
      <c r="A12" s="20" t="s">
        <v>13</v>
      </c>
      <c r="B12" s="20">
        <f>standard_2014!$P12</f>
        <v>3</v>
      </c>
      <c r="C12" s="20">
        <f>standard_2015!$P12</f>
        <v>4</v>
      </c>
      <c r="D12" s="20">
        <f>standard_2016!$P12</f>
        <v>5</v>
      </c>
      <c r="E12" s="20">
        <f>standard_2017!$P12</f>
        <v>4</v>
      </c>
      <c r="F12" s="20">
        <f>standard_2018!$P12</f>
        <v>4</v>
      </c>
      <c r="G12" s="20">
        <f>standard_2019!$P12</f>
        <v>3</v>
      </c>
      <c r="H12" s="20">
        <f>standard_2020!$P12</f>
        <v>5</v>
      </c>
      <c r="I12" s="20">
        <f>standard_2021!$P12</f>
        <v>3</v>
      </c>
      <c r="J12" s="20">
        <f>standard_2022!$P12</f>
        <v>5</v>
      </c>
      <c r="K12" s="20">
        <f>standard_2023!$P12</f>
        <v>4</v>
      </c>
      <c r="L12" s="58">
        <f>standard_2023!$Q12</f>
        <v>60.698125655139236</v>
      </c>
    </row>
    <row r="13" spans="1:12" x14ac:dyDescent="0.25">
      <c r="A13" s="40" t="s">
        <v>12</v>
      </c>
      <c r="B13" s="63">
        <f>standard_2014!$P11</f>
        <v>5</v>
      </c>
      <c r="C13" s="63">
        <f>standard_2015!$P11</f>
        <v>6</v>
      </c>
      <c r="D13" s="63">
        <f>standard_2016!$P11</f>
        <v>6</v>
      </c>
      <c r="E13" s="63">
        <f>standard_2017!$P11</f>
        <v>5</v>
      </c>
      <c r="F13" s="63">
        <f>standard_2018!$P11</f>
        <v>6</v>
      </c>
      <c r="G13" s="63">
        <f>standard_2019!$P11</f>
        <v>6</v>
      </c>
      <c r="H13" s="63">
        <f>standard_2020!$P11</f>
        <v>7</v>
      </c>
      <c r="I13" s="63">
        <f>standard_2021!$P11</f>
        <v>6</v>
      </c>
      <c r="J13" s="63">
        <f>standard_2022!$P11</f>
        <v>5</v>
      </c>
      <c r="K13" s="63">
        <f>standard_2023!$P11</f>
        <v>4</v>
      </c>
      <c r="L13" s="64">
        <f>standard_2023!$Q11</f>
        <v>61.111597552774022</v>
      </c>
    </row>
    <row r="14" spans="1:12" x14ac:dyDescent="0.25">
      <c r="A14" t="s">
        <v>22</v>
      </c>
      <c r="B14" s="20">
        <f>standard_2014!$P21</f>
        <v>4</v>
      </c>
      <c r="C14" s="20">
        <f>standard_2015!$P21</f>
        <v>4</v>
      </c>
      <c r="D14" s="20">
        <f>standard_2016!$P21</f>
        <v>4</v>
      </c>
      <c r="E14" s="20">
        <f>standard_2017!$P21</f>
        <v>3</v>
      </c>
      <c r="F14" s="20">
        <f>standard_2018!$P21</f>
        <v>5</v>
      </c>
      <c r="G14" s="20">
        <f>standard_2019!$P21</f>
        <v>3</v>
      </c>
      <c r="H14" s="20">
        <f>standard_2020!$P21</f>
        <v>5</v>
      </c>
      <c r="I14" s="20">
        <f>standard_2021!$P21</f>
        <v>4</v>
      </c>
      <c r="J14" s="20">
        <f>standard_2022!$P21</f>
        <v>5</v>
      </c>
      <c r="K14" s="20">
        <f>standard_2023!$P21</f>
        <v>4</v>
      </c>
      <c r="L14" s="58">
        <f>standard_2023!$Q21</f>
        <v>63.768574497398035</v>
      </c>
    </row>
    <row r="15" spans="1:12" x14ac:dyDescent="0.25">
      <c r="A15" t="s">
        <v>29</v>
      </c>
      <c r="B15" s="20">
        <f>standard_2014!$P28</f>
        <v>4</v>
      </c>
      <c r="C15" s="20">
        <f>standard_2015!$P28</f>
        <v>4</v>
      </c>
      <c r="D15" s="20">
        <f>standard_2016!$P28</f>
        <v>3</v>
      </c>
      <c r="E15" s="20">
        <f>standard_2017!$P28</f>
        <v>2</v>
      </c>
      <c r="F15" s="20">
        <f>standard_2018!$P28</f>
        <v>3</v>
      </c>
      <c r="G15" s="20">
        <f>standard_2019!$P28</f>
        <v>3</v>
      </c>
      <c r="H15" s="20">
        <f>standard_2020!$P28</f>
        <v>2</v>
      </c>
      <c r="I15" s="20">
        <f>standard_2021!$P28</f>
        <v>2</v>
      </c>
      <c r="J15" s="20">
        <f>standard_2022!$P28</f>
        <v>4</v>
      </c>
      <c r="K15" s="20">
        <f>standard_2023!$P28</f>
        <v>4</v>
      </c>
      <c r="L15" s="58">
        <f>standard_2023!$Q28</f>
        <v>67.677852278440525</v>
      </c>
    </row>
    <row r="16" spans="1:12" x14ac:dyDescent="0.25">
      <c r="A16" s="40" t="s">
        <v>25</v>
      </c>
      <c r="B16" s="63">
        <f>standard_2014!$P24</f>
        <v>5</v>
      </c>
      <c r="C16" s="63">
        <f>standard_2015!$P24</f>
        <v>6</v>
      </c>
      <c r="D16" s="63">
        <f>standard_2016!$P24</f>
        <v>5</v>
      </c>
      <c r="E16" s="63">
        <f>standard_2017!$P24</f>
        <v>5</v>
      </c>
      <c r="F16" s="63">
        <f>standard_2018!$P24</f>
        <v>6</v>
      </c>
      <c r="G16" s="63">
        <f>standard_2019!$P24</f>
        <v>5</v>
      </c>
      <c r="H16" s="63">
        <f>standard_2020!$P24</f>
        <v>6</v>
      </c>
      <c r="I16" s="63">
        <f>standard_2021!$P24</f>
        <v>6</v>
      </c>
      <c r="J16" s="63">
        <f>standard_2022!$P24</f>
        <v>5</v>
      </c>
      <c r="K16" s="63">
        <f>standard_2023!$P24</f>
        <v>4</v>
      </c>
      <c r="L16" s="64">
        <f>standard_2023!$Q24</f>
        <v>70.211269123033816</v>
      </c>
    </row>
    <row r="17" spans="1:12" x14ac:dyDescent="0.25">
      <c r="A17" t="s">
        <v>14</v>
      </c>
      <c r="B17" s="20">
        <f>standard_2014!$P13</f>
        <v>3</v>
      </c>
      <c r="C17" s="20">
        <f>standard_2015!$P13</f>
        <v>3</v>
      </c>
      <c r="D17" s="20">
        <f>standard_2016!$P13</f>
        <v>3</v>
      </c>
      <c r="E17" s="20">
        <f>standard_2017!$P13</f>
        <v>3</v>
      </c>
      <c r="F17" s="20">
        <f>standard_2018!$P13</f>
        <v>4</v>
      </c>
      <c r="G17" s="20">
        <f>standard_2019!$P13</f>
        <v>3</v>
      </c>
      <c r="H17" s="20">
        <f>standard_2020!$P13</f>
        <v>4</v>
      </c>
      <c r="I17" s="20">
        <f>standard_2021!$P13</f>
        <v>2</v>
      </c>
      <c r="J17" s="20">
        <f>standard_2022!$P13</f>
        <v>3</v>
      </c>
      <c r="K17" s="20">
        <f>standard_2023!$P13</f>
        <v>4</v>
      </c>
      <c r="L17" s="58">
        <f>standard_2023!$Q13</f>
        <v>74.462261217917344</v>
      </c>
    </row>
    <row r="18" spans="1:12" x14ac:dyDescent="0.25">
      <c r="A18" t="s">
        <v>5</v>
      </c>
      <c r="B18" s="20">
        <f>standard_2014!$P4</f>
        <v>4</v>
      </c>
      <c r="C18" s="20">
        <f>standard_2015!$P4</f>
        <v>5</v>
      </c>
      <c r="D18" s="20">
        <f>standard_2016!$P4</f>
        <v>3</v>
      </c>
      <c r="E18" s="20">
        <f>standard_2017!$P4</f>
        <v>3</v>
      </c>
      <c r="F18" s="20">
        <f>standard_2018!$P4</f>
        <v>3</v>
      </c>
      <c r="G18" s="20">
        <f>standard_2019!$P4</f>
        <v>3</v>
      </c>
      <c r="H18" s="20">
        <f>standard_2020!$P4</f>
        <v>2</v>
      </c>
      <c r="I18" s="20">
        <f>standard_2021!$P4</f>
        <v>3</v>
      </c>
      <c r="J18" s="20">
        <f>standard_2022!$P4</f>
        <v>4</v>
      </c>
      <c r="K18" s="20">
        <f>standard_2023!$P4</f>
        <v>4</v>
      </c>
      <c r="L18" s="58">
        <f>standard_2023!$Q4</f>
        <v>85.552419174591122</v>
      </c>
    </row>
    <row r="19" spans="1:12" x14ac:dyDescent="0.25">
      <c r="A19" t="s">
        <v>26</v>
      </c>
      <c r="B19" s="20">
        <f>standard_2014!$P25</f>
        <v>2</v>
      </c>
      <c r="C19" s="20">
        <f>standard_2015!$P25</f>
        <v>1</v>
      </c>
      <c r="D19" s="20">
        <f>standard_2016!$P25</f>
        <v>2</v>
      </c>
      <c r="E19" s="20">
        <f>standard_2017!$P25</f>
        <v>3</v>
      </c>
      <c r="F19" s="20">
        <f>standard_2018!$P25</f>
        <v>2</v>
      </c>
      <c r="G19" s="20">
        <f>standard_2019!$P25</f>
        <v>3</v>
      </c>
      <c r="H19" s="20">
        <f>standard_2020!$P25</f>
        <v>4</v>
      </c>
      <c r="I19" s="20">
        <f>standard_2021!$P25</f>
        <v>3</v>
      </c>
      <c r="J19" s="20">
        <f>standard_2022!$P25</f>
        <v>3</v>
      </c>
      <c r="K19" s="20">
        <f>standard_2023!$P25</f>
        <v>4</v>
      </c>
      <c r="L19" s="58">
        <f>standard_2023!$Q25</f>
        <v>87.820199659566185</v>
      </c>
    </row>
    <row r="20" spans="1:12" x14ac:dyDescent="0.25">
      <c r="A20" s="40" t="s">
        <v>20</v>
      </c>
      <c r="B20" s="63">
        <f>standard_2014!$P19</f>
        <v>4</v>
      </c>
      <c r="C20" s="63">
        <f>standard_2015!$P19</f>
        <v>4</v>
      </c>
      <c r="D20" s="63">
        <f>standard_2016!$P19</f>
        <v>4</v>
      </c>
      <c r="E20" s="63">
        <f>standard_2017!$P19</f>
        <v>3</v>
      </c>
      <c r="F20" s="63">
        <f>standard_2018!$P19</f>
        <v>4</v>
      </c>
      <c r="G20" s="63">
        <f>standard_2019!$P19</f>
        <v>6</v>
      </c>
      <c r="H20" s="63">
        <f>standard_2020!$P19</f>
        <v>6</v>
      </c>
      <c r="I20" s="63">
        <f>standard_2021!$P19</f>
        <v>7</v>
      </c>
      <c r="J20" s="63">
        <f>standard_2022!$P19</f>
        <v>8</v>
      </c>
      <c r="K20" s="63">
        <f>standard_2023!$P19</f>
        <v>4</v>
      </c>
      <c r="L20" s="64">
        <f>standard_2023!$Q19</f>
        <v>104.6572291459169</v>
      </c>
    </row>
    <row r="21" spans="1:12" x14ac:dyDescent="0.25">
      <c r="A21" t="s">
        <v>17</v>
      </c>
      <c r="B21" s="20">
        <f>standard_2014!$P16</f>
        <v>4</v>
      </c>
      <c r="C21" s="20">
        <f>standard_2015!$P16</f>
        <v>2</v>
      </c>
      <c r="D21" s="20">
        <f>standard_2016!$P16</f>
        <v>3</v>
      </c>
      <c r="E21" s="20">
        <f>standard_2017!$P16</f>
        <v>2</v>
      </c>
      <c r="F21" s="20">
        <f>standard_2018!$P16</f>
        <v>4</v>
      </c>
      <c r="G21" s="20">
        <f>standard_2019!$P16</f>
        <v>4</v>
      </c>
      <c r="H21" s="20">
        <f>standard_2020!$P16</f>
        <v>3</v>
      </c>
      <c r="I21" s="20">
        <f>standard_2021!$P16</f>
        <v>3</v>
      </c>
      <c r="J21" s="20">
        <f>standard_2022!$P16</f>
        <v>4</v>
      </c>
      <c r="K21" s="20">
        <f>standard_2023!$P16</f>
        <v>4</v>
      </c>
      <c r="L21" s="58">
        <f>standard_2023!$Q16</f>
        <v>145.78679476380833</v>
      </c>
    </row>
    <row r="22" spans="1:12" x14ac:dyDescent="0.25">
      <c r="A22" t="s">
        <v>3</v>
      </c>
      <c r="B22" s="20">
        <f>standard_2014!$P3</f>
        <v>4</v>
      </c>
      <c r="C22" s="20">
        <f>standard_2015!$P3</f>
        <v>4</v>
      </c>
      <c r="D22" s="20">
        <f>standard_2016!$P3</f>
        <v>4</v>
      </c>
      <c r="E22" s="20">
        <f>standard_2017!$P3</f>
        <v>3</v>
      </c>
      <c r="F22" s="20">
        <f>standard_2018!$P3</f>
        <v>4</v>
      </c>
      <c r="G22" s="20">
        <f>standard_2019!$P3</f>
        <v>3</v>
      </c>
      <c r="H22" s="20">
        <f>standard_2020!$P3</f>
        <v>2</v>
      </c>
      <c r="I22" s="20">
        <f>standard_2021!$P3</f>
        <v>2</v>
      </c>
      <c r="J22" s="20">
        <f>standard_2022!$P3</f>
        <v>3</v>
      </c>
      <c r="K22" s="20">
        <f>standard_2023!$P3</f>
        <v>5</v>
      </c>
      <c r="L22" s="58">
        <f>standard_2023!$Q3</f>
        <v>69.86115489839473</v>
      </c>
    </row>
    <row r="23" spans="1:12" x14ac:dyDescent="0.25">
      <c r="A23" s="40" t="s">
        <v>16</v>
      </c>
      <c r="B23" s="63">
        <f>standard_2014!$P15</f>
        <v>5</v>
      </c>
      <c r="C23" s="63">
        <f>standard_2015!$P15</f>
        <v>6</v>
      </c>
      <c r="D23" s="63">
        <f>standard_2016!$P15</f>
        <v>7</v>
      </c>
      <c r="E23" s="63">
        <f>standard_2017!$P15</f>
        <v>7</v>
      </c>
      <c r="F23" s="63">
        <f>standard_2018!$P15</f>
        <v>5</v>
      </c>
      <c r="G23" s="63">
        <f>standard_2019!$P15</f>
        <v>5</v>
      </c>
      <c r="H23" s="63">
        <f>standard_2020!$P15</f>
        <v>6</v>
      </c>
      <c r="I23" s="63">
        <f>standard_2021!$P15</f>
        <v>4</v>
      </c>
      <c r="J23" s="63">
        <f>standard_2022!$P15</f>
        <v>5</v>
      </c>
      <c r="K23" s="63">
        <f>standard_2023!$P15</f>
        <v>5</v>
      </c>
      <c r="L23" s="64">
        <f>standard_2023!$Q15</f>
        <v>74.089421890326861</v>
      </c>
    </row>
    <row r="24" spans="1:12" x14ac:dyDescent="0.25">
      <c r="A24" s="40" t="s">
        <v>30</v>
      </c>
      <c r="B24" s="63">
        <f>standard_2014!$P29</f>
        <v>5</v>
      </c>
      <c r="C24" s="63">
        <f>standard_2015!$P29</f>
        <v>5</v>
      </c>
      <c r="D24" s="63">
        <f>standard_2016!$P29</f>
        <v>4</v>
      </c>
      <c r="E24" s="63">
        <f>standard_2017!$P29</f>
        <v>4</v>
      </c>
      <c r="F24" s="63">
        <f>standard_2018!$P29</f>
        <v>4</v>
      </c>
      <c r="G24" s="63">
        <f>standard_2019!$P29</f>
        <v>3</v>
      </c>
      <c r="H24" s="63">
        <f>standard_2020!$P29</f>
        <v>3</v>
      </c>
      <c r="I24" s="63">
        <f>standard_2021!$P29</f>
        <v>4</v>
      </c>
      <c r="J24" s="63">
        <f>standard_2022!$P29</f>
        <v>2</v>
      </c>
      <c r="K24" s="63">
        <f>standard_2023!$P29</f>
        <v>5</v>
      </c>
      <c r="L24" s="64">
        <f>standard_2023!$Q29</f>
        <v>77.296332109318527</v>
      </c>
    </row>
    <row r="25" spans="1:12" x14ac:dyDescent="0.25">
      <c r="A25" t="s">
        <v>28</v>
      </c>
      <c r="B25" s="20">
        <f>standard_2014!$P27</f>
        <v>2</v>
      </c>
      <c r="C25" s="20">
        <f>standard_2015!$P27</f>
        <v>2</v>
      </c>
      <c r="D25" s="20">
        <f>standard_2016!$P27</f>
        <v>1</v>
      </c>
      <c r="E25" s="20">
        <f>standard_2017!$P27</f>
        <v>1</v>
      </c>
      <c r="F25" s="20">
        <f>standard_2018!$P27</f>
        <v>2</v>
      </c>
      <c r="G25" s="20">
        <f>standard_2019!$P27</f>
        <v>3</v>
      </c>
      <c r="H25" s="20">
        <f>standard_2020!$P27</f>
        <v>4</v>
      </c>
      <c r="I25" s="20">
        <f>standard_2021!$P27</f>
        <v>4</v>
      </c>
      <c r="J25" s="20">
        <f>standard_2022!$P27</f>
        <v>6</v>
      </c>
      <c r="K25" s="20">
        <f>standard_2023!$P27</f>
        <v>5</v>
      </c>
      <c r="L25" s="58">
        <f>standard_2023!$Q27</f>
        <v>89.868362698136465</v>
      </c>
    </row>
    <row r="26" spans="1:12" x14ac:dyDescent="0.25">
      <c r="A26" s="40" t="s">
        <v>11</v>
      </c>
      <c r="B26" s="63">
        <f>standard_2014!$P10</f>
        <v>5</v>
      </c>
      <c r="C26" s="63">
        <f>standard_2015!$P10</f>
        <v>6</v>
      </c>
      <c r="D26" s="63">
        <f>standard_2016!$P10</f>
        <v>6</v>
      </c>
      <c r="E26" s="63">
        <f>standard_2017!$P10</f>
        <v>5</v>
      </c>
      <c r="F26" s="63">
        <f>standard_2018!$P10</f>
        <v>5</v>
      </c>
      <c r="G26" s="63">
        <f>standard_2019!$P10</f>
        <v>4</v>
      </c>
      <c r="H26" s="63">
        <f>standard_2020!$P10</f>
        <v>6</v>
      </c>
      <c r="I26" s="63">
        <f>standard_2021!$P10</f>
        <v>6</v>
      </c>
      <c r="J26" s="63">
        <f>standard_2022!$P10</f>
        <v>5</v>
      </c>
      <c r="K26" s="63">
        <f>standard_2023!$P10</f>
        <v>5</v>
      </c>
      <c r="L26" s="64">
        <f>standard_2023!$Q10</f>
        <v>101.60733158244471</v>
      </c>
    </row>
    <row r="27" spans="1:12" x14ac:dyDescent="0.25">
      <c r="A27" s="40" t="s">
        <v>19</v>
      </c>
      <c r="B27" s="20">
        <f>standard_2014!$P18</f>
        <v>3</v>
      </c>
      <c r="C27" s="20">
        <f>standard_2015!$P18</f>
        <v>3</v>
      </c>
      <c r="D27" s="20">
        <f>standard_2016!$P18</f>
        <v>2</v>
      </c>
      <c r="E27" s="20">
        <f>standard_2017!$P18</f>
        <v>4</v>
      </c>
      <c r="F27" s="20">
        <f>standard_2018!$P18</f>
        <v>5</v>
      </c>
      <c r="G27" s="20">
        <f>standard_2019!$P18</f>
        <v>5</v>
      </c>
      <c r="H27" s="20">
        <f>standard_2020!$P18</f>
        <v>5</v>
      </c>
      <c r="I27" s="20">
        <f>standard_2021!$P18</f>
        <v>3</v>
      </c>
      <c r="J27" s="20">
        <f>standard_2022!$P18</f>
        <v>4</v>
      </c>
      <c r="K27" s="20">
        <f>standard_2023!$P18</f>
        <v>5</v>
      </c>
      <c r="L27" s="58">
        <f>standard_2023!$Q18</f>
        <v>111.26695454871924</v>
      </c>
    </row>
    <row r="28" spans="1:12" x14ac:dyDescent="0.25">
      <c r="A28" s="25" t="s">
        <v>10</v>
      </c>
      <c r="B28" s="39">
        <f>standard_2014!$P9</f>
        <v>7</v>
      </c>
      <c r="C28" s="39">
        <f>standard_2015!$P9</f>
        <v>6</v>
      </c>
      <c r="D28" s="39">
        <f>standard_2016!$P9</f>
        <v>5</v>
      </c>
      <c r="E28" s="39">
        <f>standard_2017!$P9</f>
        <v>5</v>
      </c>
      <c r="F28" s="39">
        <f>standard_2018!$P9</f>
        <v>4</v>
      </c>
      <c r="G28" s="39">
        <f>standard_2019!$P9</f>
        <v>3</v>
      </c>
      <c r="H28" s="39">
        <f>standard_2020!$P9</f>
        <v>3</v>
      </c>
      <c r="I28" s="39">
        <f>standard_2021!$P9</f>
        <v>2</v>
      </c>
      <c r="J28" s="39">
        <f>standard_2022!$P9</f>
        <v>4</v>
      </c>
      <c r="K28" s="39">
        <f>standard_2023!$P9</f>
        <v>6</v>
      </c>
      <c r="L28" s="61">
        <f>standard_2023!$Q9</f>
        <v>123.29332992799053</v>
      </c>
    </row>
    <row r="29" spans="1:12" x14ac:dyDescent="0.25">
      <c r="B29">
        <f t="shared" ref="B29:K29" si="0">SUM(B2:B28)</f>
        <v>91</v>
      </c>
      <c r="C29">
        <f t="shared" si="0"/>
        <v>93</v>
      </c>
      <c r="D29">
        <f t="shared" si="0"/>
        <v>90</v>
      </c>
      <c r="E29">
        <f t="shared" si="0"/>
        <v>83</v>
      </c>
      <c r="F29">
        <f t="shared" si="0"/>
        <v>92</v>
      </c>
      <c r="G29">
        <f t="shared" si="0"/>
        <v>89</v>
      </c>
      <c r="H29">
        <f t="shared" si="0"/>
        <v>102</v>
      </c>
      <c r="I29">
        <f t="shared" si="0"/>
        <v>95</v>
      </c>
      <c r="J29">
        <f t="shared" si="0"/>
        <v>105</v>
      </c>
      <c r="K29">
        <f t="shared" si="0"/>
        <v>98</v>
      </c>
    </row>
    <row r="30" spans="1:12" x14ac:dyDescent="0.25">
      <c r="B30" s="53">
        <f t="shared" ref="B30:K30" si="1">B29/28</f>
        <v>3.25</v>
      </c>
      <c r="C30" s="53">
        <f t="shared" si="1"/>
        <v>3.3214285714285716</v>
      </c>
      <c r="D30" s="53">
        <f t="shared" si="1"/>
        <v>3.2142857142857144</v>
      </c>
      <c r="E30" s="53">
        <f t="shared" si="1"/>
        <v>2.9642857142857144</v>
      </c>
      <c r="F30" s="53">
        <f t="shared" si="1"/>
        <v>3.2857142857142856</v>
      </c>
      <c r="G30" s="53">
        <f t="shared" si="1"/>
        <v>3.1785714285714284</v>
      </c>
      <c r="H30" s="53">
        <f t="shared" si="1"/>
        <v>3.6428571428571428</v>
      </c>
      <c r="I30" s="53">
        <f t="shared" si="1"/>
        <v>3.3928571428571428</v>
      </c>
      <c r="J30" s="53">
        <f t="shared" si="1"/>
        <v>3.75</v>
      </c>
      <c r="K30" s="53">
        <f t="shared" si="1"/>
        <v>3.5</v>
      </c>
    </row>
  </sheetData>
  <sortState ref="A2:L28">
    <sortCondition ref="K2:K28"/>
    <sortCondition ref="L2:L28"/>
  </sortState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"/>
  <sheetViews>
    <sheetView workbookViewId="0">
      <selection activeCell="F14" sqref="F14"/>
    </sheetView>
  </sheetViews>
  <sheetFormatPr defaultRowHeight="13.2" x14ac:dyDescent="0.25"/>
  <sheetData>
    <row r="1" spans="1:11" x14ac:dyDescent="0.25">
      <c r="A1" s="2" t="s">
        <v>142</v>
      </c>
    </row>
    <row r="2" spans="1:11" x14ac:dyDescent="0.25">
      <c r="A2" t="s">
        <v>1</v>
      </c>
      <c r="B2">
        <v>2014</v>
      </c>
      <c r="C2">
        <v>2015</v>
      </c>
      <c r="D2">
        <v>2016</v>
      </c>
      <c r="E2">
        <v>2017</v>
      </c>
      <c r="F2">
        <v>2018</v>
      </c>
      <c r="G2">
        <v>2019</v>
      </c>
      <c r="H2">
        <v>2020</v>
      </c>
      <c r="I2">
        <v>2021</v>
      </c>
      <c r="J2">
        <v>2022</v>
      </c>
      <c r="K2">
        <v>2023</v>
      </c>
    </row>
    <row r="3" spans="1:11" x14ac:dyDescent="0.25">
      <c r="A3" t="s">
        <v>3</v>
      </c>
      <c r="B3" s="53">
        <v>-3.367</v>
      </c>
      <c r="C3" s="53">
        <v>-7.8052000000000001</v>
      </c>
      <c r="D3" s="53">
        <v>-4.3899999999999997</v>
      </c>
      <c r="E3" s="53">
        <v>-2.4575999999999998</v>
      </c>
      <c r="F3" s="53">
        <v>6.0366</v>
      </c>
      <c r="G3" s="53">
        <v>0.40649999999999997</v>
      </c>
      <c r="H3" s="53">
        <v>3.4802</v>
      </c>
      <c r="I3" s="53">
        <v>8.9076000000000004</v>
      </c>
      <c r="J3" s="53">
        <v>3.4226000000000001</v>
      </c>
      <c r="K3" s="53">
        <v>-5.9992999999999999</v>
      </c>
    </row>
    <row r="4" spans="1:11" x14ac:dyDescent="0.25">
      <c r="A4" t="s">
        <v>5</v>
      </c>
      <c r="B4" s="53">
        <v>4.5000999999999998</v>
      </c>
      <c r="C4" s="53">
        <v>3.2416</v>
      </c>
      <c r="D4" s="53">
        <v>3.1720000000000002</v>
      </c>
      <c r="E4" s="53">
        <v>8.2506000000000004</v>
      </c>
      <c r="F4" s="53">
        <v>13.689</v>
      </c>
      <c r="G4" s="53">
        <v>9.0351999999999997</v>
      </c>
      <c r="H4" s="53">
        <v>3.6002999999999998</v>
      </c>
      <c r="I4" s="53">
        <v>9.7086000000000006</v>
      </c>
      <c r="J4" s="53">
        <v>17.307200000000002</v>
      </c>
      <c r="K4" s="53">
        <v>15.426600000000001</v>
      </c>
    </row>
    <row r="5" spans="1:11" x14ac:dyDescent="0.25">
      <c r="A5" t="s">
        <v>6</v>
      </c>
      <c r="B5" s="53">
        <v>0.15890000000000001</v>
      </c>
      <c r="C5" s="53">
        <v>-0.1033</v>
      </c>
      <c r="D5" s="53">
        <v>4.0393999999999997</v>
      </c>
      <c r="E5" s="53">
        <v>2.9455</v>
      </c>
      <c r="F5" s="53">
        <v>7.2054999999999998</v>
      </c>
      <c r="G5" s="53">
        <v>2.6684999999999999</v>
      </c>
      <c r="H5" s="53">
        <v>1.2924</v>
      </c>
      <c r="I5" s="53">
        <v>-2.1880000000000002</v>
      </c>
      <c r="J5" s="53">
        <v>-4.3491999999999997</v>
      </c>
      <c r="K5" s="53">
        <v>0.79410000000000003</v>
      </c>
    </row>
    <row r="6" spans="1:11" x14ac:dyDescent="0.25">
      <c r="A6" t="s">
        <v>7</v>
      </c>
      <c r="B6" s="62">
        <v>-1.5918000000000001</v>
      </c>
      <c r="C6" s="62">
        <v>-2.2589000000000001</v>
      </c>
      <c r="D6" s="62">
        <v>-4.3489000000000004</v>
      </c>
      <c r="E6" s="62">
        <v>-3.2267000000000001</v>
      </c>
      <c r="F6" s="53">
        <v>1.5526</v>
      </c>
      <c r="G6" s="53">
        <v>3.3860999999999999</v>
      </c>
      <c r="H6" s="53">
        <v>9.9806000000000008</v>
      </c>
      <c r="I6" s="53">
        <v>8.6687999999999992</v>
      </c>
      <c r="J6" s="53">
        <v>13.6282</v>
      </c>
      <c r="K6" s="53">
        <v>2.4548999999999999</v>
      </c>
    </row>
    <row r="7" spans="1:11" x14ac:dyDescent="0.25">
      <c r="A7" t="s">
        <v>8</v>
      </c>
      <c r="B7" s="53">
        <v>-1.3803000000000001</v>
      </c>
      <c r="C7" s="53">
        <v>-0.83279999999999998</v>
      </c>
      <c r="D7" s="53">
        <v>7.0300000000000001E-2</v>
      </c>
      <c r="E7" s="53">
        <v>-1.9863999999999999</v>
      </c>
      <c r="F7" s="53">
        <v>6.1899999999999997E-2</v>
      </c>
      <c r="G7" s="53">
        <v>-2.9843999999999999</v>
      </c>
      <c r="H7" s="53">
        <v>-0.20250000000000001</v>
      </c>
      <c r="I7" s="53">
        <v>-1.7226999999999999</v>
      </c>
      <c r="J7" s="53">
        <v>-7.5941000000000001</v>
      </c>
      <c r="K7" s="53">
        <v>-7.8323</v>
      </c>
    </row>
    <row r="8" spans="1:11" x14ac:dyDescent="0.25">
      <c r="A8" t="s">
        <v>9</v>
      </c>
      <c r="B8" s="53">
        <v>3.0181</v>
      </c>
      <c r="C8" s="53">
        <v>-6.7914000000000003</v>
      </c>
      <c r="D8" s="53">
        <v>-5.8864999999999998</v>
      </c>
      <c r="E8" s="53">
        <v>-4.7465999999999999</v>
      </c>
      <c r="F8" s="53">
        <v>8.5164000000000009</v>
      </c>
      <c r="G8" s="53">
        <v>5.5770999999999997</v>
      </c>
      <c r="H8" s="53">
        <v>9.6115999999999993</v>
      </c>
      <c r="I8" s="53">
        <v>19.1524</v>
      </c>
      <c r="J8" s="53">
        <v>18.024000000000001</v>
      </c>
      <c r="K8" s="53">
        <v>7.7281000000000004</v>
      </c>
    </row>
    <row r="9" spans="1:11" x14ac:dyDescent="0.25">
      <c r="A9" t="s">
        <v>10</v>
      </c>
      <c r="B9" s="53">
        <v>18.047599999999999</v>
      </c>
      <c r="C9" s="53">
        <v>69.851399999999998</v>
      </c>
      <c r="D9" s="53">
        <v>59.584299999999999</v>
      </c>
      <c r="E9" s="53">
        <v>48.494</v>
      </c>
      <c r="F9" s="53">
        <v>10.0817</v>
      </c>
      <c r="G9" s="53">
        <v>15.472899999999999</v>
      </c>
      <c r="H9" s="53">
        <v>40.490900000000003</v>
      </c>
      <c r="I9" s="53">
        <v>32.975999999999999</v>
      </c>
      <c r="J9" s="53">
        <v>16.617100000000001</v>
      </c>
      <c r="K9" s="53">
        <v>-9.1616</v>
      </c>
    </row>
    <row r="10" spans="1:11" x14ac:dyDescent="0.25">
      <c r="A10" t="s">
        <v>11</v>
      </c>
      <c r="B10" s="53">
        <v>0.37209999999999999</v>
      </c>
      <c r="C10" s="53">
        <v>-5.7652000000000001</v>
      </c>
      <c r="D10" s="53">
        <v>-9.8394999999999992</v>
      </c>
      <c r="E10" s="53">
        <v>-6.6684999999999999</v>
      </c>
      <c r="F10" s="53">
        <v>10.7813</v>
      </c>
      <c r="G10" s="53">
        <v>15.0505</v>
      </c>
      <c r="H10" s="53">
        <v>-12.745100000000001</v>
      </c>
      <c r="I10" s="53">
        <v>-1.8185</v>
      </c>
      <c r="J10" s="53">
        <v>7.1577999999999999</v>
      </c>
      <c r="K10" s="53">
        <v>32.052700000000002</v>
      </c>
    </row>
    <row r="11" spans="1:11" x14ac:dyDescent="0.25">
      <c r="A11" t="s">
        <v>12</v>
      </c>
      <c r="B11" s="53">
        <v>-0.37809999999999999</v>
      </c>
      <c r="C11" s="53">
        <v>0.6038</v>
      </c>
      <c r="D11" s="53">
        <v>0.86560000000000004</v>
      </c>
      <c r="E11" s="53">
        <v>2.3719000000000001</v>
      </c>
      <c r="F11" s="53">
        <v>5.0503999999999998</v>
      </c>
      <c r="G11" s="53">
        <v>-0.58230000000000004</v>
      </c>
      <c r="H11" s="53">
        <v>-12.08</v>
      </c>
      <c r="I11" s="53">
        <v>-9.4627999999999997</v>
      </c>
      <c r="J11" s="53">
        <v>-3.7433999999999998</v>
      </c>
      <c r="K11" s="53">
        <v>13.9796</v>
      </c>
    </row>
    <row r="12" spans="1:11" x14ac:dyDescent="0.25">
      <c r="A12" t="s">
        <v>13</v>
      </c>
      <c r="B12" s="53">
        <v>-0.49309999999999998</v>
      </c>
      <c r="C12" s="53">
        <v>-0.215</v>
      </c>
      <c r="D12" s="53">
        <v>-2.5916000000000001</v>
      </c>
      <c r="E12" s="53">
        <v>-3.6025999999999998</v>
      </c>
      <c r="F12" s="53">
        <v>-0.71850000000000003</v>
      </c>
      <c r="G12" s="53">
        <v>-1.7906</v>
      </c>
      <c r="H12" s="53">
        <v>-6.5911999999999997</v>
      </c>
      <c r="I12" s="53">
        <v>-5.9535999999999998</v>
      </c>
      <c r="J12" s="53">
        <v>-5.9617000000000004</v>
      </c>
      <c r="K12" s="53">
        <v>2.0920999999999998</v>
      </c>
    </row>
    <row r="13" spans="1:11" x14ac:dyDescent="0.25">
      <c r="A13" t="s">
        <v>14</v>
      </c>
      <c r="B13" s="53">
        <v>18.819199999999999</v>
      </c>
      <c r="C13" s="53">
        <v>30.741099999999999</v>
      </c>
      <c r="D13" s="53">
        <v>12.7783</v>
      </c>
      <c r="E13" s="53">
        <v>13.1943</v>
      </c>
      <c r="F13" s="53">
        <v>13.235900000000001</v>
      </c>
      <c r="G13" s="53">
        <v>9.3726000000000003</v>
      </c>
      <c r="H13" s="53">
        <v>-11.141299999999999</v>
      </c>
      <c r="I13" s="53">
        <v>2.5190000000000001</v>
      </c>
      <c r="J13" s="53">
        <v>9.4465000000000003</v>
      </c>
      <c r="K13" s="53">
        <v>36.605400000000003</v>
      </c>
    </row>
    <row r="14" spans="1:11" x14ac:dyDescent="0.25">
      <c r="A14" t="s">
        <v>15</v>
      </c>
      <c r="B14" s="53">
        <v>-3.8041</v>
      </c>
      <c r="C14" s="53">
        <v>-4.5613000000000001</v>
      </c>
      <c r="D14" s="53">
        <v>-3.4125000000000001</v>
      </c>
      <c r="E14" s="53">
        <v>-2.774</v>
      </c>
      <c r="F14" s="53">
        <v>1.7267999999999999</v>
      </c>
      <c r="G14" s="53">
        <v>-1.8626</v>
      </c>
      <c r="H14" s="53">
        <v>-4.8648999999999996</v>
      </c>
      <c r="I14" s="53">
        <v>-3.8752</v>
      </c>
      <c r="J14" s="53">
        <v>-3.8591000000000002</v>
      </c>
      <c r="K14" s="53">
        <v>3.0998999999999999</v>
      </c>
    </row>
    <row r="15" spans="1:11" x14ac:dyDescent="0.25">
      <c r="A15" t="s">
        <v>16</v>
      </c>
      <c r="B15" s="53">
        <v>-1.5266999999999999</v>
      </c>
      <c r="C15" s="53">
        <v>5.0561999999999996</v>
      </c>
      <c r="D15" s="53">
        <v>8.9162999999999997</v>
      </c>
      <c r="E15" s="53">
        <v>12.546900000000001</v>
      </c>
      <c r="F15" s="53">
        <v>16.331299999999999</v>
      </c>
      <c r="G15" s="53">
        <v>14.0669</v>
      </c>
      <c r="H15" s="53">
        <v>23.933299999999999</v>
      </c>
      <c r="I15" s="53">
        <v>31.642299999999999</v>
      </c>
      <c r="J15" s="53">
        <v>29.979299999999999</v>
      </c>
      <c r="K15" s="53">
        <v>17.384</v>
      </c>
    </row>
    <row r="16" spans="1:11" x14ac:dyDescent="0.25">
      <c r="A16" t="s">
        <v>17</v>
      </c>
      <c r="B16" s="53">
        <v>10.864000000000001</v>
      </c>
      <c r="C16" s="53">
        <v>-0.52849999999999997</v>
      </c>
      <c r="D16" s="53">
        <v>-0.54520000000000002</v>
      </c>
      <c r="E16" s="53">
        <v>-0.34949999999999998</v>
      </c>
      <c r="F16" s="53">
        <v>8.8221000000000007</v>
      </c>
      <c r="G16" s="53">
        <v>5.0933000000000002</v>
      </c>
      <c r="H16" s="53">
        <v>14.456300000000001</v>
      </c>
      <c r="I16" s="53">
        <v>10.0862</v>
      </c>
      <c r="J16" s="53">
        <v>15.915900000000001</v>
      </c>
      <c r="K16" s="53">
        <v>-1.6872</v>
      </c>
    </row>
    <row r="17" spans="1:11" x14ac:dyDescent="0.25">
      <c r="A17" t="s">
        <v>18</v>
      </c>
      <c r="B17" s="53">
        <v>5.0076000000000001</v>
      </c>
      <c r="C17" s="53">
        <v>-11.4352</v>
      </c>
      <c r="D17" s="53">
        <v>-14.302099999999999</v>
      </c>
      <c r="E17" s="53">
        <v>1.839</v>
      </c>
      <c r="F17" s="53">
        <v>19.916499999999999</v>
      </c>
      <c r="G17" s="53">
        <v>24.084700000000002</v>
      </c>
      <c r="H17" s="53">
        <v>22.045200000000001</v>
      </c>
      <c r="I17" s="53">
        <v>20.963799999999999</v>
      </c>
      <c r="J17" s="53">
        <v>18.589200000000002</v>
      </c>
      <c r="K17" s="53">
        <v>6.6303000000000001</v>
      </c>
    </row>
    <row r="18" spans="1:11" x14ac:dyDescent="0.25">
      <c r="A18" t="s">
        <v>19</v>
      </c>
      <c r="B18" s="53">
        <v>18.014500000000002</v>
      </c>
      <c r="C18" s="53">
        <v>19.723800000000001</v>
      </c>
      <c r="D18" s="53">
        <v>11.472300000000001</v>
      </c>
      <c r="E18" s="53">
        <v>3.8409</v>
      </c>
      <c r="F18" s="53">
        <v>0.84460000000000002</v>
      </c>
      <c r="G18" s="53">
        <v>3.6547000000000001</v>
      </c>
      <c r="H18" s="53">
        <v>20.910900000000002</v>
      </c>
      <c r="I18" s="53">
        <v>22.647200000000002</v>
      </c>
      <c r="J18" s="53">
        <v>-2.2315999999999998</v>
      </c>
      <c r="K18" s="53">
        <v>-14.3957</v>
      </c>
    </row>
    <row r="19" spans="1:11" x14ac:dyDescent="0.25">
      <c r="A19" t="s">
        <v>20</v>
      </c>
      <c r="B19" s="53">
        <v>-4.5364000000000004</v>
      </c>
      <c r="C19" s="53">
        <v>3.3054999999999999</v>
      </c>
      <c r="D19" s="53">
        <v>3.3816000000000002</v>
      </c>
      <c r="E19" s="53">
        <v>1.9735</v>
      </c>
      <c r="F19" s="53">
        <v>3.8203</v>
      </c>
      <c r="G19" s="53">
        <v>2.6141000000000001</v>
      </c>
      <c r="H19" s="53">
        <v>3.7614999999999998</v>
      </c>
      <c r="I19" s="53">
        <v>-0.84109999999999996</v>
      </c>
      <c r="J19" s="53">
        <v>-3.0956000000000001</v>
      </c>
      <c r="K19" s="53">
        <v>1.2436</v>
      </c>
    </row>
    <row r="20" spans="1:11" x14ac:dyDescent="0.25">
      <c r="A20" t="s">
        <v>21</v>
      </c>
      <c r="B20" s="62">
        <v>3.8094000000000001</v>
      </c>
      <c r="C20" s="62">
        <v>12.6431</v>
      </c>
      <c r="D20" s="53">
        <v>13.251899999999999</v>
      </c>
      <c r="E20" s="53">
        <v>2.9761000000000002</v>
      </c>
      <c r="F20" s="53">
        <v>-0.1384</v>
      </c>
      <c r="G20" s="53">
        <v>8.6785999999999994</v>
      </c>
      <c r="H20" s="53">
        <v>32.219000000000001</v>
      </c>
      <c r="I20" s="53">
        <v>6.5373999999999999</v>
      </c>
      <c r="J20" s="53">
        <v>-9.7283000000000008</v>
      </c>
      <c r="K20" s="53">
        <v>-10.7056</v>
      </c>
    </row>
    <row r="21" spans="1:11" x14ac:dyDescent="0.25">
      <c r="A21" t="s">
        <v>22</v>
      </c>
      <c r="B21" s="53">
        <v>1.5246</v>
      </c>
      <c r="C21" s="53">
        <v>1.0328999999999999</v>
      </c>
      <c r="D21" s="53">
        <v>-2.1044999999999998</v>
      </c>
      <c r="E21" s="53">
        <v>0.2014</v>
      </c>
      <c r="F21" s="53">
        <v>4.9757999999999996</v>
      </c>
      <c r="G21" s="53">
        <v>4.7675000000000001</v>
      </c>
      <c r="H21" s="53">
        <v>8.1746999999999996</v>
      </c>
      <c r="I21" s="53">
        <v>3.2107999999999999</v>
      </c>
      <c r="J21" s="53">
        <v>3.7425999999999999</v>
      </c>
      <c r="K21" s="53">
        <v>-1.9637</v>
      </c>
    </row>
    <row r="22" spans="1:11" x14ac:dyDescent="0.25">
      <c r="A22" t="s">
        <v>23</v>
      </c>
      <c r="B22" s="53">
        <v>-2.2930999999999999</v>
      </c>
      <c r="C22" s="53">
        <v>-3.2065000000000001</v>
      </c>
      <c r="D22" s="53">
        <v>-2.7454000000000001</v>
      </c>
      <c r="E22" s="53">
        <v>-2.9672999999999998</v>
      </c>
      <c r="F22" s="53">
        <v>5.2351000000000001</v>
      </c>
      <c r="G22" s="53">
        <v>1.9076</v>
      </c>
      <c r="H22" s="53">
        <v>2.6789999999999998</v>
      </c>
      <c r="I22" s="53">
        <v>-1.8814</v>
      </c>
      <c r="J22" s="53">
        <v>-3.8243</v>
      </c>
      <c r="K22" s="53">
        <v>-1.4491000000000001</v>
      </c>
    </row>
    <row r="23" spans="1:11" x14ac:dyDescent="0.25">
      <c r="A23" t="s">
        <v>24</v>
      </c>
      <c r="B23" s="53">
        <v>6.6383000000000001</v>
      </c>
      <c r="C23" s="53">
        <v>7.69</v>
      </c>
      <c r="D23" s="53">
        <v>7.4005000000000001</v>
      </c>
      <c r="E23" s="53">
        <v>11.0968</v>
      </c>
      <c r="F23" s="53">
        <v>16.049700000000001</v>
      </c>
      <c r="G23" s="53">
        <v>14.472200000000001</v>
      </c>
      <c r="H23" s="53">
        <v>19.941600000000001</v>
      </c>
      <c r="I23" s="53">
        <v>15.934200000000001</v>
      </c>
      <c r="J23" s="53">
        <v>12.3208</v>
      </c>
      <c r="K23" s="53">
        <v>7.6584000000000003</v>
      </c>
    </row>
    <row r="24" spans="1:11" x14ac:dyDescent="0.25">
      <c r="A24" t="s">
        <v>25</v>
      </c>
      <c r="B24" s="53">
        <v>3.8045</v>
      </c>
      <c r="C24" s="53">
        <v>3.9125999999999999</v>
      </c>
      <c r="D24" s="53">
        <v>-0.45240000000000002</v>
      </c>
      <c r="E24" s="53">
        <v>3.504</v>
      </c>
      <c r="F24" s="53">
        <v>9.2202999999999999</v>
      </c>
      <c r="G24" s="53">
        <v>6.9847999999999999</v>
      </c>
      <c r="H24" s="53">
        <v>-7.1951000000000001</v>
      </c>
      <c r="I24" s="53">
        <v>-8.0981000000000005</v>
      </c>
      <c r="J24" s="53">
        <v>-1.5642</v>
      </c>
      <c r="K24" s="53">
        <v>16.1752</v>
      </c>
    </row>
    <row r="25" spans="1:11" x14ac:dyDescent="0.25">
      <c r="A25" t="s">
        <v>26</v>
      </c>
      <c r="B25" s="53">
        <v>16.024000000000001</v>
      </c>
      <c r="C25" s="53">
        <v>20.1189</v>
      </c>
      <c r="D25" s="53">
        <v>11.009600000000001</v>
      </c>
      <c r="E25" s="53">
        <v>9.3178999999999998</v>
      </c>
      <c r="F25" s="53">
        <v>16.175899999999999</v>
      </c>
      <c r="G25" s="53">
        <v>9.3771000000000004</v>
      </c>
      <c r="H25" s="53">
        <v>7.484</v>
      </c>
      <c r="I25" s="53">
        <v>5.1215999999999999</v>
      </c>
      <c r="J25" s="53">
        <v>4.5804</v>
      </c>
      <c r="K25" s="53">
        <v>6.8018999999999998</v>
      </c>
    </row>
    <row r="26" spans="1:11" x14ac:dyDescent="0.25">
      <c r="A26" t="s">
        <v>27</v>
      </c>
      <c r="B26" s="53">
        <v>-0.44850000000000001</v>
      </c>
      <c r="C26" s="53">
        <v>2.0289999999999999</v>
      </c>
      <c r="D26" s="53">
        <v>4.4410999999999996</v>
      </c>
      <c r="E26" s="53">
        <v>8.3211999999999993</v>
      </c>
      <c r="F26" s="53">
        <v>17.1188</v>
      </c>
      <c r="G26" s="53">
        <v>11.6486</v>
      </c>
      <c r="H26" s="53">
        <v>6.7549999999999999</v>
      </c>
      <c r="I26" s="53">
        <v>3.0808</v>
      </c>
      <c r="J26" s="53">
        <v>0.91720000000000002</v>
      </c>
      <c r="K26" s="53">
        <v>0.2147</v>
      </c>
    </row>
    <row r="27" spans="1:11" x14ac:dyDescent="0.25">
      <c r="A27" t="s">
        <v>28</v>
      </c>
      <c r="B27" s="62">
        <v>3.8898999999999999</v>
      </c>
      <c r="C27" s="62">
        <v>-2.3166000000000002</v>
      </c>
      <c r="D27" s="62">
        <v>-1.9393</v>
      </c>
      <c r="E27" s="53">
        <v>0.57150000000000001</v>
      </c>
      <c r="F27" s="53">
        <v>7.3507999999999996</v>
      </c>
      <c r="G27" s="53">
        <v>-0.57650000000000001</v>
      </c>
      <c r="H27" s="53">
        <v>3.8765000000000001</v>
      </c>
      <c r="I27" s="53">
        <v>-0.98550000000000004</v>
      </c>
      <c r="J27" s="53">
        <v>-3.9192999999999998</v>
      </c>
      <c r="K27" s="53">
        <v>-3.1008</v>
      </c>
    </row>
    <row r="28" spans="1:11" x14ac:dyDescent="0.25">
      <c r="A28" t="s">
        <v>29</v>
      </c>
      <c r="B28" s="53">
        <v>-10.819800000000001</v>
      </c>
      <c r="C28" s="53">
        <v>-13.124599999999999</v>
      </c>
      <c r="D28" s="53">
        <v>-11.9976</v>
      </c>
      <c r="E28" s="53">
        <v>-2.0648</v>
      </c>
      <c r="F28" s="53">
        <v>8.5716999999999999</v>
      </c>
      <c r="G28" s="53">
        <v>9.6052</v>
      </c>
      <c r="H28" s="53">
        <v>4.1178999999999997</v>
      </c>
      <c r="I28" s="53">
        <v>0.39760000000000001</v>
      </c>
      <c r="J28" s="53">
        <v>-2.9738000000000002</v>
      </c>
      <c r="K28" s="53">
        <v>-5.9542999999999999</v>
      </c>
    </row>
    <row r="29" spans="1:11" x14ac:dyDescent="0.25">
      <c r="A29" t="s">
        <v>30</v>
      </c>
      <c r="B29" s="53">
        <v>-7.2137000000000002</v>
      </c>
      <c r="C29" s="53">
        <v>-6.0189000000000004</v>
      </c>
      <c r="D29" s="53">
        <v>-4.4629000000000003</v>
      </c>
      <c r="E29" s="53">
        <v>-4.6157000000000004</v>
      </c>
      <c r="F29" s="53">
        <v>-3.1181999999999999</v>
      </c>
      <c r="G29" s="53">
        <v>-1.2592000000000001</v>
      </c>
      <c r="H29" s="53">
        <v>5.4059999999999997</v>
      </c>
      <c r="I29" s="53">
        <v>8.6571999999999996</v>
      </c>
      <c r="J29" s="53">
        <v>-0.58099999999999996</v>
      </c>
      <c r="K29" s="53">
        <v>-2.8696999999999999</v>
      </c>
    </row>
    <row r="30" spans="1:11" x14ac:dyDescent="0.25">
      <c r="A30" t="s">
        <v>43</v>
      </c>
    </row>
    <row r="31" spans="1:11" x14ac:dyDescent="0.25">
      <c r="A31" t="s">
        <v>4</v>
      </c>
    </row>
    <row r="32" spans="1:11" x14ac:dyDescent="0.25">
      <c r="A32" t="s">
        <v>32</v>
      </c>
    </row>
    <row r="33" spans="1:1" x14ac:dyDescent="0.25">
      <c r="A33" t="s">
        <v>33</v>
      </c>
    </row>
    <row r="34" spans="1:1" x14ac:dyDescent="0.25">
      <c r="A34" t="s">
        <v>34</v>
      </c>
    </row>
    <row r="35" spans="1:1" x14ac:dyDescent="0.25">
      <c r="A35" t="s">
        <v>35</v>
      </c>
    </row>
    <row r="36" spans="1:1" x14ac:dyDescent="0.25">
      <c r="A36" t="s">
        <v>36</v>
      </c>
    </row>
    <row r="37" spans="1:1" x14ac:dyDescent="0.25">
      <c r="A37" t="s">
        <v>37</v>
      </c>
    </row>
    <row r="38" spans="1:1" x14ac:dyDescent="0.25">
      <c r="A38" t="s">
        <v>38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K14" sqref="K14"/>
    </sheetView>
  </sheetViews>
  <sheetFormatPr defaultRowHeight="13.2" x14ac:dyDescent="0.25"/>
  <cols>
    <col min="1" max="1" width="26.6640625" customWidth="1"/>
  </cols>
  <sheetData>
    <row r="1" spans="1:11" x14ac:dyDescent="0.25">
      <c r="A1" s="2" t="s">
        <v>0</v>
      </c>
    </row>
    <row r="2" spans="1:11" x14ac:dyDescent="0.25">
      <c r="A2" t="s">
        <v>1</v>
      </c>
      <c r="B2">
        <v>2014</v>
      </c>
      <c r="C2">
        <v>2015</v>
      </c>
      <c r="D2">
        <v>2016</v>
      </c>
      <c r="E2">
        <v>2017</v>
      </c>
      <c r="F2">
        <v>2018</v>
      </c>
      <c r="G2">
        <v>2019</v>
      </c>
      <c r="H2">
        <v>2020</v>
      </c>
      <c r="I2">
        <v>2021</v>
      </c>
      <c r="J2">
        <v>2022</v>
      </c>
      <c r="K2">
        <v>2023</v>
      </c>
    </row>
    <row r="3" spans="1:11" x14ac:dyDescent="0.25">
      <c r="A3" t="s">
        <v>3</v>
      </c>
      <c r="B3">
        <v>5</v>
      </c>
      <c r="C3">
        <v>1</v>
      </c>
      <c r="D3">
        <v>-0.6</v>
      </c>
      <c r="E3">
        <v>1.6</v>
      </c>
      <c r="F3">
        <v>3.6</v>
      </c>
      <c r="G3">
        <v>4.5</v>
      </c>
      <c r="H3">
        <v>4.0999999999999996</v>
      </c>
      <c r="I3">
        <v>5.0999999999999996</v>
      </c>
      <c r="J3">
        <v>9.1999999999999993</v>
      </c>
      <c r="K3">
        <v>15.8</v>
      </c>
    </row>
    <row r="4" spans="1:11" x14ac:dyDescent="0.25">
      <c r="A4" t="s">
        <v>5</v>
      </c>
      <c r="B4">
        <v>19.2</v>
      </c>
      <c r="C4">
        <v>17.3</v>
      </c>
      <c r="D4">
        <v>11.2</v>
      </c>
      <c r="E4">
        <v>15.9</v>
      </c>
      <c r="F4">
        <v>20.8</v>
      </c>
      <c r="G4">
        <v>18.8</v>
      </c>
      <c r="H4">
        <v>17.8</v>
      </c>
      <c r="I4">
        <v>14</v>
      </c>
      <c r="J4">
        <v>24.1</v>
      </c>
      <c r="K4">
        <v>26.9</v>
      </c>
    </row>
    <row r="5" spans="1:11" x14ac:dyDescent="0.25">
      <c r="A5" t="s">
        <v>6</v>
      </c>
      <c r="B5">
        <v>2.9</v>
      </c>
      <c r="C5">
        <v>0.8</v>
      </c>
      <c r="D5">
        <v>4.3</v>
      </c>
      <c r="E5">
        <v>7</v>
      </c>
      <c r="F5">
        <v>14.2</v>
      </c>
      <c r="G5">
        <v>14.3</v>
      </c>
      <c r="H5">
        <v>18.100000000000001</v>
      </c>
      <c r="I5">
        <v>14.8</v>
      </c>
      <c r="J5">
        <v>17</v>
      </c>
      <c r="K5">
        <v>17.2</v>
      </c>
    </row>
    <row r="6" spans="1:11" x14ac:dyDescent="0.25">
      <c r="A6" t="s">
        <v>7</v>
      </c>
      <c r="B6">
        <v>2.1</v>
      </c>
      <c r="C6">
        <v>2.5</v>
      </c>
      <c r="D6">
        <v>1.8</v>
      </c>
      <c r="E6">
        <v>0.9</v>
      </c>
      <c r="F6">
        <v>0.9</v>
      </c>
      <c r="G6">
        <v>2.2999999999999998</v>
      </c>
      <c r="H6">
        <v>5.6</v>
      </c>
      <c r="I6">
        <v>2.9</v>
      </c>
      <c r="J6">
        <v>7</v>
      </c>
      <c r="K6">
        <v>5.7</v>
      </c>
    </row>
    <row r="7" spans="1:11" x14ac:dyDescent="0.25">
      <c r="A7" t="s">
        <v>8</v>
      </c>
      <c r="B7">
        <v>7.2</v>
      </c>
      <c r="C7">
        <v>5.8</v>
      </c>
      <c r="D7">
        <v>4.5999999999999996</v>
      </c>
      <c r="E7">
        <v>4.4000000000000004</v>
      </c>
      <c r="F7">
        <v>5.6</v>
      </c>
      <c r="G7">
        <v>7.6</v>
      </c>
      <c r="H7">
        <v>9.6999999999999993</v>
      </c>
      <c r="I7">
        <v>6.1</v>
      </c>
      <c r="J7">
        <v>7.4</v>
      </c>
      <c r="K7">
        <v>11</v>
      </c>
    </row>
    <row r="8" spans="1:11" x14ac:dyDescent="0.25">
      <c r="A8" t="s">
        <v>9</v>
      </c>
      <c r="B8">
        <v>13.1</v>
      </c>
      <c r="C8">
        <v>13.5</v>
      </c>
      <c r="D8">
        <v>12.6</v>
      </c>
      <c r="E8">
        <v>12.4</v>
      </c>
      <c r="F8">
        <v>15.4</v>
      </c>
      <c r="G8">
        <v>16.7</v>
      </c>
      <c r="H8">
        <v>17.5</v>
      </c>
      <c r="I8">
        <v>12.3</v>
      </c>
      <c r="J8">
        <v>20.2</v>
      </c>
      <c r="K8">
        <v>32.5</v>
      </c>
    </row>
    <row r="9" spans="1:11" x14ac:dyDescent="0.25">
      <c r="A9" t="s">
        <v>10</v>
      </c>
      <c r="B9">
        <v>-4.5</v>
      </c>
      <c r="C9">
        <v>-19.600000000000001</v>
      </c>
      <c r="D9">
        <v>-15.5</v>
      </c>
      <c r="E9">
        <v>-14.1</v>
      </c>
      <c r="F9">
        <v>-0.7</v>
      </c>
      <c r="G9">
        <v>-3.3</v>
      </c>
      <c r="H9">
        <v>-8.3000000000000007</v>
      </c>
      <c r="I9">
        <v>-11.4</v>
      </c>
      <c r="J9">
        <v>-12.1</v>
      </c>
      <c r="K9">
        <v>11.9</v>
      </c>
    </row>
    <row r="10" spans="1:11" x14ac:dyDescent="0.25">
      <c r="A10" t="s">
        <v>11</v>
      </c>
      <c r="B10">
        <v>-6.7</v>
      </c>
      <c r="C10">
        <v>-12.3</v>
      </c>
      <c r="D10">
        <v>-7.4</v>
      </c>
      <c r="E10">
        <v>-5.2</v>
      </c>
      <c r="F10">
        <v>-2.6</v>
      </c>
      <c r="G10">
        <v>-2.5</v>
      </c>
      <c r="H10">
        <v>4.5999999999999996</v>
      </c>
      <c r="I10">
        <v>4.2</v>
      </c>
      <c r="J10">
        <v>3.4</v>
      </c>
      <c r="K10">
        <v>-1.8</v>
      </c>
    </row>
    <row r="11" spans="1:11" x14ac:dyDescent="0.25">
      <c r="A11" t="s">
        <v>12</v>
      </c>
      <c r="B11">
        <v>-2.8</v>
      </c>
      <c r="C11">
        <v>-0.6</v>
      </c>
      <c r="D11">
        <v>-0.9</v>
      </c>
      <c r="E11">
        <v>-0.5</v>
      </c>
      <c r="F11">
        <v>1.2</v>
      </c>
      <c r="G11">
        <v>6.3</v>
      </c>
      <c r="H11">
        <v>12.8</v>
      </c>
      <c r="I11">
        <v>13</v>
      </c>
      <c r="J11">
        <v>10.3</v>
      </c>
      <c r="K11">
        <v>10</v>
      </c>
    </row>
    <row r="12" spans="1:11" x14ac:dyDescent="0.25">
      <c r="A12" t="s">
        <v>13</v>
      </c>
      <c r="B12">
        <v>4.5</v>
      </c>
      <c r="C12">
        <v>2.2999999999999998</v>
      </c>
      <c r="D12">
        <v>1.8</v>
      </c>
      <c r="E12">
        <v>2</v>
      </c>
      <c r="F12">
        <v>2.5</v>
      </c>
      <c r="G12">
        <v>0.8</v>
      </c>
      <c r="H12">
        <v>4.3</v>
      </c>
      <c r="I12">
        <v>3.9</v>
      </c>
      <c r="J12">
        <v>9.6999999999999993</v>
      </c>
      <c r="K12">
        <v>9.5</v>
      </c>
    </row>
    <row r="13" spans="1:11" x14ac:dyDescent="0.25">
      <c r="A13" t="s">
        <v>14</v>
      </c>
      <c r="B13">
        <v>-5.4</v>
      </c>
      <c r="C13">
        <v>-5</v>
      </c>
      <c r="D13">
        <v>-4.2</v>
      </c>
      <c r="E13">
        <v>-2.8</v>
      </c>
      <c r="F13">
        <v>1.2</v>
      </c>
      <c r="G13">
        <v>2.2999999999999998</v>
      </c>
      <c r="H13">
        <v>11.6</v>
      </c>
      <c r="I13">
        <v>2.2000000000000002</v>
      </c>
      <c r="J13">
        <v>10.9</v>
      </c>
      <c r="K13">
        <v>17.100000000000001</v>
      </c>
    </row>
    <row r="14" spans="1:11" x14ac:dyDescent="0.25">
      <c r="A14" t="s">
        <v>15</v>
      </c>
      <c r="B14">
        <v>2.8</v>
      </c>
      <c r="C14">
        <v>1.6</v>
      </c>
      <c r="D14">
        <v>0.9</v>
      </c>
      <c r="E14">
        <v>0.6</v>
      </c>
      <c r="F14">
        <v>1.4</v>
      </c>
      <c r="G14">
        <v>2.9</v>
      </c>
      <c r="H14">
        <v>5</v>
      </c>
      <c r="I14">
        <v>3.5</v>
      </c>
      <c r="J14">
        <v>3</v>
      </c>
      <c r="K14">
        <v>5</v>
      </c>
    </row>
    <row r="15" spans="1:11" x14ac:dyDescent="0.25">
      <c r="A15" t="s">
        <v>16</v>
      </c>
      <c r="B15">
        <v>-6.5</v>
      </c>
      <c r="C15">
        <v>-10.7</v>
      </c>
      <c r="D15">
        <v>-9.6</v>
      </c>
      <c r="E15">
        <v>-5.2</v>
      </c>
      <c r="F15">
        <v>-0.7</v>
      </c>
      <c r="G15">
        <v>6.8</v>
      </c>
      <c r="H15">
        <v>9.3000000000000007</v>
      </c>
      <c r="I15">
        <v>3.8</v>
      </c>
      <c r="J15">
        <v>3.3</v>
      </c>
      <c r="K15">
        <v>3.7</v>
      </c>
    </row>
    <row r="16" spans="1:11" x14ac:dyDescent="0.25">
      <c r="A16" t="s">
        <v>17</v>
      </c>
      <c r="B16">
        <v>12.1</v>
      </c>
      <c r="C16">
        <v>16.899999999999999</v>
      </c>
      <c r="D16">
        <v>14.7</v>
      </c>
      <c r="E16">
        <v>14</v>
      </c>
      <c r="F16">
        <v>13.2</v>
      </c>
      <c r="G16">
        <v>16</v>
      </c>
      <c r="H16">
        <v>17.399999999999999</v>
      </c>
      <c r="I16">
        <v>11.2</v>
      </c>
      <c r="J16">
        <v>16.2</v>
      </c>
      <c r="K16">
        <v>25.8</v>
      </c>
    </row>
    <row r="17" spans="1:11" x14ac:dyDescent="0.25">
      <c r="A17" t="s">
        <v>18</v>
      </c>
      <c r="B17">
        <v>7</v>
      </c>
      <c r="C17">
        <v>10.1</v>
      </c>
      <c r="D17">
        <v>13.2</v>
      </c>
      <c r="E17">
        <v>14.6</v>
      </c>
      <c r="F17">
        <v>14.4</v>
      </c>
      <c r="G17">
        <v>15</v>
      </c>
      <c r="H17">
        <v>15.2</v>
      </c>
      <c r="I17">
        <v>17.5</v>
      </c>
      <c r="J17">
        <v>27.2</v>
      </c>
      <c r="K17">
        <v>37.299999999999997</v>
      </c>
    </row>
    <row r="18" spans="1:11" x14ac:dyDescent="0.25">
      <c r="A18" t="s">
        <v>19</v>
      </c>
      <c r="B18">
        <v>6.1</v>
      </c>
      <c r="C18">
        <v>5.8</v>
      </c>
      <c r="D18">
        <v>2.7</v>
      </c>
      <c r="E18">
        <v>5.9</v>
      </c>
      <c r="F18">
        <v>9</v>
      </c>
      <c r="G18">
        <v>13.1</v>
      </c>
      <c r="H18">
        <v>11.5</v>
      </c>
      <c r="I18">
        <v>7.3</v>
      </c>
      <c r="J18">
        <v>13</v>
      </c>
      <c r="K18">
        <v>20.9</v>
      </c>
    </row>
    <row r="19" spans="1:11" x14ac:dyDescent="0.25">
      <c r="A19" t="s">
        <v>20</v>
      </c>
      <c r="B19">
        <v>4.7</v>
      </c>
      <c r="C19">
        <v>0.2</v>
      </c>
      <c r="D19">
        <v>4.5999999999999996</v>
      </c>
      <c r="E19">
        <v>8.6999999999999993</v>
      </c>
      <c r="F19">
        <v>11</v>
      </c>
      <c r="G19">
        <v>12.1</v>
      </c>
      <c r="H19">
        <v>14.1</v>
      </c>
      <c r="I19">
        <v>14.1</v>
      </c>
      <c r="J19">
        <v>24.6</v>
      </c>
      <c r="K19">
        <v>35.4</v>
      </c>
    </row>
    <row r="20" spans="1:11" x14ac:dyDescent="0.25">
      <c r="A20" t="s">
        <v>21</v>
      </c>
      <c r="B20">
        <v>1.4</v>
      </c>
      <c r="C20">
        <v>1.1000000000000001</v>
      </c>
      <c r="D20">
        <v>4.9000000000000004</v>
      </c>
      <c r="E20">
        <v>1</v>
      </c>
      <c r="F20">
        <v>8.3000000000000007</v>
      </c>
      <c r="G20">
        <v>9.1</v>
      </c>
      <c r="H20">
        <v>21.3</v>
      </c>
      <c r="I20">
        <v>7.7</v>
      </c>
      <c r="J20">
        <v>7.7</v>
      </c>
      <c r="K20">
        <v>0.4</v>
      </c>
    </row>
    <row r="21" spans="1:11" x14ac:dyDescent="0.25">
      <c r="A21" t="s">
        <v>22</v>
      </c>
      <c r="B21">
        <v>3.6</v>
      </c>
      <c r="C21">
        <v>-0.3</v>
      </c>
      <c r="D21">
        <v>0.2</v>
      </c>
      <c r="E21">
        <v>0.8</v>
      </c>
      <c r="F21">
        <v>4.5</v>
      </c>
      <c r="G21">
        <v>6.5</v>
      </c>
      <c r="H21">
        <v>13.2</v>
      </c>
      <c r="I21">
        <v>8.6</v>
      </c>
      <c r="J21">
        <v>8.1999999999999993</v>
      </c>
      <c r="K21">
        <v>9.1999999999999993</v>
      </c>
    </row>
    <row r="22" spans="1:11" x14ac:dyDescent="0.25">
      <c r="A22" t="s">
        <v>23</v>
      </c>
      <c r="B22">
        <v>6.9</v>
      </c>
      <c r="C22">
        <v>5.9</v>
      </c>
      <c r="D22">
        <v>4.8</v>
      </c>
      <c r="E22">
        <v>4.2</v>
      </c>
      <c r="F22">
        <v>5.0999999999999996</v>
      </c>
      <c r="G22">
        <v>5.6</v>
      </c>
      <c r="H22">
        <v>11.9</v>
      </c>
      <c r="I22">
        <v>8.8000000000000007</v>
      </c>
      <c r="J22">
        <v>8.9</v>
      </c>
      <c r="K22">
        <v>10.3</v>
      </c>
    </row>
    <row r="23" spans="1:11" x14ac:dyDescent="0.25">
      <c r="A23" t="s">
        <v>24</v>
      </c>
      <c r="B23">
        <v>3.1</v>
      </c>
      <c r="C23">
        <v>0.5</v>
      </c>
      <c r="D23">
        <v>2.2999999999999998</v>
      </c>
      <c r="E23">
        <v>3.8</v>
      </c>
      <c r="F23">
        <v>6.1</v>
      </c>
      <c r="G23">
        <v>7.1</v>
      </c>
      <c r="H23">
        <v>12.6</v>
      </c>
      <c r="I23">
        <v>12.4</v>
      </c>
      <c r="J23">
        <v>17.3</v>
      </c>
      <c r="K23">
        <v>23.9</v>
      </c>
    </row>
    <row r="24" spans="1:11" x14ac:dyDescent="0.25">
      <c r="A24" t="s">
        <v>25</v>
      </c>
      <c r="B24">
        <v>-3.4</v>
      </c>
      <c r="C24">
        <v>0.4</v>
      </c>
      <c r="D24">
        <v>-0.4</v>
      </c>
      <c r="E24">
        <v>2.4</v>
      </c>
      <c r="F24">
        <v>5.3</v>
      </c>
      <c r="G24">
        <v>7.8</v>
      </c>
      <c r="H24">
        <v>14.5</v>
      </c>
      <c r="I24">
        <v>11.9</v>
      </c>
      <c r="J24">
        <v>11.5</v>
      </c>
      <c r="K24">
        <v>11</v>
      </c>
    </row>
    <row r="25" spans="1:11" x14ac:dyDescent="0.25">
      <c r="A25" t="s">
        <v>26</v>
      </c>
      <c r="B25">
        <v>9.6999999999999993</v>
      </c>
      <c r="C25">
        <v>4.0999999999999996</v>
      </c>
      <c r="D25">
        <v>12.3</v>
      </c>
      <c r="E25">
        <v>18</v>
      </c>
      <c r="F25">
        <v>29</v>
      </c>
      <c r="G25">
        <v>23.7</v>
      </c>
      <c r="H25">
        <v>21</v>
      </c>
      <c r="I25">
        <v>15.9</v>
      </c>
      <c r="J25">
        <v>19.5</v>
      </c>
      <c r="K25">
        <v>27.5</v>
      </c>
    </row>
    <row r="26" spans="1:11" x14ac:dyDescent="0.25">
      <c r="A26" t="s">
        <v>27</v>
      </c>
      <c r="B26">
        <v>0.5</v>
      </c>
      <c r="C26">
        <v>-0.6</v>
      </c>
      <c r="D26">
        <v>1.7</v>
      </c>
      <c r="E26">
        <v>3.2</v>
      </c>
      <c r="F26">
        <v>6</v>
      </c>
      <c r="G26">
        <v>7.7</v>
      </c>
      <c r="H26">
        <v>14.5</v>
      </c>
      <c r="I26">
        <v>12</v>
      </c>
      <c r="J26">
        <v>14</v>
      </c>
      <c r="K26">
        <v>15.2</v>
      </c>
    </row>
    <row r="27" spans="1:11" x14ac:dyDescent="0.25">
      <c r="A27" t="s">
        <v>28</v>
      </c>
      <c r="B27">
        <v>2.5</v>
      </c>
      <c r="C27">
        <v>1.9</v>
      </c>
      <c r="D27">
        <v>3.6</v>
      </c>
      <c r="E27">
        <v>7.9</v>
      </c>
      <c r="F27">
        <v>11.7</v>
      </c>
      <c r="G27">
        <v>14.8</v>
      </c>
      <c r="H27">
        <v>14</v>
      </c>
      <c r="I27">
        <v>10.1</v>
      </c>
      <c r="J27">
        <v>12.2</v>
      </c>
      <c r="K27">
        <v>17.8</v>
      </c>
    </row>
    <row r="28" spans="1:11" x14ac:dyDescent="0.25">
      <c r="A28" t="s">
        <v>29</v>
      </c>
      <c r="B28">
        <v>7.1</v>
      </c>
      <c r="C28">
        <v>3.2</v>
      </c>
      <c r="D28">
        <v>0.7</v>
      </c>
      <c r="E28">
        <v>-3.5</v>
      </c>
      <c r="F28">
        <v>-1.7</v>
      </c>
      <c r="G28">
        <v>1.1000000000000001</v>
      </c>
      <c r="H28">
        <v>5.0999999999999996</v>
      </c>
      <c r="I28">
        <v>6.2</v>
      </c>
      <c r="J28">
        <v>9</v>
      </c>
      <c r="K28">
        <v>14</v>
      </c>
    </row>
    <row r="29" spans="1:11" x14ac:dyDescent="0.25">
      <c r="A29" t="s">
        <v>30</v>
      </c>
      <c r="B29">
        <v>7.7</v>
      </c>
      <c r="C29">
        <v>2.8</v>
      </c>
      <c r="D29">
        <v>3.1</v>
      </c>
      <c r="E29">
        <v>4.4000000000000004</v>
      </c>
      <c r="F29">
        <v>8.6</v>
      </c>
      <c r="G29">
        <v>7.7</v>
      </c>
      <c r="H29">
        <v>7.9</v>
      </c>
      <c r="I29">
        <v>3.9</v>
      </c>
      <c r="J29">
        <v>7.2</v>
      </c>
      <c r="K29">
        <v>11.3</v>
      </c>
    </row>
    <row r="30" spans="1:11" x14ac:dyDescent="0.25">
      <c r="A30" t="s">
        <v>31</v>
      </c>
    </row>
    <row r="31" spans="1:11" x14ac:dyDescent="0.25">
      <c r="A31" t="s">
        <v>4</v>
      </c>
    </row>
    <row r="32" spans="1:11" x14ac:dyDescent="0.25">
      <c r="A32" t="s">
        <v>32</v>
      </c>
    </row>
    <row r="33" spans="1:1" x14ac:dyDescent="0.25">
      <c r="A33" t="s">
        <v>33</v>
      </c>
    </row>
    <row r="34" spans="1:1" x14ac:dyDescent="0.25">
      <c r="A34" t="s">
        <v>34</v>
      </c>
    </row>
    <row r="35" spans="1:1" x14ac:dyDescent="0.25">
      <c r="A35" t="s">
        <v>35</v>
      </c>
    </row>
    <row r="36" spans="1:1" x14ac:dyDescent="0.25">
      <c r="A36" t="s">
        <v>36</v>
      </c>
    </row>
    <row r="37" spans="1:1" x14ac:dyDescent="0.25">
      <c r="A37" t="s">
        <v>37</v>
      </c>
    </row>
    <row r="38" spans="1:1" x14ac:dyDescent="0.25">
      <c r="A38" t="s">
        <v>38</v>
      </c>
    </row>
  </sheetData>
  <pageMargins left="0.75" right="0.75" top="1" bottom="1" header="0.5" footer="0.5"/>
  <pageSetup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"/>
  <sheetViews>
    <sheetView workbookViewId="0">
      <selection activeCell="K14" sqref="K14"/>
    </sheetView>
  </sheetViews>
  <sheetFormatPr defaultRowHeight="13.2" x14ac:dyDescent="0.25"/>
  <sheetData>
    <row r="1" spans="1:13" x14ac:dyDescent="0.25">
      <c r="A1" s="2" t="s">
        <v>42</v>
      </c>
    </row>
    <row r="2" spans="1:13" x14ac:dyDescent="0.25">
      <c r="A2" t="s">
        <v>1</v>
      </c>
      <c r="B2">
        <v>2014</v>
      </c>
      <c r="C2">
        <v>2015</v>
      </c>
      <c r="D2">
        <v>2016</v>
      </c>
      <c r="E2">
        <v>2017</v>
      </c>
      <c r="F2">
        <v>2018</v>
      </c>
      <c r="G2">
        <v>2019</v>
      </c>
      <c r="H2">
        <v>2020</v>
      </c>
      <c r="I2">
        <v>2021</v>
      </c>
      <c r="J2">
        <v>2022</v>
      </c>
      <c r="K2">
        <v>2023</v>
      </c>
    </row>
    <row r="3" spans="1:13" x14ac:dyDescent="0.25">
      <c r="A3" t="s">
        <v>3</v>
      </c>
      <c r="B3" s="53">
        <v>106.5</v>
      </c>
      <c r="C3" s="53">
        <v>105.6</v>
      </c>
      <c r="D3" s="53">
        <v>105.4</v>
      </c>
      <c r="E3" s="53">
        <v>102.5</v>
      </c>
      <c r="F3" s="53">
        <v>100</v>
      </c>
      <c r="G3" s="53">
        <v>97.5</v>
      </c>
      <c r="H3" s="53">
        <v>111.2</v>
      </c>
      <c r="I3" s="53">
        <v>108.4</v>
      </c>
      <c r="J3" s="53">
        <v>102.6</v>
      </c>
      <c r="K3" s="53">
        <v>103.1</v>
      </c>
    </row>
    <row r="4" spans="1:13" x14ac:dyDescent="0.25">
      <c r="A4" t="s">
        <v>5</v>
      </c>
      <c r="B4" s="53">
        <v>27</v>
      </c>
      <c r="C4" s="53">
        <v>25.9</v>
      </c>
      <c r="D4" s="53">
        <v>29.1</v>
      </c>
      <c r="E4" s="53">
        <v>25.1</v>
      </c>
      <c r="F4" s="53">
        <v>22.1</v>
      </c>
      <c r="G4" s="53">
        <v>20.100000000000001</v>
      </c>
      <c r="H4" s="53">
        <v>24.4</v>
      </c>
      <c r="I4" s="53">
        <v>23.8</v>
      </c>
      <c r="J4" s="53">
        <v>22.5</v>
      </c>
      <c r="K4" s="53">
        <v>22.9</v>
      </c>
    </row>
    <row r="5" spans="1:13" x14ac:dyDescent="0.25">
      <c r="A5" t="s">
        <v>6</v>
      </c>
      <c r="B5" s="53">
        <v>41.5</v>
      </c>
      <c r="C5" s="53">
        <v>39.5</v>
      </c>
      <c r="D5" s="53">
        <v>36.200000000000003</v>
      </c>
      <c r="E5" s="53">
        <v>33.799999999999997</v>
      </c>
      <c r="F5" s="53">
        <v>31.7</v>
      </c>
      <c r="G5" s="53">
        <v>29.6</v>
      </c>
      <c r="H5" s="53">
        <v>36.9</v>
      </c>
      <c r="I5" s="53">
        <v>40.700000000000003</v>
      </c>
      <c r="J5" s="53">
        <v>42.5</v>
      </c>
      <c r="K5" s="53">
        <v>42.4</v>
      </c>
    </row>
    <row r="6" spans="1:13" x14ac:dyDescent="0.25">
      <c r="A6" t="s">
        <v>7</v>
      </c>
      <c r="B6" s="53">
        <v>48.7</v>
      </c>
      <c r="C6" s="53">
        <v>44.6</v>
      </c>
      <c r="D6" s="53">
        <v>41.7</v>
      </c>
      <c r="E6" s="53">
        <v>40.200000000000003</v>
      </c>
      <c r="F6" s="53">
        <v>38.5</v>
      </c>
      <c r="G6" s="53">
        <v>38.299999999999997</v>
      </c>
      <c r="H6" s="53">
        <v>46.3</v>
      </c>
      <c r="I6" s="53">
        <v>40.5</v>
      </c>
      <c r="J6" s="53">
        <v>34.1</v>
      </c>
      <c r="K6" s="53">
        <v>33.6</v>
      </c>
    </row>
    <row r="7" spans="1:13" x14ac:dyDescent="0.25">
      <c r="A7" t="s">
        <v>8</v>
      </c>
      <c r="B7" s="53">
        <v>74.5</v>
      </c>
      <c r="C7" s="53">
        <v>71.2</v>
      </c>
      <c r="D7" s="53">
        <v>68.3</v>
      </c>
      <c r="E7" s="53">
        <v>64</v>
      </c>
      <c r="F7" s="53">
        <v>60.8</v>
      </c>
      <c r="G7" s="53">
        <v>58.7</v>
      </c>
      <c r="H7" s="53">
        <v>68</v>
      </c>
      <c r="I7" s="53">
        <v>68.099999999999994</v>
      </c>
      <c r="J7" s="53">
        <v>65</v>
      </c>
      <c r="K7" s="53">
        <v>62.9</v>
      </c>
    </row>
    <row r="8" spans="1:13" x14ac:dyDescent="0.25">
      <c r="A8" t="s">
        <v>9</v>
      </c>
      <c r="B8" s="53">
        <v>11.6</v>
      </c>
      <c r="C8" s="53">
        <v>10.8</v>
      </c>
      <c r="D8" s="53">
        <v>10.199999999999999</v>
      </c>
      <c r="E8" s="53">
        <v>9.4</v>
      </c>
      <c r="F8" s="53">
        <v>8.5</v>
      </c>
      <c r="G8" s="53">
        <v>9</v>
      </c>
      <c r="H8" s="53">
        <v>19.100000000000001</v>
      </c>
      <c r="I8" s="53">
        <v>18.399999999999999</v>
      </c>
      <c r="J8" s="53">
        <v>19.100000000000001</v>
      </c>
      <c r="K8" s="53">
        <v>20.2</v>
      </c>
      <c r="M8" s="1"/>
    </row>
    <row r="9" spans="1:13" x14ac:dyDescent="0.25">
      <c r="A9" t="s">
        <v>10</v>
      </c>
      <c r="B9" s="53">
        <v>101.3</v>
      </c>
      <c r="C9" s="53">
        <v>74</v>
      </c>
      <c r="D9" s="53">
        <v>72.599999999999994</v>
      </c>
      <c r="E9" s="53">
        <v>65.2</v>
      </c>
      <c r="F9" s="53">
        <v>61.5</v>
      </c>
      <c r="G9" s="53">
        <v>55.9</v>
      </c>
      <c r="H9" s="53">
        <v>57</v>
      </c>
      <c r="I9" s="53">
        <v>52.6</v>
      </c>
      <c r="J9" s="53">
        <v>43.1</v>
      </c>
      <c r="K9" s="53">
        <v>43.3</v>
      </c>
    </row>
    <row r="10" spans="1:13" x14ac:dyDescent="0.25">
      <c r="A10" t="s">
        <v>11</v>
      </c>
      <c r="B10" s="53">
        <v>182.7</v>
      </c>
      <c r="C10" s="53">
        <v>179.6</v>
      </c>
      <c r="D10" s="53">
        <v>183.1</v>
      </c>
      <c r="E10" s="53">
        <v>182.1</v>
      </c>
      <c r="F10" s="53">
        <v>189</v>
      </c>
      <c r="G10" s="53">
        <v>183.2</v>
      </c>
      <c r="H10" s="53">
        <v>209.4</v>
      </c>
      <c r="I10" s="53">
        <v>197.3</v>
      </c>
      <c r="J10" s="53">
        <v>177</v>
      </c>
      <c r="K10" s="53">
        <v>163.9</v>
      </c>
    </row>
    <row r="11" spans="1:13" x14ac:dyDescent="0.25">
      <c r="A11" t="s">
        <v>12</v>
      </c>
      <c r="B11" s="53">
        <v>104.4</v>
      </c>
      <c r="C11" s="53">
        <v>102.5</v>
      </c>
      <c r="D11" s="53">
        <v>102</v>
      </c>
      <c r="E11" s="53">
        <v>101.2</v>
      </c>
      <c r="F11" s="53">
        <v>99.8</v>
      </c>
      <c r="G11" s="53">
        <v>97.7</v>
      </c>
      <c r="H11" s="53">
        <v>119.3</v>
      </c>
      <c r="I11" s="53">
        <v>115.7</v>
      </c>
      <c r="J11" s="53">
        <v>109.5</v>
      </c>
      <c r="K11" s="53">
        <v>105.1</v>
      </c>
    </row>
    <row r="12" spans="1:13" x14ac:dyDescent="0.25">
      <c r="A12" t="s">
        <v>13</v>
      </c>
      <c r="B12" s="53">
        <v>96.1</v>
      </c>
      <c r="C12" s="53">
        <v>96.9</v>
      </c>
      <c r="D12" s="53">
        <v>98.1</v>
      </c>
      <c r="E12" s="53">
        <v>98.7</v>
      </c>
      <c r="F12" s="53">
        <v>98.5</v>
      </c>
      <c r="G12" s="53">
        <v>98.1</v>
      </c>
      <c r="H12" s="53">
        <v>114.8</v>
      </c>
      <c r="I12" s="53">
        <v>112.7</v>
      </c>
      <c r="J12" s="53">
        <v>111.2</v>
      </c>
      <c r="K12" s="53">
        <v>109.9</v>
      </c>
    </row>
    <row r="13" spans="1:13" x14ac:dyDescent="0.25">
      <c r="A13" t="s">
        <v>14</v>
      </c>
      <c r="B13" s="53">
        <v>83.2</v>
      </c>
      <c r="C13" s="53">
        <v>82.8</v>
      </c>
      <c r="D13" s="53">
        <v>79.3</v>
      </c>
      <c r="E13" s="53">
        <v>76.2</v>
      </c>
      <c r="F13" s="53">
        <v>72.8</v>
      </c>
      <c r="G13" s="53">
        <v>70.900000000000006</v>
      </c>
      <c r="H13" s="53">
        <v>86.5</v>
      </c>
      <c r="I13" s="53">
        <v>78.2</v>
      </c>
      <c r="J13" s="53">
        <v>68.5</v>
      </c>
      <c r="K13" s="53">
        <v>61.8</v>
      </c>
    </row>
    <row r="14" spans="1:13" x14ac:dyDescent="0.25">
      <c r="A14" t="s">
        <v>15</v>
      </c>
      <c r="B14" s="53">
        <v>134.80000000000001</v>
      </c>
      <c r="C14" s="53">
        <v>134.69999999999999</v>
      </c>
      <c r="D14" s="53">
        <v>134.19999999999999</v>
      </c>
      <c r="E14" s="53">
        <v>133.69999999999999</v>
      </c>
      <c r="F14" s="53">
        <v>134.1</v>
      </c>
      <c r="G14" s="53">
        <v>133.80000000000001</v>
      </c>
      <c r="H14" s="53">
        <v>154.30000000000001</v>
      </c>
      <c r="I14" s="53">
        <v>145.69999999999999</v>
      </c>
      <c r="J14" s="53">
        <v>138.30000000000001</v>
      </c>
      <c r="K14" s="53">
        <v>134.80000000000001</v>
      </c>
    </row>
    <row r="15" spans="1:13" x14ac:dyDescent="0.25">
      <c r="A15" t="s">
        <v>16</v>
      </c>
      <c r="B15" s="53">
        <v>112.7</v>
      </c>
      <c r="C15" s="53">
        <v>111.6</v>
      </c>
      <c r="D15" s="53">
        <v>106.9</v>
      </c>
      <c r="E15" s="53">
        <v>96.5</v>
      </c>
      <c r="F15" s="53">
        <v>100.7</v>
      </c>
      <c r="G15" s="53">
        <v>92.3</v>
      </c>
      <c r="H15" s="53">
        <v>113.6</v>
      </c>
      <c r="I15" s="53">
        <v>96.5</v>
      </c>
      <c r="J15" s="53">
        <v>81</v>
      </c>
      <c r="K15" s="53">
        <v>73.599999999999994</v>
      </c>
    </row>
    <row r="16" spans="1:13" x14ac:dyDescent="0.25">
      <c r="A16" t="s">
        <v>17</v>
      </c>
      <c r="B16" s="53">
        <v>43.1</v>
      </c>
      <c r="C16" s="53">
        <v>38.299999999999997</v>
      </c>
      <c r="D16" s="53">
        <v>41.7</v>
      </c>
      <c r="E16" s="53">
        <v>40.299999999999997</v>
      </c>
      <c r="F16" s="53">
        <v>38.299999999999997</v>
      </c>
      <c r="G16" s="53">
        <v>37.9</v>
      </c>
      <c r="H16" s="53">
        <v>44</v>
      </c>
      <c r="I16" s="53">
        <v>45.9</v>
      </c>
      <c r="J16" s="53">
        <v>44.4</v>
      </c>
      <c r="K16" s="53">
        <v>45</v>
      </c>
    </row>
    <row r="17" spans="1:13" x14ac:dyDescent="0.25">
      <c r="A17" t="s">
        <v>18</v>
      </c>
      <c r="B17" s="53">
        <v>40.700000000000003</v>
      </c>
      <c r="C17" s="53">
        <v>42.4</v>
      </c>
      <c r="D17" s="53">
        <v>39.799999999999997</v>
      </c>
      <c r="E17" s="53">
        <v>39.1</v>
      </c>
      <c r="F17" s="53">
        <v>33.299999999999997</v>
      </c>
      <c r="G17" s="53">
        <v>35.6</v>
      </c>
      <c r="H17" s="53">
        <v>45.9</v>
      </c>
      <c r="I17" s="53">
        <v>43.3</v>
      </c>
      <c r="J17" s="53">
        <v>38.1</v>
      </c>
      <c r="K17" s="53">
        <v>37.299999999999997</v>
      </c>
    </row>
    <row r="18" spans="1:13" x14ac:dyDescent="0.25">
      <c r="A18" t="s">
        <v>19</v>
      </c>
      <c r="B18" s="53">
        <v>21.9</v>
      </c>
      <c r="C18" s="53">
        <v>21.1</v>
      </c>
      <c r="D18" s="53">
        <v>19.600000000000001</v>
      </c>
      <c r="E18" s="53">
        <v>21.8</v>
      </c>
      <c r="F18" s="53">
        <v>20.9</v>
      </c>
      <c r="G18" s="53">
        <v>22.3</v>
      </c>
      <c r="H18" s="53">
        <v>24.5</v>
      </c>
      <c r="I18" s="53">
        <v>24.4</v>
      </c>
      <c r="J18" s="53">
        <v>24.6</v>
      </c>
      <c r="K18" s="53">
        <v>25.5</v>
      </c>
    </row>
    <row r="19" spans="1:13" x14ac:dyDescent="0.25">
      <c r="A19" t="s">
        <v>20</v>
      </c>
      <c r="B19" s="53">
        <v>76.5</v>
      </c>
      <c r="C19" s="53">
        <v>75.7</v>
      </c>
      <c r="D19" s="53">
        <v>74.599999999999994</v>
      </c>
      <c r="E19" s="53">
        <v>72</v>
      </c>
      <c r="F19" s="53">
        <v>68.8</v>
      </c>
      <c r="G19" s="53">
        <v>65</v>
      </c>
      <c r="H19" s="53">
        <v>78.7</v>
      </c>
      <c r="I19" s="53">
        <v>76.2</v>
      </c>
      <c r="J19" s="53">
        <v>73.8</v>
      </c>
      <c r="K19" s="53">
        <v>73.400000000000006</v>
      </c>
    </row>
    <row r="20" spans="1:13" x14ac:dyDescent="0.25">
      <c r="A20" t="s">
        <v>21</v>
      </c>
      <c r="B20" s="53">
        <v>60.7</v>
      </c>
      <c r="C20" s="53">
        <v>55</v>
      </c>
      <c r="D20" s="53">
        <v>53.1</v>
      </c>
      <c r="E20" s="53">
        <v>45.6</v>
      </c>
      <c r="F20" s="53">
        <v>41.4</v>
      </c>
      <c r="G20" s="53">
        <v>39.200000000000003</v>
      </c>
      <c r="H20" s="53">
        <v>48.7</v>
      </c>
      <c r="I20" s="53">
        <v>49.6</v>
      </c>
      <c r="J20" s="53">
        <v>49.4</v>
      </c>
      <c r="K20" s="53">
        <v>47.4</v>
      </c>
    </row>
    <row r="21" spans="1:13" x14ac:dyDescent="0.25">
      <c r="A21" t="s">
        <v>22</v>
      </c>
      <c r="B21" s="53">
        <v>67.2</v>
      </c>
      <c r="C21" s="53">
        <v>63.8</v>
      </c>
      <c r="D21" s="53">
        <v>60.8</v>
      </c>
      <c r="E21" s="53">
        <v>55.9</v>
      </c>
      <c r="F21" s="53">
        <v>51.5</v>
      </c>
      <c r="G21" s="53">
        <v>47.6</v>
      </c>
      <c r="H21" s="53">
        <v>53.3</v>
      </c>
      <c r="I21" s="53">
        <v>50.4</v>
      </c>
      <c r="J21" s="53">
        <v>48.3</v>
      </c>
      <c r="K21" s="53">
        <v>45.1</v>
      </c>
    </row>
    <row r="22" spans="1:13" x14ac:dyDescent="0.25">
      <c r="A22" t="s">
        <v>23</v>
      </c>
      <c r="B22" s="53">
        <v>85.2</v>
      </c>
      <c r="C22" s="53">
        <v>85.6</v>
      </c>
      <c r="D22" s="53">
        <v>83.4</v>
      </c>
      <c r="E22" s="53">
        <v>79.099999999999994</v>
      </c>
      <c r="F22" s="53">
        <v>74.599999999999994</v>
      </c>
      <c r="G22" s="53">
        <v>71</v>
      </c>
      <c r="H22" s="53">
        <v>83.2</v>
      </c>
      <c r="I22" s="53">
        <v>82.4</v>
      </c>
      <c r="J22" s="53">
        <v>78.400000000000006</v>
      </c>
      <c r="K22" s="53">
        <v>78.599999999999994</v>
      </c>
    </row>
    <row r="23" spans="1:13" x14ac:dyDescent="0.25">
      <c r="A23" t="s">
        <v>24</v>
      </c>
      <c r="B23" s="53">
        <v>51.1</v>
      </c>
      <c r="C23" s="53">
        <v>51.1</v>
      </c>
      <c r="D23" s="53">
        <v>54.1</v>
      </c>
      <c r="E23" s="53">
        <v>50.4</v>
      </c>
      <c r="F23" s="53">
        <v>48.2</v>
      </c>
      <c r="G23" s="53">
        <v>45.2</v>
      </c>
      <c r="H23" s="53">
        <v>56.6</v>
      </c>
      <c r="I23" s="53">
        <v>53</v>
      </c>
      <c r="J23" s="53">
        <v>48.8</v>
      </c>
      <c r="K23" s="53">
        <v>49.7</v>
      </c>
      <c r="M23" s="1"/>
    </row>
    <row r="24" spans="1:13" x14ac:dyDescent="0.25">
      <c r="A24" t="s">
        <v>25</v>
      </c>
      <c r="B24" s="53">
        <v>132.5</v>
      </c>
      <c r="C24" s="53">
        <v>131</v>
      </c>
      <c r="D24" s="53">
        <v>131.19999999999999</v>
      </c>
      <c r="E24" s="53">
        <v>126</v>
      </c>
      <c r="F24" s="53">
        <v>121.1</v>
      </c>
      <c r="G24" s="53">
        <v>116.1</v>
      </c>
      <c r="H24" s="53">
        <v>134.1</v>
      </c>
      <c r="I24" s="53">
        <v>123.9</v>
      </c>
      <c r="J24" s="53">
        <v>111.2</v>
      </c>
      <c r="K24" s="53">
        <v>97.9</v>
      </c>
    </row>
    <row r="25" spans="1:13" x14ac:dyDescent="0.25">
      <c r="A25" t="s">
        <v>26</v>
      </c>
      <c r="B25" s="53">
        <v>39.1</v>
      </c>
      <c r="C25" s="53">
        <v>37.700000000000003</v>
      </c>
      <c r="D25" s="53">
        <v>37.799999999999997</v>
      </c>
      <c r="E25" s="53">
        <v>35.299999999999997</v>
      </c>
      <c r="F25" s="53">
        <v>34.4</v>
      </c>
      <c r="G25" s="53">
        <v>35</v>
      </c>
      <c r="H25" s="53">
        <v>46.6</v>
      </c>
      <c r="I25" s="53">
        <v>48.3</v>
      </c>
      <c r="J25" s="53">
        <v>47.9</v>
      </c>
      <c r="K25" s="53">
        <v>48.9</v>
      </c>
    </row>
    <row r="26" spans="1:13" x14ac:dyDescent="0.25">
      <c r="A26" t="s">
        <v>27</v>
      </c>
      <c r="B26" s="53">
        <v>81.099999999999994</v>
      </c>
      <c r="C26" s="53">
        <v>83.4</v>
      </c>
      <c r="D26" s="53">
        <v>79.400000000000006</v>
      </c>
      <c r="E26" s="53">
        <v>74.900000000000006</v>
      </c>
      <c r="F26" s="53">
        <v>71</v>
      </c>
      <c r="G26" s="53">
        <v>66</v>
      </c>
      <c r="H26" s="53">
        <v>80.2</v>
      </c>
      <c r="I26" s="53">
        <v>74.8</v>
      </c>
      <c r="J26" s="53">
        <v>72.7</v>
      </c>
      <c r="K26" s="53">
        <v>68.400000000000006</v>
      </c>
    </row>
    <row r="27" spans="1:13" x14ac:dyDescent="0.25">
      <c r="A27" t="s">
        <v>28</v>
      </c>
      <c r="B27" s="53">
        <v>53.4</v>
      </c>
      <c r="C27" s="53">
        <v>51.6</v>
      </c>
      <c r="D27" s="53">
        <v>52.1</v>
      </c>
      <c r="E27" s="53">
        <v>51.4</v>
      </c>
      <c r="F27" s="53">
        <v>49.3</v>
      </c>
      <c r="G27" s="53">
        <v>48</v>
      </c>
      <c r="H27" s="53">
        <v>58.4</v>
      </c>
      <c r="I27" s="53">
        <v>60.2</v>
      </c>
      <c r="J27" s="53">
        <v>57.7</v>
      </c>
      <c r="K27" s="53">
        <v>56.1</v>
      </c>
    </row>
    <row r="28" spans="1:13" x14ac:dyDescent="0.25">
      <c r="A28" t="s">
        <v>29</v>
      </c>
      <c r="B28" s="53">
        <v>64.8</v>
      </c>
      <c r="C28" s="53">
        <v>68.8</v>
      </c>
      <c r="D28" s="53">
        <v>68.599999999999994</v>
      </c>
      <c r="E28" s="53">
        <v>66.599999999999994</v>
      </c>
      <c r="F28" s="53">
        <v>65.400000000000006</v>
      </c>
      <c r="G28" s="53">
        <v>65.3</v>
      </c>
      <c r="H28" s="53">
        <v>75.400000000000006</v>
      </c>
      <c r="I28" s="53">
        <v>73.2</v>
      </c>
      <c r="J28" s="53">
        <v>74</v>
      </c>
      <c r="K28" s="53">
        <v>77.099999999999994</v>
      </c>
    </row>
    <row r="29" spans="1:13" x14ac:dyDescent="0.25">
      <c r="A29" t="s">
        <v>30</v>
      </c>
      <c r="B29" s="53">
        <v>45.7</v>
      </c>
      <c r="C29" s="53">
        <v>44.5</v>
      </c>
      <c r="D29" s="53">
        <v>42.8</v>
      </c>
      <c r="E29" s="53">
        <v>41.6</v>
      </c>
      <c r="F29" s="53">
        <v>39.799999999999997</v>
      </c>
      <c r="G29" s="53">
        <v>35.700000000000003</v>
      </c>
      <c r="H29" s="53">
        <v>40.1</v>
      </c>
      <c r="I29" s="53">
        <v>36.700000000000003</v>
      </c>
      <c r="J29" s="53">
        <v>33.6</v>
      </c>
      <c r="K29" s="53">
        <v>31.5</v>
      </c>
    </row>
    <row r="30" spans="1:13" x14ac:dyDescent="0.25">
      <c r="A30" t="s">
        <v>43</v>
      </c>
    </row>
    <row r="31" spans="1:13" x14ac:dyDescent="0.25">
      <c r="A31" t="s">
        <v>4</v>
      </c>
    </row>
    <row r="32" spans="1:13" x14ac:dyDescent="0.25">
      <c r="A32" t="s">
        <v>32</v>
      </c>
    </row>
    <row r="33" spans="1:1" x14ac:dyDescent="0.25">
      <c r="A33" t="s">
        <v>33</v>
      </c>
    </row>
    <row r="34" spans="1:1" x14ac:dyDescent="0.25">
      <c r="A34" t="s">
        <v>34</v>
      </c>
    </row>
    <row r="35" spans="1:1" x14ac:dyDescent="0.25">
      <c r="A35" t="s">
        <v>35</v>
      </c>
    </row>
    <row r="36" spans="1:1" x14ac:dyDescent="0.25">
      <c r="A36" t="s">
        <v>36</v>
      </c>
    </row>
    <row r="37" spans="1:1" x14ac:dyDescent="0.25">
      <c r="A37" t="s">
        <v>37</v>
      </c>
    </row>
    <row r="38" spans="1:1" x14ac:dyDescent="0.25">
      <c r="A38" t="s">
        <v>38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"/>
  <sheetViews>
    <sheetView workbookViewId="0">
      <selection activeCell="B3" sqref="B3:K29"/>
    </sheetView>
  </sheetViews>
  <sheetFormatPr defaultRowHeight="13.2" x14ac:dyDescent="0.25"/>
  <sheetData>
    <row r="1" spans="1:13" x14ac:dyDescent="0.25">
      <c r="A1" s="2" t="s">
        <v>146</v>
      </c>
    </row>
    <row r="2" spans="1:13" x14ac:dyDescent="0.25">
      <c r="A2" t="s">
        <v>1</v>
      </c>
      <c r="B2">
        <v>2014</v>
      </c>
      <c r="C2">
        <v>2015</v>
      </c>
      <c r="D2">
        <v>2016</v>
      </c>
      <c r="E2">
        <v>2017</v>
      </c>
      <c r="F2">
        <v>2018</v>
      </c>
      <c r="G2">
        <v>2019</v>
      </c>
      <c r="H2">
        <v>2020</v>
      </c>
      <c r="I2">
        <v>2021</v>
      </c>
      <c r="J2">
        <v>2022</v>
      </c>
      <c r="K2">
        <v>2023</v>
      </c>
    </row>
    <row r="3" spans="1:13" x14ac:dyDescent="0.25">
      <c r="A3" t="s">
        <v>3</v>
      </c>
      <c r="B3" s="53">
        <v>57.2</v>
      </c>
      <c r="C3" s="53">
        <v>58.1</v>
      </c>
      <c r="D3" s="53">
        <v>58.5</v>
      </c>
      <c r="E3" s="53">
        <v>59.1</v>
      </c>
      <c r="F3" s="53">
        <v>59.2</v>
      </c>
      <c r="G3" s="53">
        <v>60.4</v>
      </c>
      <c r="H3" s="53">
        <v>64.900000000000006</v>
      </c>
      <c r="I3" s="53">
        <v>62.6</v>
      </c>
      <c r="J3" s="53">
        <v>59.1</v>
      </c>
      <c r="K3" s="53">
        <v>57.1</v>
      </c>
    </row>
    <row r="4" spans="1:13" x14ac:dyDescent="0.25">
      <c r="A4" t="s">
        <v>5</v>
      </c>
      <c r="B4" s="53">
        <v>25.1</v>
      </c>
      <c r="C4" s="53">
        <v>23.2</v>
      </c>
      <c r="D4" s="53">
        <v>22.6</v>
      </c>
      <c r="E4" s="53">
        <v>22.6</v>
      </c>
      <c r="F4" s="53">
        <v>23</v>
      </c>
      <c r="G4" s="53">
        <v>23.1</v>
      </c>
      <c r="H4" s="53">
        <v>24.2</v>
      </c>
      <c r="I4" s="53">
        <v>23.7</v>
      </c>
      <c r="J4" s="53">
        <v>22.4</v>
      </c>
      <c r="K4" s="53">
        <v>23.5</v>
      </c>
    </row>
    <row r="5" spans="1:13" x14ac:dyDescent="0.25">
      <c r="A5" t="s">
        <v>6</v>
      </c>
      <c r="B5" s="53">
        <v>30</v>
      </c>
      <c r="C5" s="53">
        <v>30</v>
      </c>
      <c r="D5" s="53">
        <v>30.8</v>
      </c>
      <c r="E5" s="53">
        <v>31.1</v>
      </c>
      <c r="F5" s="53">
        <v>31.4</v>
      </c>
      <c r="G5" s="53">
        <v>31</v>
      </c>
      <c r="H5" s="53">
        <v>33.200000000000003</v>
      </c>
      <c r="I5" s="53">
        <v>33.9</v>
      </c>
      <c r="J5" s="53">
        <v>31.9</v>
      </c>
      <c r="K5" s="53">
        <v>31</v>
      </c>
      <c r="M5" s="1"/>
    </row>
    <row r="6" spans="1:13" x14ac:dyDescent="0.25">
      <c r="A6" t="s">
        <v>7</v>
      </c>
      <c r="B6" s="53">
        <v>122.7</v>
      </c>
      <c r="C6" s="53">
        <v>118.7</v>
      </c>
      <c r="D6" s="53">
        <v>116.9</v>
      </c>
      <c r="E6" s="53">
        <v>113.8</v>
      </c>
      <c r="F6" s="53">
        <v>112.3</v>
      </c>
      <c r="G6" s="53">
        <v>110.8</v>
      </c>
      <c r="H6" s="53">
        <v>111.8</v>
      </c>
      <c r="I6" s="53">
        <v>101.5</v>
      </c>
      <c r="J6" s="53">
        <v>84.5</v>
      </c>
      <c r="K6" s="53">
        <v>88.3</v>
      </c>
    </row>
    <row r="7" spans="1:13" x14ac:dyDescent="0.25">
      <c r="A7" t="s">
        <v>8</v>
      </c>
      <c r="B7" s="53">
        <v>53.2</v>
      </c>
      <c r="C7" s="53">
        <v>52.6</v>
      </c>
      <c r="D7" s="53">
        <v>52.3</v>
      </c>
      <c r="E7" s="53">
        <v>51.9</v>
      </c>
      <c r="F7" s="53">
        <v>51.6</v>
      </c>
      <c r="G7" s="53">
        <v>52.5</v>
      </c>
      <c r="H7" s="53">
        <v>56</v>
      </c>
      <c r="I7" s="53">
        <v>55.3</v>
      </c>
      <c r="J7" s="53">
        <v>53.6</v>
      </c>
      <c r="K7" s="53">
        <v>51</v>
      </c>
    </row>
    <row r="8" spans="1:13" x14ac:dyDescent="0.25">
      <c r="A8" t="s">
        <v>9</v>
      </c>
      <c r="B8" s="53">
        <v>38.299999999999997</v>
      </c>
      <c r="C8" s="53">
        <v>39</v>
      </c>
      <c r="D8" s="53">
        <v>39.200000000000003</v>
      </c>
      <c r="E8" s="53">
        <v>38.5</v>
      </c>
      <c r="F8" s="53">
        <v>37.700000000000003</v>
      </c>
      <c r="G8" s="53">
        <v>37.5</v>
      </c>
      <c r="H8" s="53">
        <v>39.9</v>
      </c>
      <c r="I8" s="53">
        <v>38</v>
      </c>
      <c r="J8" s="53">
        <v>36.4</v>
      </c>
      <c r="K8" s="53">
        <v>36.799999999999997</v>
      </c>
      <c r="M8" s="1"/>
    </row>
    <row r="9" spans="1:13" x14ac:dyDescent="0.25">
      <c r="A9" t="s">
        <v>10</v>
      </c>
      <c r="B9" s="53">
        <v>82.5</v>
      </c>
      <c r="C9" s="53">
        <v>59.2</v>
      </c>
      <c r="D9" s="53">
        <v>55</v>
      </c>
      <c r="E9" s="53">
        <v>54.2</v>
      </c>
      <c r="F9" s="53">
        <v>48.2</v>
      </c>
      <c r="G9" s="53">
        <v>41.4</v>
      </c>
      <c r="H9" s="53">
        <v>34.299999999999997</v>
      </c>
      <c r="I9" s="53">
        <v>29.9</v>
      </c>
      <c r="J9" s="53">
        <v>27.5</v>
      </c>
      <c r="K9" s="53">
        <v>28.9</v>
      </c>
    </row>
    <row r="10" spans="1:13" x14ac:dyDescent="0.25">
      <c r="A10" t="s">
        <v>11</v>
      </c>
      <c r="B10" s="53">
        <v>65</v>
      </c>
      <c r="C10" s="53">
        <v>63.2</v>
      </c>
      <c r="D10" s="53">
        <v>61.3</v>
      </c>
      <c r="E10" s="53">
        <v>58.2</v>
      </c>
      <c r="F10" s="53">
        <v>58.5</v>
      </c>
      <c r="G10" s="53">
        <v>55.4</v>
      </c>
      <c r="H10" s="53">
        <v>58.9</v>
      </c>
      <c r="I10" s="53">
        <v>54.8</v>
      </c>
      <c r="J10" s="53">
        <v>45</v>
      </c>
      <c r="K10" s="53">
        <v>40.9</v>
      </c>
    </row>
    <row r="11" spans="1:13" x14ac:dyDescent="0.25">
      <c r="A11" t="s">
        <v>12</v>
      </c>
      <c r="B11" s="53">
        <v>73.099999999999994</v>
      </c>
      <c r="C11" s="53">
        <v>67.599999999999994</v>
      </c>
      <c r="D11" s="53">
        <v>64.099999999999994</v>
      </c>
      <c r="E11" s="53">
        <v>60.9</v>
      </c>
      <c r="F11" s="53">
        <v>58.6</v>
      </c>
      <c r="G11" s="53">
        <v>56.5</v>
      </c>
      <c r="H11" s="53">
        <v>62.1</v>
      </c>
      <c r="I11" s="53">
        <v>57.2</v>
      </c>
      <c r="J11" s="53">
        <v>51.5</v>
      </c>
      <c r="K11" s="53">
        <v>46.1</v>
      </c>
    </row>
    <row r="12" spans="1:13" x14ac:dyDescent="0.25">
      <c r="A12" t="s">
        <v>13</v>
      </c>
      <c r="B12" s="53">
        <v>56.5</v>
      </c>
      <c r="C12" s="53">
        <v>56.9</v>
      </c>
      <c r="D12" s="53">
        <v>58.1</v>
      </c>
      <c r="E12" s="53">
        <v>59.4</v>
      </c>
      <c r="F12" s="53">
        <v>60.9</v>
      </c>
      <c r="G12" s="53">
        <v>62.3</v>
      </c>
      <c r="H12" s="53">
        <v>68.2</v>
      </c>
      <c r="I12" s="53">
        <v>66.400000000000006</v>
      </c>
      <c r="J12" s="53">
        <v>65.8</v>
      </c>
      <c r="K12" s="53">
        <v>62.6</v>
      </c>
    </row>
    <row r="13" spans="1:13" x14ac:dyDescent="0.25">
      <c r="A13" t="s">
        <v>14</v>
      </c>
      <c r="B13" s="53">
        <v>40.5</v>
      </c>
      <c r="C13" s="53">
        <v>38.700000000000003</v>
      </c>
      <c r="D13" s="53">
        <v>35.700000000000003</v>
      </c>
      <c r="E13" s="53">
        <v>34.700000000000003</v>
      </c>
      <c r="F13" s="53">
        <v>34.5</v>
      </c>
      <c r="G13" s="53">
        <v>35.1</v>
      </c>
      <c r="H13" s="53">
        <v>38.700000000000003</v>
      </c>
      <c r="I13" s="53">
        <v>34.9</v>
      </c>
      <c r="J13" s="53">
        <v>31.7</v>
      </c>
      <c r="K13" s="53">
        <v>30.1</v>
      </c>
    </row>
    <row r="14" spans="1:13" x14ac:dyDescent="0.25">
      <c r="A14" t="s">
        <v>15</v>
      </c>
      <c r="B14" s="53">
        <v>42.3</v>
      </c>
      <c r="C14" s="53">
        <v>41.6</v>
      </c>
      <c r="D14" s="53">
        <v>41.1</v>
      </c>
      <c r="E14" s="53">
        <v>40.799999999999997</v>
      </c>
      <c r="F14" s="53">
        <v>40.799999999999997</v>
      </c>
      <c r="G14" s="53">
        <v>41.1</v>
      </c>
      <c r="H14" s="53">
        <v>44.8</v>
      </c>
      <c r="I14" s="53">
        <v>42.1</v>
      </c>
      <c r="J14" s="53">
        <v>40</v>
      </c>
      <c r="K14" s="53">
        <v>37.200000000000003</v>
      </c>
    </row>
    <row r="15" spans="1:13" x14ac:dyDescent="0.25">
      <c r="A15" t="s">
        <v>16</v>
      </c>
      <c r="B15" s="53">
        <v>132.6</v>
      </c>
      <c r="C15" s="53">
        <v>128.1</v>
      </c>
      <c r="D15" s="53">
        <v>117.8</v>
      </c>
      <c r="E15" s="53">
        <v>106.1</v>
      </c>
      <c r="F15" s="53">
        <v>96.6</v>
      </c>
      <c r="G15" s="53">
        <v>86.6</v>
      </c>
      <c r="H15" s="53">
        <v>89.1</v>
      </c>
      <c r="I15" s="53">
        <v>79.7</v>
      </c>
      <c r="J15" s="53">
        <v>69.400000000000006</v>
      </c>
      <c r="K15" s="53">
        <v>64.3</v>
      </c>
    </row>
    <row r="16" spans="1:13" x14ac:dyDescent="0.25">
      <c r="A16" t="s">
        <v>17</v>
      </c>
      <c r="B16" s="53">
        <v>27.3</v>
      </c>
      <c r="C16" s="53">
        <v>27</v>
      </c>
      <c r="D16" s="53">
        <v>24.9</v>
      </c>
      <c r="E16" s="53">
        <v>23.6</v>
      </c>
      <c r="F16" s="53">
        <v>21.2</v>
      </c>
      <c r="G16" s="53">
        <v>20.5</v>
      </c>
      <c r="H16" s="53">
        <v>20.7</v>
      </c>
      <c r="I16" s="53">
        <v>20.3</v>
      </c>
      <c r="J16" s="53">
        <v>19.2</v>
      </c>
      <c r="K16" s="53">
        <v>18.600000000000001</v>
      </c>
    </row>
    <row r="17" spans="1:13" x14ac:dyDescent="0.25">
      <c r="A17" t="s">
        <v>18</v>
      </c>
      <c r="B17" s="53">
        <v>21.6</v>
      </c>
      <c r="C17" s="53">
        <v>22.2</v>
      </c>
      <c r="D17" s="53">
        <v>22.8</v>
      </c>
      <c r="E17" s="53">
        <v>22.4</v>
      </c>
      <c r="F17" s="53">
        <v>22.4</v>
      </c>
      <c r="G17" s="53">
        <v>22.8</v>
      </c>
      <c r="H17" s="53">
        <v>24</v>
      </c>
      <c r="I17" s="53">
        <v>23.3</v>
      </c>
      <c r="J17" s="53">
        <v>21.8</v>
      </c>
      <c r="K17" s="53">
        <v>21.2</v>
      </c>
    </row>
    <row r="18" spans="1:13" x14ac:dyDescent="0.25">
      <c r="A18" t="s">
        <v>19</v>
      </c>
      <c r="B18" s="53">
        <v>58.5</v>
      </c>
      <c r="C18" s="53">
        <v>59</v>
      </c>
      <c r="D18" s="53">
        <v>60.5</v>
      </c>
      <c r="E18" s="53">
        <v>62.5</v>
      </c>
      <c r="F18" s="53">
        <v>65.7</v>
      </c>
      <c r="G18" s="53">
        <v>67.099999999999994</v>
      </c>
      <c r="H18" s="53">
        <v>68.8</v>
      </c>
      <c r="I18" s="53">
        <v>66.599999999999994</v>
      </c>
      <c r="J18" s="53">
        <v>66.8</v>
      </c>
      <c r="K18" s="53">
        <v>67.900000000000006</v>
      </c>
      <c r="M18" s="1"/>
    </row>
    <row r="19" spans="1:13" x14ac:dyDescent="0.25">
      <c r="A19" t="s">
        <v>20</v>
      </c>
      <c r="B19" s="53">
        <v>25.9</v>
      </c>
      <c r="C19" s="53">
        <v>21.4</v>
      </c>
      <c r="D19" s="53">
        <v>20.3</v>
      </c>
      <c r="E19" s="53">
        <v>18.8</v>
      </c>
      <c r="F19" s="53">
        <v>17.7</v>
      </c>
      <c r="G19" s="53">
        <v>18.399999999999999</v>
      </c>
      <c r="H19" s="53">
        <v>20.7</v>
      </c>
      <c r="I19" s="53">
        <v>20.9</v>
      </c>
      <c r="J19" s="53">
        <v>18.600000000000001</v>
      </c>
      <c r="K19" s="53">
        <v>16.899999999999999</v>
      </c>
    </row>
    <row r="20" spans="1:13" x14ac:dyDescent="0.25">
      <c r="A20" t="s">
        <v>21</v>
      </c>
      <c r="B20" s="53">
        <v>53.6</v>
      </c>
      <c r="C20" s="53">
        <v>49.6</v>
      </c>
      <c r="D20" s="53">
        <v>48.8</v>
      </c>
      <c r="E20" s="53">
        <v>50.7</v>
      </c>
      <c r="F20" s="53">
        <v>50.9</v>
      </c>
      <c r="G20" s="53">
        <v>54</v>
      </c>
      <c r="H20" s="53">
        <v>57.9</v>
      </c>
      <c r="I20" s="53">
        <v>53.4</v>
      </c>
      <c r="J20" s="53">
        <v>52.3</v>
      </c>
      <c r="K20" s="53">
        <v>49.1</v>
      </c>
    </row>
    <row r="21" spans="1:13" x14ac:dyDescent="0.25">
      <c r="A21" t="s">
        <v>22</v>
      </c>
      <c r="B21" s="53">
        <v>119.5</v>
      </c>
      <c r="C21" s="53">
        <v>117.9</v>
      </c>
      <c r="D21" s="53">
        <v>116.8</v>
      </c>
      <c r="E21" s="53">
        <v>114.7</v>
      </c>
      <c r="F21" s="53">
        <v>111.9</v>
      </c>
      <c r="G21" s="53">
        <v>108.4</v>
      </c>
      <c r="H21" s="53">
        <v>113.4</v>
      </c>
      <c r="I21" s="53">
        <v>107.9</v>
      </c>
      <c r="J21" s="53">
        <v>100.5</v>
      </c>
      <c r="K21" s="53">
        <v>94.5</v>
      </c>
    </row>
    <row r="22" spans="1:13" x14ac:dyDescent="0.25">
      <c r="A22" t="s">
        <v>23</v>
      </c>
      <c r="B22" s="53">
        <v>51.6</v>
      </c>
      <c r="C22" s="53">
        <v>51.3</v>
      </c>
      <c r="D22" s="53">
        <v>51</v>
      </c>
      <c r="E22" s="53">
        <v>50.2</v>
      </c>
      <c r="F22" s="53">
        <v>49.5</v>
      </c>
      <c r="G22" s="53">
        <v>49.4</v>
      </c>
      <c r="H22" s="53">
        <v>52.8</v>
      </c>
      <c r="I22" s="53">
        <v>51.6</v>
      </c>
      <c r="J22" s="53">
        <v>48.3</v>
      </c>
      <c r="K22" s="53">
        <v>45</v>
      </c>
    </row>
    <row r="23" spans="1:13" x14ac:dyDescent="0.25">
      <c r="A23" t="s">
        <v>24</v>
      </c>
      <c r="B23" s="53">
        <v>35.799999999999997</v>
      </c>
      <c r="C23" s="53">
        <v>35.799999999999997</v>
      </c>
      <c r="D23" s="53">
        <v>36.5</v>
      </c>
      <c r="E23" s="53">
        <v>34.799999999999997</v>
      </c>
      <c r="F23" s="53">
        <v>34.6</v>
      </c>
      <c r="G23" s="53">
        <v>34</v>
      </c>
      <c r="H23" s="53">
        <v>34.299999999999997</v>
      </c>
      <c r="I23" s="53">
        <v>31.9</v>
      </c>
      <c r="J23" s="53">
        <v>26.2</v>
      </c>
      <c r="K23" s="53">
        <v>23.7</v>
      </c>
    </row>
    <row r="24" spans="1:13" x14ac:dyDescent="0.25">
      <c r="A24" t="s">
        <v>25</v>
      </c>
      <c r="B24" s="53">
        <v>80.900000000000006</v>
      </c>
      <c r="C24" s="53">
        <v>76</v>
      </c>
      <c r="D24" s="53">
        <v>71.599999999999994</v>
      </c>
      <c r="E24" s="53">
        <v>68.400000000000006</v>
      </c>
      <c r="F24" s="53">
        <v>65.400000000000006</v>
      </c>
      <c r="G24" s="53">
        <v>62.9</v>
      </c>
      <c r="H24" s="53">
        <v>68.3</v>
      </c>
      <c r="I24" s="53">
        <v>66</v>
      </c>
      <c r="J24" s="53">
        <v>60.4</v>
      </c>
      <c r="K24" s="53">
        <v>55</v>
      </c>
    </row>
    <row r="25" spans="1:13" x14ac:dyDescent="0.25">
      <c r="A25" t="s">
        <v>26</v>
      </c>
      <c r="B25" s="53">
        <v>18</v>
      </c>
      <c r="C25" s="53">
        <v>17.399999999999999</v>
      </c>
      <c r="D25" s="53">
        <v>17</v>
      </c>
      <c r="E25" s="53">
        <v>16.3</v>
      </c>
      <c r="F25" s="53">
        <v>15.7</v>
      </c>
      <c r="G25" s="53">
        <v>15.3</v>
      </c>
      <c r="H25" s="53">
        <v>16</v>
      </c>
      <c r="I25" s="53">
        <v>15.7</v>
      </c>
      <c r="J25" s="53">
        <v>14.1</v>
      </c>
      <c r="K25" s="53">
        <v>12.5</v>
      </c>
    </row>
    <row r="26" spans="1:13" x14ac:dyDescent="0.25">
      <c r="A26" t="s">
        <v>27</v>
      </c>
      <c r="B26" s="53">
        <v>28.5</v>
      </c>
      <c r="C26" s="53">
        <v>27.8</v>
      </c>
      <c r="D26" s="53">
        <v>27.5</v>
      </c>
      <c r="E26" s="53">
        <v>27.3</v>
      </c>
      <c r="F26" s="53">
        <v>27.1</v>
      </c>
      <c r="G26" s="53">
        <v>26.9</v>
      </c>
      <c r="H26" s="53">
        <v>27.9</v>
      </c>
      <c r="I26" s="53">
        <v>26.4</v>
      </c>
      <c r="J26" s="53">
        <v>25.9</v>
      </c>
      <c r="K26" s="53">
        <v>23.9</v>
      </c>
    </row>
    <row r="27" spans="1:13" x14ac:dyDescent="0.25">
      <c r="A27" t="s">
        <v>28</v>
      </c>
      <c r="B27" s="53">
        <v>32.299999999999997</v>
      </c>
      <c r="C27" s="53">
        <v>34.200000000000003</v>
      </c>
      <c r="D27" s="53">
        <v>38.1</v>
      </c>
      <c r="E27" s="53">
        <v>40.700000000000003</v>
      </c>
      <c r="F27" s="53">
        <v>42.2</v>
      </c>
      <c r="G27" s="53">
        <v>43.4</v>
      </c>
      <c r="H27" s="53">
        <v>46.1</v>
      </c>
      <c r="I27" s="53">
        <v>46.2</v>
      </c>
      <c r="J27" s="53">
        <v>47</v>
      </c>
      <c r="K27" s="53">
        <v>44</v>
      </c>
    </row>
    <row r="28" spans="1:13" x14ac:dyDescent="0.25">
      <c r="A28" t="s">
        <v>29</v>
      </c>
      <c r="B28" s="53">
        <v>62.8</v>
      </c>
      <c r="C28" s="53">
        <v>63.6</v>
      </c>
      <c r="D28" s="53">
        <v>64.599999999999994</v>
      </c>
      <c r="E28" s="53">
        <v>64.8</v>
      </c>
      <c r="F28" s="53">
        <v>65.599999999999994</v>
      </c>
      <c r="G28" s="53">
        <v>66.2</v>
      </c>
      <c r="H28" s="53">
        <v>69.5</v>
      </c>
      <c r="I28" s="53">
        <v>68.5</v>
      </c>
      <c r="J28" s="53">
        <v>66</v>
      </c>
      <c r="K28" s="53">
        <v>63.9</v>
      </c>
    </row>
    <row r="29" spans="1:13" x14ac:dyDescent="0.25">
      <c r="A29" t="s">
        <v>30</v>
      </c>
      <c r="B29" s="53">
        <v>82.7</v>
      </c>
      <c r="C29" s="53">
        <v>83</v>
      </c>
      <c r="D29" s="53">
        <v>85.9</v>
      </c>
      <c r="E29" s="53">
        <v>88</v>
      </c>
      <c r="F29" s="53">
        <v>88.8</v>
      </c>
      <c r="G29" s="53">
        <v>88.8</v>
      </c>
      <c r="H29" s="53">
        <v>94</v>
      </c>
      <c r="I29" s="53">
        <v>92.2</v>
      </c>
      <c r="J29" s="53">
        <v>89.1</v>
      </c>
      <c r="K29" s="53">
        <v>84.6</v>
      </c>
    </row>
    <row r="30" spans="1:13" x14ac:dyDescent="0.25">
      <c r="A30" t="s">
        <v>41</v>
      </c>
    </row>
    <row r="31" spans="1:13" x14ac:dyDescent="0.25">
      <c r="A31" t="s">
        <v>4</v>
      </c>
    </row>
    <row r="32" spans="1:13" x14ac:dyDescent="0.25">
      <c r="A32" t="s">
        <v>32</v>
      </c>
    </row>
    <row r="33" spans="1:1" x14ac:dyDescent="0.25">
      <c r="A33" t="s">
        <v>33</v>
      </c>
    </row>
    <row r="34" spans="1:1" x14ac:dyDescent="0.25">
      <c r="A34" t="s">
        <v>34</v>
      </c>
    </row>
    <row r="35" spans="1:1" x14ac:dyDescent="0.25">
      <c r="A35" t="s">
        <v>35</v>
      </c>
    </row>
    <row r="36" spans="1:1" x14ac:dyDescent="0.25">
      <c r="A36" t="s">
        <v>36</v>
      </c>
    </row>
    <row r="37" spans="1:1" x14ac:dyDescent="0.25">
      <c r="A37" t="s">
        <v>37</v>
      </c>
    </row>
    <row r="38" spans="1:1" x14ac:dyDescent="0.25">
      <c r="A38" t="s">
        <v>38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"/>
  <sheetViews>
    <sheetView workbookViewId="0">
      <selection activeCell="B3" sqref="B3:K29"/>
    </sheetView>
  </sheetViews>
  <sheetFormatPr defaultRowHeight="13.2" x14ac:dyDescent="0.25"/>
  <sheetData>
    <row r="1" spans="1:13" x14ac:dyDescent="0.25">
      <c r="A1" s="2" t="s">
        <v>147</v>
      </c>
    </row>
    <row r="2" spans="1:13" x14ac:dyDescent="0.25">
      <c r="A2" t="s">
        <v>1</v>
      </c>
      <c r="B2">
        <v>2014</v>
      </c>
      <c r="C2">
        <v>2015</v>
      </c>
      <c r="D2">
        <v>2016</v>
      </c>
      <c r="E2">
        <v>2017</v>
      </c>
      <c r="F2">
        <v>2018</v>
      </c>
      <c r="G2">
        <v>2019</v>
      </c>
      <c r="H2">
        <v>2020</v>
      </c>
      <c r="I2">
        <v>2021</v>
      </c>
      <c r="J2">
        <v>2022</v>
      </c>
      <c r="K2">
        <v>2023</v>
      </c>
    </row>
    <row r="3" spans="1:13" x14ac:dyDescent="0.25">
      <c r="A3" t="s">
        <v>3</v>
      </c>
      <c r="B3" s="53">
        <v>102.9</v>
      </c>
      <c r="C3" s="53">
        <v>116</v>
      </c>
      <c r="D3" s="53">
        <v>135.69999999999999</v>
      </c>
      <c r="E3" s="53">
        <v>127.2</v>
      </c>
      <c r="F3" s="53">
        <v>121.3</v>
      </c>
      <c r="G3" s="53">
        <v>119.8</v>
      </c>
      <c r="H3" s="53">
        <v>121.3</v>
      </c>
      <c r="I3" s="53">
        <v>115.1</v>
      </c>
      <c r="J3" s="53">
        <v>103.7</v>
      </c>
      <c r="K3" s="53">
        <v>96.4</v>
      </c>
    </row>
    <row r="4" spans="1:13" x14ac:dyDescent="0.25">
      <c r="A4" t="s">
        <v>5</v>
      </c>
      <c r="B4" s="53">
        <v>100.1</v>
      </c>
      <c r="C4" s="53">
        <v>85.5</v>
      </c>
      <c r="D4" s="53">
        <v>81.3</v>
      </c>
      <c r="E4" s="53">
        <v>76.2</v>
      </c>
      <c r="F4" s="53">
        <v>72.2</v>
      </c>
      <c r="G4" s="53">
        <v>68.099999999999994</v>
      </c>
      <c r="H4" s="53">
        <v>66.900000000000006</v>
      </c>
      <c r="I4" s="53">
        <v>59.4</v>
      </c>
      <c r="J4" s="53">
        <v>50.7</v>
      </c>
      <c r="K4" s="53">
        <v>48.3</v>
      </c>
    </row>
    <row r="5" spans="1:13" x14ac:dyDescent="0.25">
      <c r="A5" t="s">
        <v>6</v>
      </c>
      <c r="B5" s="53">
        <v>52.4</v>
      </c>
      <c r="C5" s="53">
        <v>47.9</v>
      </c>
      <c r="D5" s="53">
        <v>48.8</v>
      </c>
      <c r="E5" s="53">
        <v>48.2</v>
      </c>
      <c r="F5" s="53">
        <v>50.6</v>
      </c>
      <c r="G5" s="53">
        <v>46.3</v>
      </c>
      <c r="H5" s="53">
        <v>46.8</v>
      </c>
      <c r="I5" s="53">
        <v>46.5</v>
      </c>
      <c r="J5" s="53">
        <v>44.6</v>
      </c>
      <c r="K5" s="53">
        <v>41.8</v>
      </c>
      <c r="M5" s="1"/>
    </row>
    <row r="6" spans="1:13" x14ac:dyDescent="0.25">
      <c r="A6" t="s">
        <v>7</v>
      </c>
      <c r="B6" s="53">
        <v>107.7</v>
      </c>
      <c r="C6" s="53">
        <v>109.8</v>
      </c>
      <c r="D6" s="53">
        <v>110.8</v>
      </c>
      <c r="E6" s="53">
        <v>107.3</v>
      </c>
      <c r="F6" s="53">
        <v>107.7</v>
      </c>
      <c r="G6" s="53">
        <v>114.7</v>
      </c>
      <c r="H6" s="53">
        <v>108.7</v>
      </c>
      <c r="I6" s="53">
        <v>104.4</v>
      </c>
      <c r="J6" s="53">
        <v>102.8</v>
      </c>
      <c r="K6" s="53">
        <v>108.6</v>
      </c>
    </row>
    <row r="7" spans="1:13" x14ac:dyDescent="0.25">
      <c r="A7" t="s">
        <v>8</v>
      </c>
      <c r="B7" s="53">
        <v>52.1</v>
      </c>
      <c r="C7" s="53">
        <v>52.1</v>
      </c>
      <c r="D7" s="53">
        <v>53.4</v>
      </c>
      <c r="E7" s="53">
        <v>53.7</v>
      </c>
      <c r="F7" s="53">
        <v>55</v>
      </c>
      <c r="G7" s="53">
        <v>57.9</v>
      </c>
      <c r="H7" s="53">
        <v>63.7</v>
      </c>
      <c r="I7" s="53">
        <v>63.6</v>
      </c>
      <c r="J7" s="53">
        <v>62.6</v>
      </c>
      <c r="K7" s="53">
        <v>59.6</v>
      </c>
    </row>
    <row r="8" spans="1:13" x14ac:dyDescent="0.25">
      <c r="A8" t="s">
        <v>9</v>
      </c>
      <c r="B8" s="53">
        <v>76.8</v>
      </c>
      <c r="C8" s="53">
        <v>72.3</v>
      </c>
      <c r="D8" s="53">
        <v>70.400000000000006</v>
      </c>
      <c r="E8" s="53">
        <v>65.5</v>
      </c>
      <c r="F8" s="53">
        <v>61.5</v>
      </c>
      <c r="G8" s="53">
        <v>58.8</v>
      </c>
      <c r="H8" s="53">
        <v>60</v>
      </c>
      <c r="I8" s="53">
        <v>57.9</v>
      </c>
      <c r="J8" s="53">
        <v>56.1</v>
      </c>
      <c r="K8" s="53">
        <v>54.5</v>
      </c>
      <c r="M8" s="1"/>
    </row>
    <row r="9" spans="1:13" x14ac:dyDescent="0.25">
      <c r="A9" t="s">
        <v>10</v>
      </c>
      <c r="B9" s="53">
        <v>208</v>
      </c>
      <c r="C9" s="53">
        <v>255.7</v>
      </c>
      <c r="D9" s="53">
        <v>244.9</v>
      </c>
      <c r="E9" s="53">
        <v>213.8</v>
      </c>
      <c r="F9" s="53">
        <v>197.8</v>
      </c>
      <c r="G9" s="53">
        <v>173.2</v>
      </c>
      <c r="H9" s="53">
        <v>152.69999999999999</v>
      </c>
      <c r="I9" s="53">
        <v>130.80000000000001</v>
      </c>
      <c r="J9" s="53">
        <v>118.1</v>
      </c>
      <c r="K9" s="53">
        <v>109.7</v>
      </c>
    </row>
    <row r="10" spans="1:13" x14ac:dyDescent="0.25">
      <c r="A10" t="s">
        <v>11</v>
      </c>
      <c r="B10" s="53">
        <v>68.7</v>
      </c>
      <c r="C10" s="53">
        <v>67</v>
      </c>
      <c r="D10" s="53">
        <v>66.099999999999994</v>
      </c>
      <c r="E10" s="53">
        <v>62.3</v>
      </c>
      <c r="F10" s="53">
        <v>60.3</v>
      </c>
      <c r="G10" s="53">
        <v>54.3</v>
      </c>
      <c r="H10" s="53">
        <v>65.3</v>
      </c>
      <c r="I10" s="53">
        <v>65.599999999999994</v>
      </c>
      <c r="J10" s="53">
        <v>54.6</v>
      </c>
      <c r="K10" s="53">
        <v>52.4</v>
      </c>
    </row>
    <row r="11" spans="1:13" x14ac:dyDescent="0.25">
      <c r="A11" t="s">
        <v>12</v>
      </c>
      <c r="B11" s="53">
        <v>97.1</v>
      </c>
      <c r="C11" s="53">
        <v>89.3</v>
      </c>
      <c r="D11" s="53">
        <v>86.2</v>
      </c>
      <c r="E11" s="53">
        <v>82.6</v>
      </c>
      <c r="F11" s="53">
        <v>77.099999999999994</v>
      </c>
      <c r="G11" s="53">
        <v>75.599999999999994</v>
      </c>
      <c r="H11" s="53">
        <v>89.9</v>
      </c>
      <c r="I11" s="53">
        <v>84.4</v>
      </c>
      <c r="J11" s="53">
        <v>73.2</v>
      </c>
      <c r="K11" s="53">
        <v>65.900000000000006</v>
      </c>
    </row>
    <row r="12" spans="1:13" x14ac:dyDescent="0.25">
      <c r="A12" t="s">
        <v>13</v>
      </c>
      <c r="B12" s="53">
        <v>84.7</v>
      </c>
      <c r="C12" s="53">
        <v>85.2</v>
      </c>
      <c r="D12" s="53">
        <v>86</v>
      </c>
      <c r="E12" s="53">
        <v>86.4</v>
      </c>
      <c r="F12" s="53">
        <v>88.4</v>
      </c>
      <c r="G12" s="53">
        <v>91.1</v>
      </c>
      <c r="H12" s="53">
        <v>105.6</v>
      </c>
      <c r="I12" s="53">
        <v>100.2</v>
      </c>
      <c r="J12" s="53">
        <v>95.9</v>
      </c>
      <c r="K12" s="53">
        <v>91.9</v>
      </c>
    </row>
    <row r="13" spans="1:13" x14ac:dyDescent="0.25">
      <c r="A13" t="s">
        <v>14</v>
      </c>
      <c r="B13" s="53">
        <v>75.599999999999994</v>
      </c>
      <c r="C13" s="53">
        <v>72.400000000000006</v>
      </c>
      <c r="D13" s="53">
        <v>68.2</v>
      </c>
      <c r="E13" s="53">
        <v>62.5</v>
      </c>
      <c r="F13" s="53">
        <v>58.7</v>
      </c>
      <c r="G13" s="53">
        <v>54.5</v>
      </c>
      <c r="H13" s="53">
        <v>58.5</v>
      </c>
      <c r="I13" s="53">
        <v>52.2</v>
      </c>
      <c r="J13" s="53">
        <v>47.9</v>
      </c>
      <c r="K13" s="53">
        <v>42.8</v>
      </c>
    </row>
    <row r="14" spans="1:13" x14ac:dyDescent="0.25">
      <c r="A14" t="s">
        <v>15</v>
      </c>
      <c r="B14" s="53">
        <v>75.7</v>
      </c>
      <c r="C14" s="53">
        <v>72.7</v>
      </c>
      <c r="D14" s="53">
        <v>69.5</v>
      </c>
      <c r="E14" s="53">
        <v>67.3</v>
      </c>
      <c r="F14" s="53">
        <v>65.7</v>
      </c>
      <c r="G14" s="53">
        <v>63.6</v>
      </c>
      <c r="H14" s="53">
        <v>72</v>
      </c>
      <c r="I14" s="53">
        <v>67.2</v>
      </c>
      <c r="J14" s="53">
        <v>62.1</v>
      </c>
      <c r="K14" s="53">
        <v>58.1</v>
      </c>
    </row>
    <row r="15" spans="1:13" x14ac:dyDescent="0.25">
      <c r="A15" t="s">
        <v>16</v>
      </c>
      <c r="B15" s="53">
        <v>215.3</v>
      </c>
      <c r="C15" s="53">
        <v>213.6</v>
      </c>
      <c r="D15" s="53">
        <v>206.1</v>
      </c>
      <c r="E15" s="53">
        <v>201.6</v>
      </c>
      <c r="F15" s="53">
        <v>189.5</v>
      </c>
      <c r="G15" s="53">
        <v>182.7</v>
      </c>
      <c r="H15" s="53">
        <v>181.1</v>
      </c>
      <c r="I15" s="53">
        <v>163.5</v>
      </c>
      <c r="J15" s="53">
        <v>138.5</v>
      </c>
      <c r="K15" s="53">
        <v>130.19999999999999</v>
      </c>
    </row>
    <row r="16" spans="1:13" x14ac:dyDescent="0.25">
      <c r="A16" t="s">
        <v>17</v>
      </c>
      <c r="B16" s="53">
        <v>58</v>
      </c>
      <c r="C16" s="53">
        <v>55.8</v>
      </c>
      <c r="D16" s="53">
        <v>56.7</v>
      </c>
      <c r="E16" s="53">
        <v>55.1</v>
      </c>
      <c r="F16" s="53">
        <v>49.4</v>
      </c>
      <c r="G16" s="53">
        <v>47.3</v>
      </c>
      <c r="H16" s="53">
        <v>45.3</v>
      </c>
      <c r="I16" s="53">
        <v>39.9</v>
      </c>
      <c r="J16" s="53">
        <v>37.200000000000003</v>
      </c>
      <c r="K16" s="53">
        <v>35.799999999999997</v>
      </c>
    </row>
    <row r="17" spans="1:13" x14ac:dyDescent="0.25">
      <c r="A17" t="s">
        <v>18</v>
      </c>
      <c r="B17" s="53">
        <v>34.299999999999997</v>
      </c>
      <c r="C17" s="53">
        <v>34.299999999999997</v>
      </c>
      <c r="D17" s="53">
        <v>35.299999999999997</v>
      </c>
      <c r="E17" s="53">
        <v>35.1</v>
      </c>
      <c r="F17" s="53">
        <v>34.4</v>
      </c>
      <c r="G17" s="53">
        <v>33.200000000000003</v>
      </c>
      <c r="H17" s="53">
        <v>31.2</v>
      </c>
      <c r="I17" s="53">
        <v>31.1</v>
      </c>
      <c r="J17" s="53">
        <v>29.5</v>
      </c>
      <c r="K17" s="53">
        <v>29.9</v>
      </c>
    </row>
    <row r="18" spans="1:13" x14ac:dyDescent="0.25">
      <c r="A18" t="s">
        <v>19</v>
      </c>
      <c r="B18" s="53">
        <v>233.6</v>
      </c>
      <c r="C18" s="53">
        <v>239.4</v>
      </c>
      <c r="D18" s="53">
        <v>219.2</v>
      </c>
      <c r="E18" s="53">
        <v>227.7</v>
      </c>
      <c r="F18" s="53">
        <v>228</v>
      </c>
      <c r="G18" s="53">
        <v>239.3</v>
      </c>
      <c r="H18" s="53">
        <v>268.60000000000002</v>
      </c>
      <c r="I18" s="53">
        <v>263.10000000000002</v>
      </c>
      <c r="J18" s="53">
        <v>267</v>
      </c>
      <c r="K18" s="53">
        <v>273.10000000000002</v>
      </c>
      <c r="M18" s="1"/>
    </row>
    <row r="19" spans="1:13" x14ac:dyDescent="0.25">
      <c r="A19" t="s">
        <v>20</v>
      </c>
      <c r="B19" s="53">
        <v>65.5</v>
      </c>
      <c r="C19" s="53">
        <v>62.4</v>
      </c>
      <c r="D19" s="53">
        <v>56.3</v>
      </c>
      <c r="E19" s="53">
        <v>51.2</v>
      </c>
      <c r="F19" s="53">
        <v>50.9</v>
      </c>
      <c r="G19" s="53">
        <v>48.8</v>
      </c>
      <c r="H19" s="53">
        <v>55.9</v>
      </c>
      <c r="I19" s="53">
        <v>61.6</v>
      </c>
      <c r="J19" s="53">
        <v>63</v>
      </c>
      <c r="K19" s="53">
        <v>55.5</v>
      </c>
    </row>
    <row r="20" spans="1:13" x14ac:dyDescent="0.25">
      <c r="A20" t="s">
        <v>21</v>
      </c>
      <c r="B20" s="53">
        <v>83.6</v>
      </c>
      <c r="C20" s="53">
        <v>78.7</v>
      </c>
      <c r="D20" s="53">
        <v>81.400000000000006</v>
      </c>
      <c r="E20" s="53">
        <v>75.3</v>
      </c>
      <c r="F20" s="53">
        <v>67</v>
      </c>
      <c r="G20" s="53">
        <v>74</v>
      </c>
      <c r="H20" s="53">
        <v>79.099999999999994</v>
      </c>
      <c r="I20" s="53">
        <v>73.099999999999994</v>
      </c>
      <c r="J20" s="53">
        <v>69.599999999999994</v>
      </c>
      <c r="K20" s="53">
        <v>69.599999999999994</v>
      </c>
    </row>
    <row r="21" spans="1:13" x14ac:dyDescent="0.25">
      <c r="A21" t="s">
        <v>22</v>
      </c>
      <c r="B21" s="53">
        <v>154.30000000000001</v>
      </c>
      <c r="C21" s="53">
        <v>151.6</v>
      </c>
      <c r="D21" s="53">
        <v>149.80000000000001</v>
      </c>
      <c r="E21" s="53">
        <v>143.6</v>
      </c>
      <c r="F21" s="53">
        <v>140.80000000000001</v>
      </c>
      <c r="G21" s="53">
        <v>133.6</v>
      </c>
      <c r="H21" s="53">
        <v>140.30000000000001</v>
      </c>
      <c r="I21" s="53">
        <v>138.69999999999999</v>
      </c>
      <c r="J21" s="53">
        <v>129.30000000000001</v>
      </c>
      <c r="K21" s="53">
        <v>114.3</v>
      </c>
    </row>
    <row r="22" spans="1:13" x14ac:dyDescent="0.25">
      <c r="A22" t="s">
        <v>23</v>
      </c>
      <c r="B22" s="53">
        <v>75.099999999999994</v>
      </c>
      <c r="C22" s="53">
        <v>74.2</v>
      </c>
      <c r="D22" s="53">
        <v>73.099999999999994</v>
      </c>
      <c r="E22" s="53">
        <v>72.400000000000006</v>
      </c>
      <c r="F22" s="53">
        <v>73.400000000000006</v>
      </c>
      <c r="G22" s="53">
        <v>72.3</v>
      </c>
      <c r="H22" s="53">
        <v>78</v>
      </c>
      <c r="I22" s="53">
        <v>78.8</v>
      </c>
      <c r="J22" s="53">
        <v>74.099999999999994</v>
      </c>
      <c r="K22" s="53">
        <v>71.400000000000006</v>
      </c>
    </row>
    <row r="23" spans="1:13" x14ac:dyDescent="0.25">
      <c r="A23" t="s">
        <v>24</v>
      </c>
      <c r="B23" s="53">
        <v>42.6</v>
      </c>
      <c r="C23" s="53">
        <v>43</v>
      </c>
      <c r="D23" s="53">
        <v>44.8</v>
      </c>
      <c r="E23" s="53">
        <v>41.5</v>
      </c>
      <c r="F23" s="53">
        <v>40.700000000000003</v>
      </c>
      <c r="G23" s="53">
        <v>38.6</v>
      </c>
      <c r="H23" s="53">
        <v>39.799999999999997</v>
      </c>
      <c r="I23" s="53">
        <v>37.4</v>
      </c>
      <c r="J23" s="53">
        <v>35.299999999999997</v>
      </c>
      <c r="K23" s="53">
        <v>32.200000000000003</v>
      </c>
    </row>
    <row r="24" spans="1:13" x14ac:dyDescent="0.25">
      <c r="A24" t="s">
        <v>25</v>
      </c>
      <c r="B24" s="53">
        <v>103.9</v>
      </c>
      <c r="C24" s="53">
        <v>102.7</v>
      </c>
      <c r="D24" s="53">
        <v>97.9</v>
      </c>
      <c r="E24" s="53">
        <v>92.5</v>
      </c>
      <c r="F24" s="53">
        <v>87.7</v>
      </c>
      <c r="G24" s="53">
        <v>84</v>
      </c>
      <c r="H24" s="53">
        <v>92.3</v>
      </c>
      <c r="I24" s="53">
        <v>87.9</v>
      </c>
      <c r="J24" s="53">
        <v>78.599999999999994</v>
      </c>
      <c r="K24" s="53">
        <v>70.8</v>
      </c>
    </row>
    <row r="25" spans="1:13" x14ac:dyDescent="0.25">
      <c r="A25" t="s">
        <v>26</v>
      </c>
      <c r="B25" s="53">
        <v>44.1</v>
      </c>
      <c r="C25" s="53">
        <v>40.799999999999997</v>
      </c>
      <c r="D25" s="53">
        <v>37.700000000000003</v>
      </c>
      <c r="E25" s="53">
        <v>35.1</v>
      </c>
      <c r="F25" s="53">
        <v>31.5</v>
      </c>
      <c r="G25" s="53">
        <v>31.1</v>
      </c>
      <c r="H25" s="53">
        <v>32</v>
      </c>
      <c r="I25" s="53">
        <v>32</v>
      </c>
      <c r="J25" s="53">
        <v>30</v>
      </c>
      <c r="K25" s="53">
        <v>28.2</v>
      </c>
    </row>
    <row r="26" spans="1:13" x14ac:dyDescent="0.25">
      <c r="A26" t="s">
        <v>27</v>
      </c>
      <c r="B26" s="53">
        <v>63.7</v>
      </c>
      <c r="C26" s="53">
        <v>56</v>
      </c>
      <c r="D26" s="53">
        <v>50.8</v>
      </c>
      <c r="E26" s="53">
        <v>47.2</v>
      </c>
      <c r="F26" s="53">
        <v>44.1</v>
      </c>
      <c r="G26" s="53">
        <v>40.700000000000003</v>
      </c>
      <c r="H26" s="53">
        <v>40.799999999999997</v>
      </c>
      <c r="I26" s="53">
        <v>39.200000000000003</v>
      </c>
      <c r="J26" s="53">
        <v>39.4</v>
      </c>
      <c r="K26" s="53">
        <v>34.700000000000003</v>
      </c>
    </row>
    <row r="27" spans="1:13" x14ac:dyDescent="0.25">
      <c r="A27" t="s">
        <v>28</v>
      </c>
      <c r="B27" s="53">
        <v>46.4</v>
      </c>
      <c r="C27" s="53">
        <v>45.7</v>
      </c>
      <c r="D27" s="53">
        <v>49.5</v>
      </c>
      <c r="E27" s="53">
        <v>48.8</v>
      </c>
      <c r="F27" s="53">
        <v>48.2</v>
      </c>
      <c r="G27" s="53">
        <v>48.3</v>
      </c>
      <c r="H27" s="53">
        <v>47.8</v>
      </c>
      <c r="I27" s="53">
        <v>44.8</v>
      </c>
      <c r="J27" s="53">
        <v>46.3</v>
      </c>
      <c r="K27" s="53">
        <v>41.4</v>
      </c>
    </row>
    <row r="28" spans="1:13" x14ac:dyDescent="0.25">
      <c r="A28" t="s">
        <v>29</v>
      </c>
      <c r="B28" s="53">
        <v>86.7</v>
      </c>
      <c r="C28" s="53">
        <v>89.4</v>
      </c>
      <c r="D28" s="53">
        <v>84.7</v>
      </c>
      <c r="E28" s="53">
        <v>83.9</v>
      </c>
      <c r="F28" s="53">
        <v>79.3</v>
      </c>
      <c r="G28" s="53">
        <v>80.7</v>
      </c>
      <c r="H28" s="53">
        <v>84.2</v>
      </c>
      <c r="I28" s="53">
        <v>82.7</v>
      </c>
      <c r="J28" s="53">
        <v>79.8</v>
      </c>
      <c r="K28" s="53">
        <v>76.3</v>
      </c>
    </row>
    <row r="29" spans="1:13" x14ac:dyDescent="0.25">
      <c r="A29" t="s">
        <v>30</v>
      </c>
      <c r="B29" s="53">
        <v>111.7</v>
      </c>
      <c r="C29" s="53">
        <v>109.7</v>
      </c>
      <c r="D29" s="53">
        <v>108.4</v>
      </c>
      <c r="E29" s="53">
        <v>113.8</v>
      </c>
      <c r="F29" s="53">
        <v>108.4</v>
      </c>
      <c r="G29" s="53">
        <v>110.6</v>
      </c>
      <c r="H29" s="53">
        <v>117.7</v>
      </c>
      <c r="I29" s="53">
        <v>121.2</v>
      </c>
      <c r="J29" s="53">
        <v>121.4</v>
      </c>
      <c r="K29" s="53">
        <v>117.2</v>
      </c>
    </row>
    <row r="30" spans="1:13" x14ac:dyDescent="0.25">
      <c r="A30" t="s">
        <v>41</v>
      </c>
    </row>
    <row r="31" spans="1:13" x14ac:dyDescent="0.25">
      <c r="A31" t="s">
        <v>4</v>
      </c>
    </row>
    <row r="32" spans="1:13" x14ac:dyDescent="0.25">
      <c r="A32" t="s">
        <v>32</v>
      </c>
    </row>
    <row r="33" spans="1:1" x14ac:dyDescent="0.25">
      <c r="A33" t="s">
        <v>33</v>
      </c>
    </row>
    <row r="34" spans="1:1" x14ac:dyDescent="0.25">
      <c r="A34" t="s">
        <v>34</v>
      </c>
    </row>
    <row r="35" spans="1:1" x14ac:dyDescent="0.25">
      <c r="A35" t="s">
        <v>35</v>
      </c>
    </row>
    <row r="36" spans="1:1" x14ac:dyDescent="0.25">
      <c r="A36" t="s">
        <v>36</v>
      </c>
    </row>
    <row r="37" spans="1:1" x14ac:dyDescent="0.25">
      <c r="A37" t="s">
        <v>37</v>
      </c>
    </row>
    <row r="38" spans="1:1" x14ac:dyDescent="0.25">
      <c r="A38" t="s">
        <v>38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"/>
  <sheetViews>
    <sheetView workbookViewId="0">
      <selection activeCell="A2" sqref="A2"/>
    </sheetView>
  </sheetViews>
  <sheetFormatPr defaultRowHeight="13.2" x14ac:dyDescent="0.25"/>
  <sheetData>
    <row r="1" spans="1:13" x14ac:dyDescent="0.25">
      <c r="A1" s="2" t="s">
        <v>150</v>
      </c>
    </row>
    <row r="2" spans="1:13" x14ac:dyDescent="0.25">
      <c r="A2" t="s">
        <v>1</v>
      </c>
      <c r="B2">
        <v>2014</v>
      </c>
      <c r="C2">
        <v>2015</v>
      </c>
      <c r="D2">
        <v>2016</v>
      </c>
      <c r="E2">
        <v>2017</v>
      </c>
      <c r="F2">
        <v>2018</v>
      </c>
      <c r="G2">
        <v>2019</v>
      </c>
      <c r="H2">
        <v>2020</v>
      </c>
      <c r="I2">
        <v>2021</v>
      </c>
      <c r="J2">
        <v>2022</v>
      </c>
      <c r="K2">
        <v>2023</v>
      </c>
    </row>
    <row r="3" spans="1:13" x14ac:dyDescent="0.25">
      <c r="A3" t="s">
        <v>3</v>
      </c>
      <c r="B3">
        <v>5</v>
      </c>
      <c r="C3">
        <v>4.0999999999999996</v>
      </c>
      <c r="D3">
        <v>4.0999999999999996</v>
      </c>
      <c r="E3">
        <v>4.5999999999999996</v>
      </c>
      <c r="F3">
        <v>4.8</v>
      </c>
      <c r="G3">
        <v>6.4</v>
      </c>
      <c r="H3">
        <v>3.9</v>
      </c>
      <c r="I3">
        <v>5.2</v>
      </c>
      <c r="J3">
        <v>5.2</v>
      </c>
      <c r="K3">
        <v>2.2999999999999998</v>
      </c>
    </row>
    <row r="4" spans="1:13" x14ac:dyDescent="0.25">
      <c r="A4" t="s">
        <v>5</v>
      </c>
      <c r="B4">
        <v>0.9</v>
      </c>
      <c r="C4">
        <v>-0.4</v>
      </c>
      <c r="D4">
        <v>5.6</v>
      </c>
      <c r="E4">
        <v>9.6</v>
      </c>
      <c r="F4">
        <v>9.8000000000000007</v>
      </c>
      <c r="G4">
        <v>10.5</v>
      </c>
      <c r="H4">
        <v>6.6</v>
      </c>
      <c r="I4">
        <v>14.1</v>
      </c>
      <c r="J4">
        <v>15.1</v>
      </c>
      <c r="K4">
        <v>16.3</v>
      </c>
    </row>
    <row r="5" spans="1:13" x14ac:dyDescent="0.25">
      <c r="A5" t="s">
        <v>6</v>
      </c>
      <c r="B5">
        <v>1.8</v>
      </c>
      <c r="C5">
        <v>6.5</v>
      </c>
      <c r="D5">
        <v>7.8</v>
      </c>
      <c r="E5">
        <v>8.3000000000000007</v>
      </c>
      <c r="F5">
        <v>6.9</v>
      </c>
      <c r="G5">
        <v>6.5</v>
      </c>
      <c r="H5">
        <v>6.2</v>
      </c>
      <c r="I5">
        <v>9.5</v>
      </c>
      <c r="J5">
        <v>5</v>
      </c>
      <c r="K5">
        <v>4.9000000000000004</v>
      </c>
      <c r="M5" s="1"/>
    </row>
    <row r="6" spans="1:13" x14ac:dyDescent="0.25">
      <c r="A6" t="s">
        <v>7</v>
      </c>
      <c r="B6">
        <v>0.3</v>
      </c>
      <c r="C6">
        <v>1.2</v>
      </c>
      <c r="D6">
        <v>0.9</v>
      </c>
      <c r="E6">
        <v>0.5</v>
      </c>
      <c r="F6">
        <v>1.5</v>
      </c>
      <c r="G6">
        <v>1.4</v>
      </c>
      <c r="H6">
        <v>1</v>
      </c>
      <c r="I6">
        <v>2.7</v>
      </c>
      <c r="J6">
        <v>1.4</v>
      </c>
      <c r="K6">
        <v>0.4</v>
      </c>
    </row>
    <row r="7" spans="1:13" x14ac:dyDescent="0.25">
      <c r="A7" t="s">
        <v>8</v>
      </c>
      <c r="B7">
        <v>1.3</v>
      </c>
      <c r="C7">
        <v>2.4</v>
      </c>
      <c r="D7">
        <v>2.9</v>
      </c>
      <c r="E7">
        <v>3.3</v>
      </c>
      <c r="F7">
        <v>3.8</v>
      </c>
      <c r="G7">
        <v>4.7</v>
      </c>
      <c r="H7">
        <v>4.5999999999999996</v>
      </c>
      <c r="I7">
        <v>5.0999999999999996</v>
      </c>
      <c r="J7">
        <v>4.0999999999999996</v>
      </c>
      <c r="K7">
        <v>0.7</v>
      </c>
    </row>
    <row r="8" spans="1:13" x14ac:dyDescent="0.25">
      <c r="A8" t="s">
        <v>9</v>
      </c>
      <c r="B8">
        <v>2.6</v>
      </c>
      <c r="C8">
        <v>5.3</v>
      </c>
      <c r="D8">
        <v>6.8</v>
      </c>
      <c r="E8">
        <v>7.4</v>
      </c>
      <c r="F8">
        <v>6.7</v>
      </c>
      <c r="G8">
        <v>7.8</v>
      </c>
      <c r="H8">
        <v>4.2</v>
      </c>
      <c r="I8">
        <v>7.3</v>
      </c>
      <c r="J8">
        <v>11.2</v>
      </c>
      <c r="K8">
        <v>6.3</v>
      </c>
      <c r="M8" s="1"/>
    </row>
    <row r="9" spans="1:13" x14ac:dyDescent="0.25">
      <c r="A9" t="s">
        <v>10</v>
      </c>
      <c r="B9">
        <v>-7.4</v>
      </c>
      <c r="C9">
        <v>0.5</v>
      </c>
      <c r="D9">
        <v>-4.7</v>
      </c>
      <c r="E9">
        <v>-5.8</v>
      </c>
      <c r="F9">
        <v>-1.5</v>
      </c>
      <c r="G9">
        <v>-0.1</v>
      </c>
      <c r="H9">
        <v>-4.4000000000000004</v>
      </c>
      <c r="I9">
        <v>3.3</v>
      </c>
      <c r="J9">
        <v>0.5</v>
      </c>
      <c r="K9">
        <v>3.7</v>
      </c>
    </row>
    <row r="10" spans="1:13" x14ac:dyDescent="0.25">
      <c r="A10" t="s">
        <v>11</v>
      </c>
      <c r="B10">
        <v>-3.2</v>
      </c>
      <c r="C10">
        <v>-3.4</v>
      </c>
      <c r="D10">
        <v>-2.9</v>
      </c>
      <c r="E10">
        <v>-2.2000000000000002</v>
      </c>
      <c r="F10">
        <v>-1.9</v>
      </c>
      <c r="G10">
        <v>-2.4</v>
      </c>
      <c r="H10">
        <v>-3.1</v>
      </c>
      <c r="I10">
        <v>-1.9</v>
      </c>
      <c r="J10">
        <v>-2.1</v>
      </c>
      <c r="K10">
        <v>-1</v>
      </c>
    </row>
    <row r="11" spans="1:13" x14ac:dyDescent="0.25">
      <c r="A11" t="s">
        <v>12</v>
      </c>
      <c r="B11">
        <v>-3.6</v>
      </c>
      <c r="C11">
        <v>-2.2999999999999998</v>
      </c>
      <c r="D11">
        <v>-1.7</v>
      </c>
      <c r="E11">
        <v>-0.6</v>
      </c>
      <c r="F11">
        <v>0.2</v>
      </c>
      <c r="G11">
        <v>0.1</v>
      </c>
      <c r="H11">
        <v>-0.6</v>
      </c>
      <c r="I11">
        <v>1.1000000000000001</v>
      </c>
      <c r="J11">
        <v>0.7</v>
      </c>
      <c r="K11">
        <v>-1.9</v>
      </c>
    </row>
    <row r="12" spans="1:13" x14ac:dyDescent="0.25">
      <c r="A12" t="s">
        <v>13</v>
      </c>
      <c r="B12">
        <v>1.9</v>
      </c>
      <c r="C12">
        <v>3.1</v>
      </c>
      <c r="D12">
        <v>4.4000000000000004</v>
      </c>
      <c r="E12">
        <v>5.2</v>
      </c>
      <c r="F12">
        <v>5.3</v>
      </c>
      <c r="G12">
        <v>6</v>
      </c>
      <c r="H12">
        <v>4.5999999999999996</v>
      </c>
      <c r="I12">
        <v>5.6</v>
      </c>
      <c r="J12">
        <v>5</v>
      </c>
      <c r="K12">
        <v>1.3</v>
      </c>
    </row>
    <row r="13" spans="1:13" x14ac:dyDescent="0.25">
      <c r="A13" t="s">
        <v>14</v>
      </c>
      <c r="B13">
        <v>-0.3</v>
      </c>
      <c r="C13">
        <v>-2.1</v>
      </c>
      <c r="D13">
        <v>0.7</v>
      </c>
      <c r="E13">
        <v>4.2</v>
      </c>
      <c r="F13">
        <v>6.1</v>
      </c>
      <c r="G13">
        <v>7.3</v>
      </c>
      <c r="H13">
        <v>1.7</v>
      </c>
      <c r="I13">
        <v>4.5999999999999996</v>
      </c>
      <c r="J13">
        <v>5.7</v>
      </c>
      <c r="K13">
        <v>9.5</v>
      </c>
    </row>
    <row r="14" spans="1:13" x14ac:dyDescent="0.25">
      <c r="A14" t="s">
        <v>15</v>
      </c>
      <c r="B14">
        <v>-0.8</v>
      </c>
      <c r="C14">
        <v>0</v>
      </c>
      <c r="D14">
        <v>1.2</v>
      </c>
      <c r="E14">
        <v>2.5</v>
      </c>
      <c r="F14">
        <v>2.6</v>
      </c>
      <c r="G14">
        <v>2.4</v>
      </c>
      <c r="H14">
        <v>1.1000000000000001</v>
      </c>
      <c r="I14">
        <v>3.7</v>
      </c>
      <c r="J14">
        <v>3.4</v>
      </c>
      <c r="K14">
        <v>-0.5</v>
      </c>
    </row>
    <row r="15" spans="1:13" x14ac:dyDescent="0.25">
      <c r="A15" t="s">
        <v>16</v>
      </c>
      <c r="B15">
        <v>-1.6</v>
      </c>
      <c r="C15">
        <v>-0.5</v>
      </c>
      <c r="D15">
        <v>-0.3</v>
      </c>
      <c r="E15">
        <v>0.7</v>
      </c>
      <c r="F15">
        <v>2.9</v>
      </c>
      <c r="G15">
        <v>0.4</v>
      </c>
      <c r="H15">
        <v>3.7</v>
      </c>
      <c r="I15">
        <v>3.6</v>
      </c>
      <c r="J15">
        <v>-2.2000000000000002</v>
      </c>
      <c r="K15">
        <v>1</v>
      </c>
    </row>
    <row r="16" spans="1:13" x14ac:dyDescent="0.25">
      <c r="A16" t="s">
        <v>17</v>
      </c>
      <c r="B16">
        <v>-5</v>
      </c>
      <c r="C16">
        <v>-2.4</v>
      </c>
      <c r="D16">
        <v>-3.6</v>
      </c>
      <c r="E16">
        <v>2</v>
      </c>
      <c r="F16">
        <v>1.6</v>
      </c>
      <c r="G16">
        <v>2.4</v>
      </c>
      <c r="H16">
        <v>0.3</v>
      </c>
      <c r="I16">
        <v>8.6999999999999993</v>
      </c>
      <c r="J16">
        <v>6.1</v>
      </c>
      <c r="K16">
        <v>5.2</v>
      </c>
    </row>
    <row r="17" spans="1:13" x14ac:dyDescent="0.25">
      <c r="A17" t="s">
        <v>18</v>
      </c>
      <c r="B17">
        <v>2</v>
      </c>
      <c r="C17">
        <v>7</v>
      </c>
      <c r="D17">
        <v>7.3</v>
      </c>
      <c r="E17">
        <v>7.4</v>
      </c>
      <c r="F17">
        <v>8.8000000000000007</v>
      </c>
      <c r="G17">
        <v>8.6</v>
      </c>
      <c r="H17">
        <v>7.6</v>
      </c>
      <c r="I17">
        <v>10.5</v>
      </c>
      <c r="J17">
        <v>11.5</v>
      </c>
      <c r="K17">
        <v>6.6</v>
      </c>
    </row>
    <row r="18" spans="1:13" x14ac:dyDescent="0.25">
      <c r="A18" t="s">
        <v>19</v>
      </c>
      <c r="B18">
        <v>8.4</v>
      </c>
      <c r="C18">
        <v>5.3</v>
      </c>
      <c r="D18">
        <v>6.4</v>
      </c>
      <c r="E18">
        <v>7.1</v>
      </c>
      <c r="F18">
        <v>8.6</v>
      </c>
      <c r="G18">
        <v>6.1</v>
      </c>
      <c r="H18">
        <v>6</v>
      </c>
      <c r="I18">
        <v>8.5</v>
      </c>
      <c r="J18">
        <v>7.5</v>
      </c>
      <c r="K18">
        <v>1</v>
      </c>
      <c r="M18" s="1"/>
    </row>
    <row r="19" spans="1:13" x14ac:dyDescent="0.25">
      <c r="A19" t="s">
        <v>20</v>
      </c>
      <c r="B19">
        <v>-3.9</v>
      </c>
      <c r="C19">
        <v>-13.7</v>
      </c>
      <c r="D19">
        <v>0.8</v>
      </c>
      <c r="E19">
        <v>2.2999999999999998</v>
      </c>
      <c r="F19">
        <v>5.2</v>
      </c>
      <c r="G19">
        <v>14.9</v>
      </c>
      <c r="H19">
        <v>14.8</v>
      </c>
      <c r="I19">
        <v>15.2</v>
      </c>
      <c r="J19">
        <v>6</v>
      </c>
      <c r="K19">
        <v>3.4</v>
      </c>
    </row>
    <row r="20" spans="1:13" x14ac:dyDescent="0.25">
      <c r="A20" t="s">
        <v>21</v>
      </c>
      <c r="B20">
        <v>0.2</v>
      </c>
      <c r="C20">
        <v>3.1</v>
      </c>
      <c r="D20">
        <v>5.0999999999999996</v>
      </c>
      <c r="E20">
        <v>9.6</v>
      </c>
      <c r="F20">
        <v>9</v>
      </c>
      <c r="G20">
        <v>12.1</v>
      </c>
      <c r="H20">
        <v>5.4</v>
      </c>
      <c r="I20">
        <v>7.1</v>
      </c>
      <c r="J20">
        <v>6.8</v>
      </c>
      <c r="K20">
        <v>6.8</v>
      </c>
    </row>
    <row r="21" spans="1:13" x14ac:dyDescent="0.25">
      <c r="A21" t="s">
        <v>22</v>
      </c>
      <c r="B21">
        <v>-0.3</v>
      </c>
      <c r="C21">
        <v>1.8</v>
      </c>
      <c r="D21">
        <v>2.1</v>
      </c>
      <c r="E21">
        <v>2.4</v>
      </c>
      <c r="F21">
        <v>2.2999999999999998</v>
      </c>
      <c r="G21">
        <v>2.2000000000000002</v>
      </c>
      <c r="H21">
        <v>3</v>
      </c>
      <c r="I21">
        <v>3.9</v>
      </c>
      <c r="J21">
        <v>3.8</v>
      </c>
      <c r="K21">
        <v>1.1000000000000001</v>
      </c>
    </row>
    <row r="22" spans="1:13" x14ac:dyDescent="0.25">
      <c r="A22" t="s">
        <v>23</v>
      </c>
      <c r="B22">
        <v>0.9</v>
      </c>
      <c r="C22">
        <v>1.6</v>
      </c>
      <c r="D22">
        <v>2.5</v>
      </c>
      <c r="E22">
        <v>2.4</v>
      </c>
      <c r="F22">
        <v>3</v>
      </c>
      <c r="G22">
        <v>3.2</v>
      </c>
      <c r="H22">
        <v>2.8</v>
      </c>
      <c r="I22">
        <v>4.3</v>
      </c>
      <c r="J22">
        <v>3</v>
      </c>
      <c r="K22">
        <v>-1.6</v>
      </c>
    </row>
    <row r="23" spans="1:13" x14ac:dyDescent="0.25">
      <c r="A23" t="s">
        <v>24</v>
      </c>
      <c r="B23">
        <v>4.5</v>
      </c>
      <c r="C23">
        <v>4</v>
      </c>
      <c r="D23">
        <v>4.4000000000000004</v>
      </c>
      <c r="E23">
        <v>5</v>
      </c>
      <c r="F23">
        <v>6.1</v>
      </c>
      <c r="G23">
        <v>5.9</v>
      </c>
      <c r="H23">
        <v>1.6</v>
      </c>
      <c r="I23">
        <v>4.5999999999999996</v>
      </c>
      <c r="J23">
        <v>-3.4</v>
      </c>
      <c r="K23">
        <v>-0.2</v>
      </c>
    </row>
    <row r="24" spans="1:13" x14ac:dyDescent="0.25">
      <c r="A24" t="s">
        <v>25</v>
      </c>
      <c r="B24">
        <v>-3.6</v>
      </c>
      <c r="C24">
        <v>-2.2000000000000002</v>
      </c>
      <c r="D24">
        <v>-1.7</v>
      </c>
      <c r="E24">
        <v>0.7</v>
      </c>
      <c r="F24">
        <v>0.7</v>
      </c>
      <c r="G24">
        <v>1.2</v>
      </c>
      <c r="H24">
        <v>1.7</v>
      </c>
      <c r="I24">
        <v>3.7</v>
      </c>
      <c r="J24">
        <v>3.2</v>
      </c>
      <c r="K24">
        <v>0.1</v>
      </c>
    </row>
    <row r="25" spans="1:13" x14ac:dyDescent="0.25">
      <c r="A25" t="s">
        <v>26</v>
      </c>
      <c r="B25">
        <v>-1.6</v>
      </c>
      <c r="C25">
        <v>4.9000000000000004</v>
      </c>
      <c r="D25">
        <v>4.2</v>
      </c>
      <c r="E25">
        <v>7.8</v>
      </c>
      <c r="F25">
        <v>8.5</v>
      </c>
      <c r="G25">
        <v>7.6</v>
      </c>
      <c r="H25">
        <v>3.6</v>
      </c>
      <c r="I25">
        <v>8.9</v>
      </c>
      <c r="J25">
        <v>4.5999999999999996</v>
      </c>
      <c r="K25">
        <v>2.8</v>
      </c>
    </row>
    <row r="26" spans="1:13" x14ac:dyDescent="0.25">
      <c r="A26" t="s">
        <v>27</v>
      </c>
      <c r="B26">
        <v>-0.9</v>
      </c>
      <c r="C26">
        <v>0.8</v>
      </c>
      <c r="D26">
        <v>3.9</v>
      </c>
      <c r="E26">
        <v>6.3</v>
      </c>
      <c r="F26">
        <v>6.4</v>
      </c>
      <c r="G26">
        <v>5.7</v>
      </c>
      <c r="H26">
        <v>1</v>
      </c>
      <c r="I26">
        <v>5.7</v>
      </c>
      <c r="J26">
        <v>7.6</v>
      </c>
      <c r="K26">
        <v>3.9</v>
      </c>
    </row>
    <row r="27" spans="1:13" x14ac:dyDescent="0.25">
      <c r="A27" t="s">
        <v>28</v>
      </c>
      <c r="B27">
        <v>12.1</v>
      </c>
      <c r="C27">
        <v>11.2</v>
      </c>
      <c r="D27">
        <v>13.1</v>
      </c>
      <c r="E27">
        <v>11.3</v>
      </c>
      <c r="F27">
        <v>10</v>
      </c>
      <c r="G27">
        <v>8.1999999999999993</v>
      </c>
      <c r="H27">
        <v>5.9</v>
      </c>
      <c r="I27">
        <v>8.4</v>
      </c>
      <c r="J27">
        <v>9.6</v>
      </c>
      <c r="K27">
        <v>4.5999999999999996</v>
      </c>
    </row>
    <row r="28" spans="1:13" x14ac:dyDescent="0.25">
      <c r="A28" t="s">
        <v>29</v>
      </c>
      <c r="B28">
        <v>2.6</v>
      </c>
      <c r="C28">
        <v>3.6</v>
      </c>
      <c r="D28">
        <v>4.3</v>
      </c>
      <c r="E28">
        <v>4</v>
      </c>
      <c r="F28">
        <v>4.5999999999999996</v>
      </c>
      <c r="G28">
        <v>3.8</v>
      </c>
      <c r="H28">
        <v>4.4000000000000004</v>
      </c>
      <c r="I28">
        <v>3.9</v>
      </c>
      <c r="J28">
        <v>3</v>
      </c>
      <c r="K28">
        <v>-0.4</v>
      </c>
    </row>
    <row r="29" spans="1:13" x14ac:dyDescent="0.25">
      <c r="A29" t="s">
        <v>30</v>
      </c>
      <c r="B29">
        <v>5.7</v>
      </c>
      <c r="C29">
        <v>7.1</v>
      </c>
      <c r="D29">
        <v>6.9</v>
      </c>
      <c r="E29">
        <v>6.6</v>
      </c>
      <c r="F29">
        <v>5.4</v>
      </c>
      <c r="G29">
        <v>5.2</v>
      </c>
      <c r="H29">
        <v>5.7</v>
      </c>
      <c r="I29">
        <v>6.9</v>
      </c>
      <c r="J29">
        <v>3.9</v>
      </c>
      <c r="K29">
        <v>0.6</v>
      </c>
    </row>
    <row r="30" spans="1:13" x14ac:dyDescent="0.25">
      <c r="A30" t="s">
        <v>41</v>
      </c>
    </row>
    <row r="31" spans="1:13" x14ac:dyDescent="0.25">
      <c r="A31" t="s">
        <v>4</v>
      </c>
    </row>
    <row r="32" spans="1:13" x14ac:dyDescent="0.25">
      <c r="A32" t="s">
        <v>32</v>
      </c>
    </row>
    <row r="33" spans="1:1" x14ac:dyDescent="0.25">
      <c r="A33" t="s">
        <v>33</v>
      </c>
    </row>
    <row r="34" spans="1:1" x14ac:dyDescent="0.25">
      <c r="A34" t="s">
        <v>34</v>
      </c>
    </row>
    <row r="35" spans="1:1" x14ac:dyDescent="0.25">
      <c r="A35" t="s">
        <v>35</v>
      </c>
    </row>
    <row r="36" spans="1:1" x14ac:dyDescent="0.25">
      <c r="A36" t="s">
        <v>36</v>
      </c>
    </row>
    <row r="37" spans="1:1" x14ac:dyDescent="0.25">
      <c r="A37" t="s">
        <v>37</v>
      </c>
    </row>
    <row r="38" spans="1:1" x14ac:dyDescent="0.25">
      <c r="A38" t="s">
        <v>38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36</vt:i4>
      </vt:variant>
    </vt:vector>
  </HeadingPairs>
  <TitlesOfParts>
    <vt:vector size="36" baseType="lpstr">
      <vt:lpstr>1_Bilancia commerciale</vt:lpstr>
      <vt:lpstr>2_posizione internaz.li</vt:lpstr>
      <vt:lpstr>3_Tasso cambio effettivo</vt:lpstr>
      <vt:lpstr>4_Quota export mondiale</vt:lpstr>
      <vt:lpstr>5_Costo_lavoro</vt:lpstr>
      <vt:lpstr>6_Debito pubblico</vt:lpstr>
      <vt:lpstr>7_Debiti famiglie e Isp</vt:lpstr>
      <vt:lpstr>8_Debiti imprese</vt:lpstr>
      <vt:lpstr>9_Crediti concessi famiglie</vt:lpstr>
      <vt:lpstr>10_Crediti concessi imprese</vt:lpstr>
      <vt:lpstr>11_Prezzo abitazioni</vt:lpstr>
      <vt:lpstr>12_Disoccupazione</vt:lpstr>
      <vt:lpstr>13_Tasso di attivita</vt:lpstr>
      <vt:lpstr>standard_2014</vt:lpstr>
      <vt:lpstr>standard_2015</vt:lpstr>
      <vt:lpstr>standard_2016</vt:lpstr>
      <vt:lpstr>standard_2017</vt:lpstr>
      <vt:lpstr>standard_2018</vt:lpstr>
      <vt:lpstr>standard_2019</vt:lpstr>
      <vt:lpstr>standard_2020</vt:lpstr>
      <vt:lpstr>standard_2021</vt:lpstr>
      <vt:lpstr>standard_2022</vt:lpstr>
      <vt:lpstr>standard_2023</vt:lpstr>
      <vt:lpstr>tavola1</vt:lpstr>
      <vt:lpstr>sintesi</vt:lpstr>
      <vt:lpstr>differenze</vt:lpstr>
      <vt:lpstr>Italia</vt:lpstr>
      <vt:lpstr>Austria</vt:lpstr>
      <vt:lpstr>Belgio</vt:lpstr>
      <vt:lpstr>Germania</vt:lpstr>
      <vt:lpstr>Lussemburgo</vt:lpstr>
      <vt:lpstr>Finlandia</vt:lpstr>
      <vt:lpstr>Punteggi</vt:lpstr>
      <vt:lpstr>Grafico</vt:lpstr>
      <vt:lpstr>Rango</vt:lpstr>
      <vt:lpstr>Squilibri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Franco Mostacci</dc:creator>
  <cp:lastModifiedBy>Franco</cp:lastModifiedBy>
  <dcterms:created xsi:type="dcterms:W3CDTF">2014-11-27T08:29:02Z</dcterms:created>
  <dcterms:modified xsi:type="dcterms:W3CDTF">2024-12-26T19:05:08Z</dcterms:modified>
</cp:coreProperties>
</file>