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Eurostat_basedati\Stabilita_convergenza\"/>
    </mc:Choice>
  </mc:AlternateContent>
  <bookViews>
    <workbookView xWindow="360" yWindow="276" windowWidth="14940" windowHeight="9156" firstSheet="25" activeTab="33"/>
  </bookViews>
  <sheets>
    <sheet name="1_Bilancia commerciale" sheetId="8" r:id="rId1"/>
    <sheet name="2_posizione internaz.li" sheetId="9" r:id="rId2"/>
    <sheet name="3_Tasso cambio effettivo" sheetId="10" r:id="rId3"/>
    <sheet name="4_Quota export mondiale" sheetId="11" r:id="rId4"/>
    <sheet name="5_Costo_lavoro" sheetId="1" r:id="rId5"/>
    <sheet name="6_Prezzo abitazioni" sheetId="2" r:id="rId6"/>
    <sheet name="7_Crediti concessi privati" sheetId="3" r:id="rId7"/>
    <sheet name="8_Debiti settore privato" sheetId="4" r:id="rId8"/>
    <sheet name="9_Debito pubblico" sheetId="5" r:id="rId9"/>
    <sheet name="10_Disoccupazione" sheetId="6" r:id="rId10"/>
    <sheet name="11_esposizione finanziaria" sheetId="7" r:id="rId11"/>
    <sheet name="12_Tasso di attivita" sheetId="35" r:id="rId12"/>
    <sheet name="13_Disoccupazione lungo periodo" sheetId="36" r:id="rId13"/>
    <sheet name="14_Disoccupazione giovanile" sheetId="37" r:id="rId14"/>
    <sheet name="standard_2012" sheetId="21" r:id="rId15"/>
    <sheet name="standard_2013" sheetId="20" r:id="rId16"/>
    <sheet name="standard_2014" sheetId="19" r:id="rId17"/>
    <sheet name="standard_2015" sheetId="18" r:id="rId18"/>
    <sheet name="standard_2016" sheetId="17" r:id="rId19"/>
    <sheet name="standard_2017" sheetId="16" r:id="rId20"/>
    <sheet name="standard_2018" sheetId="15" r:id="rId21"/>
    <sheet name="standard_2019" sheetId="14" r:id="rId22"/>
    <sheet name="standard_2020" sheetId="13" r:id="rId23"/>
    <sheet name="standard_2021" sheetId="34" r:id="rId24"/>
    <sheet name="sintesi" sheetId="40" r:id="rId25"/>
    <sheet name="differenze" sheetId="28" r:id="rId26"/>
    <sheet name="Italia" sheetId="23" r:id="rId27"/>
    <sheet name="Austria" sheetId="38" r:id="rId28"/>
    <sheet name="Belgio" sheetId="39" r:id="rId29"/>
    <sheet name="Germania" sheetId="29" r:id="rId30"/>
    <sheet name="Lussemburgo" sheetId="33" r:id="rId31"/>
    <sheet name="Finlandia" sheetId="41" r:id="rId32"/>
    <sheet name="Romania" sheetId="26" r:id="rId33"/>
    <sheet name="Punteggi" sheetId="30" r:id="rId34"/>
    <sheet name="Grafico" sheetId="24" r:id="rId35"/>
    <sheet name="Rango" sheetId="25" r:id="rId36"/>
    <sheet name="Squilibri" sheetId="31" r:id="rId37"/>
    <sheet name="tavola1" sheetId="27" r:id="rId38"/>
  </sheets>
  <calcPr calcId="152511"/>
</workbook>
</file>

<file path=xl/calcChain.xml><?xml version="1.0" encoding="utf-8"?>
<calcChain xmlns="http://schemas.openxmlformats.org/spreadsheetml/2006/main">
  <c r="L3" i="41" l="1"/>
  <c r="L4" i="41"/>
  <c r="L5" i="41"/>
  <c r="L6" i="41"/>
  <c r="L7" i="41"/>
  <c r="L8" i="41"/>
  <c r="L9" i="41"/>
  <c r="L10" i="41"/>
  <c r="L11" i="41"/>
  <c r="L12" i="41"/>
  <c r="L13" i="41"/>
  <c r="L14" i="41"/>
  <c r="L15" i="41"/>
  <c r="L16" i="41"/>
  <c r="L17" i="41"/>
  <c r="L18" i="41"/>
  <c r="L19" i="41"/>
  <c r="L2" i="41"/>
  <c r="G3" i="24"/>
  <c r="G4" i="24"/>
  <c r="G5" i="24"/>
  <c r="G6" i="24"/>
  <c r="G7" i="24"/>
  <c r="G8" i="24"/>
  <c r="G9" i="24"/>
  <c r="G10" i="24"/>
  <c r="G11" i="24"/>
  <c r="G12" i="24"/>
  <c r="G13" i="24"/>
  <c r="G14" i="24"/>
  <c r="G15" i="24"/>
  <c r="G16" i="24"/>
  <c r="G17" i="24"/>
  <c r="G18" i="24"/>
  <c r="G19" i="24"/>
  <c r="G20" i="24"/>
  <c r="G21" i="24"/>
  <c r="G22" i="24"/>
  <c r="G23" i="24"/>
  <c r="G24" i="24"/>
  <c r="G25" i="24"/>
  <c r="G26" i="24"/>
  <c r="G27" i="24"/>
  <c r="G28" i="24"/>
  <c r="G2" i="24"/>
  <c r="M29" i="34" l="1"/>
  <c r="M28" i="34"/>
  <c r="K12" i="41" s="1"/>
  <c r="M27" i="34"/>
  <c r="M26" i="34"/>
  <c r="M25" i="34"/>
  <c r="M24" i="34"/>
  <c r="M23" i="34"/>
  <c r="M22" i="34"/>
  <c r="K12" i="38" s="1"/>
  <c r="M21" i="34"/>
  <c r="M20" i="34"/>
  <c r="M19" i="34"/>
  <c r="M18" i="34"/>
  <c r="M17" i="34"/>
  <c r="M16" i="34"/>
  <c r="M15" i="34"/>
  <c r="M14" i="34"/>
  <c r="M13" i="34"/>
  <c r="M12" i="34"/>
  <c r="M11" i="34"/>
  <c r="M10" i="34"/>
  <c r="M9" i="34"/>
  <c r="M8" i="34"/>
  <c r="M7" i="34"/>
  <c r="M6" i="34"/>
  <c r="M5" i="34"/>
  <c r="M4" i="34"/>
  <c r="M3" i="34"/>
  <c r="K12" i="39" s="1"/>
  <c r="M29" i="13"/>
  <c r="M28" i="13"/>
  <c r="J12" i="41" s="1"/>
  <c r="M27" i="13"/>
  <c r="M26" i="13"/>
  <c r="M25" i="13"/>
  <c r="M24" i="13"/>
  <c r="M23" i="13"/>
  <c r="M22" i="13"/>
  <c r="J12" i="38" s="1"/>
  <c r="M21" i="13"/>
  <c r="M20" i="13"/>
  <c r="M19" i="13"/>
  <c r="M18" i="13"/>
  <c r="M17" i="13"/>
  <c r="M16" i="13"/>
  <c r="M15" i="13"/>
  <c r="M14" i="13"/>
  <c r="M13" i="13"/>
  <c r="M12" i="13"/>
  <c r="M11" i="13"/>
  <c r="M10" i="13"/>
  <c r="M9" i="13"/>
  <c r="M8" i="13"/>
  <c r="M7" i="13"/>
  <c r="M6" i="13"/>
  <c r="M5" i="13"/>
  <c r="M4" i="13"/>
  <c r="M3" i="13"/>
  <c r="J12" i="39" s="1"/>
  <c r="M29" i="14"/>
  <c r="M28" i="14"/>
  <c r="I12" i="41" s="1"/>
  <c r="M27" i="14"/>
  <c r="M26" i="14"/>
  <c r="M25" i="14"/>
  <c r="M24" i="14"/>
  <c r="M23" i="14"/>
  <c r="M22" i="14"/>
  <c r="I12" i="38" s="1"/>
  <c r="M21" i="14"/>
  <c r="M20" i="14"/>
  <c r="M19" i="14"/>
  <c r="M18" i="14"/>
  <c r="M17" i="14"/>
  <c r="M16" i="14"/>
  <c r="M15" i="14"/>
  <c r="M14" i="14"/>
  <c r="M13" i="14"/>
  <c r="M12" i="14"/>
  <c r="M11" i="14"/>
  <c r="M10" i="14"/>
  <c r="M9" i="14"/>
  <c r="M8" i="14"/>
  <c r="M7" i="14"/>
  <c r="M6" i="14"/>
  <c r="M5" i="14"/>
  <c r="M4" i="14"/>
  <c r="M3" i="14"/>
  <c r="I12" i="39" s="1"/>
  <c r="M29" i="15"/>
  <c r="M28" i="15"/>
  <c r="H12" i="41" s="1"/>
  <c r="M27" i="15"/>
  <c r="M26" i="15"/>
  <c r="M25" i="15"/>
  <c r="M24" i="15"/>
  <c r="M23" i="15"/>
  <c r="M22" i="15"/>
  <c r="H12" i="38" s="1"/>
  <c r="M21" i="15"/>
  <c r="M20" i="15"/>
  <c r="M19" i="15"/>
  <c r="M18" i="15"/>
  <c r="M17" i="15"/>
  <c r="M16" i="15"/>
  <c r="M15" i="15"/>
  <c r="M14" i="15"/>
  <c r="M13" i="15"/>
  <c r="M12" i="15"/>
  <c r="M11" i="15"/>
  <c r="M10" i="15"/>
  <c r="M9" i="15"/>
  <c r="M8" i="15"/>
  <c r="M7" i="15"/>
  <c r="M6" i="15"/>
  <c r="M5" i="15"/>
  <c r="M4" i="15"/>
  <c r="M3" i="15"/>
  <c r="H12" i="39" s="1"/>
  <c r="M29" i="16"/>
  <c r="M28" i="16"/>
  <c r="G12" i="41" s="1"/>
  <c r="M27" i="16"/>
  <c r="M26" i="16"/>
  <c r="M25" i="16"/>
  <c r="M24" i="16"/>
  <c r="M23" i="16"/>
  <c r="M22" i="16"/>
  <c r="G12" i="38" s="1"/>
  <c r="M21" i="16"/>
  <c r="M20" i="16"/>
  <c r="M19" i="16"/>
  <c r="M18" i="16"/>
  <c r="M17" i="16"/>
  <c r="M16" i="16"/>
  <c r="M15" i="16"/>
  <c r="M14" i="16"/>
  <c r="M13" i="16"/>
  <c r="M12" i="16"/>
  <c r="M11" i="16"/>
  <c r="M10" i="16"/>
  <c r="M9" i="16"/>
  <c r="M8" i="16"/>
  <c r="M7" i="16"/>
  <c r="M6" i="16"/>
  <c r="M5" i="16"/>
  <c r="M4" i="16"/>
  <c r="M3" i="16"/>
  <c r="G12" i="39" s="1"/>
  <c r="M29" i="17"/>
  <c r="M28" i="17"/>
  <c r="F12" i="41" s="1"/>
  <c r="M27" i="17"/>
  <c r="M26" i="17"/>
  <c r="M25" i="17"/>
  <c r="M24" i="17"/>
  <c r="M23" i="17"/>
  <c r="M22" i="17"/>
  <c r="F12" i="38" s="1"/>
  <c r="M21" i="17"/>
  <c r="M20" i="17"/>
  <c r="M19" i="17"/>
  <c r="M18" i="17"/>
  <c r="M17" i="17"/>
  <c r="M16" i="17"/>
  <c r="M15" i="17"/>
  <c r="M14" i="17"/>
  <c r="M13" i="17"/>
  <c r="M12" i="17"/>
  <c r="M11" i="17"/>
  <c r="M10" i="17"/>
  <c r="M9" i="17"/>
  <c r="M8" i="17"/>
  <c r="M7" i="17"/>
  <c r="M6" i="17"/>
  <c r="M5" i="17"/>
  <c r="M4" i="17"/>
  <c r="M3" i="17"/>
  <c r="F12" i="39" s="1"/>
  <c r="M29" i="18"/>
  <c r="M28" i="18"/>
  <c r="E12" i="41" s="1"/>
  <c r="M27" i="18"/>
  <c r="M26" i="18"/>
  <c r="M25" i="18"/>
  <c r="M24" i="18"/>
  <c r="M23" i="18"/>
  <c r="M22" i="18"/>
  <c r="E12" i="38" s="1"/>
  <c r="M21" i="18"/>
  <c r="M20" i="18"/>
  <c r="M19" i="18"/>
  <c r="M18" i="18"/>
  <c r="M17" i="18"/>
  <c r="M16" i="18"/>
  <c r="M15" i="18"/>
  <c r="M14" i="18"/>
  <c r="M13" i="18"/>
  <c r="M12" i="18"/>
  <c r="M11" i="18"/>
  <c r="M10" i="18"/>
  <c r="M9" i="18"/>
  <c r="M8" i="18"/>
  <c r="M7" i="18"/>
  <c r="M6" i="18"/>
  <c r="M5" i="18"/>
  <c r="M4" i="18"/>
  <c r="M3" i="18"/>
  <c r="E12" i="39" s="1"/>
  <c r="M29" i="19"/>
  <c r="M28" i="19"/>
  <c r="D12" i="41" s="1"/>
  <c r="M27" i="19"/>
  <c r="M26" i="19"/>
  <c r="M25" i="19"/>
  <c r="M24" i="19"/>
  <c r="M23" i="19"/>
  <c r="M22" i="19"/>
  <c r="D12" i="38" s="1"/>
  <c r="M21" i="19"/>
  <c r="M20" i="19"/>
  <c r="M19" i="19"/>
  <c r="M18" i="19"/>
  <c r="M17" i="19"/>
  <c r="M16" i="19"/>
  <c r="M15" i="19"/>
  <c r="M14" i="19"/>
  <c r="M13" i="19"/>
  <c r="M12" i="19"/>
  <c r="M11" i="19"/>
  <c r="M10" i="19"/>
  <c r="M9" i="19"/>
  <c r="M8" i="19"/>
  <c r="M7" i="19"/>
  <c r="M6" i="19"/>
  <c r="M5" i="19"/>
  <c r="M4" i="19"/>
  <c r="M3" i="19"/>
  <c r="D12" i="39" s="1"/>
  <c r="M29" i="20"/>
  <c r="M28" i="20"/>
  <c r="C12" i="41" s="1"/>
  <c r="M27" i="20"/>
  <c r="M26" i="20"/>
  <c r="M25" i="20"/>
  <c r="M24" i="20"/>
  <c r="M23" i="20"/>
  <c r="M22" i="20"/>
  <c r="C12" i="38" s="1"/>
  <c r="M21" i="20"/>
  <c r="M20" i="20"/>
  <c r="M19" i="20"/>
  <c r="M18" i="20"/>
  <c r="M17" i="20"/>
  <c r="M16" i="20"/>
  <c r="M15" i="20"/>
  <c r="M14" i="20"/>
  <c r="M13" i="20"/>
  <c r="M12" i="20"/>
  <c r="M11" i="20"/>
  <c r="M10" i="20"/>
  <c r="M9" i="20"/>
  <c r="M8" i="20"/>
  <c r="M7" i="20"/>
  <c r="M6" i="20"/>
  <c r="M5" i="20"/>
  <c r="M4" i="20"/>
  <c r="M3" i="20"/>
  <c r="C12" i="39" s="1"/>
  <c r="M29" i="21"/>
  <c r="M28" i="21"/>
  <c r="B12" i="41" s="1"/>
  <c r="M27" i="21"/>
  <c r="M26" i="21"/>
  <c r="M25" i="21"/>
  <c r="M24" i="21"/>
  <c r="M23" i="21"/>
  <c r="M22" i="21"/>
  <c r="B12" i="38" s="1"/>
  <c r="M21" i="21"/>
  <c r="M20" i="21"/>
  <c r="M19" i="21"/>
  <c r="M18" i="21"/>
  <c r="M17" i="21"/>
  <c r="M16" i="21"/>
  <c r="M15" i="21"/>
  <c r="M14" i="21"/>
  <c r="M13" i="21"/>
  <c r="M12" i="21"/>
  <c r="M11" i="21"/>
  <c r="M10" i="21"/>
  <c r="M9" i="21"/>
  <c r="M8" i="21"/>
  <c r="M7" i="21"/>
  <c r="M6" i="21"/>
  <c r="M5" i="21"/>
  <c r="M4" i="21"/>
  <c r="M3" i="21"/>
  <c r="B12" i="39" s="1"/>
  <c r="N29" i="34"/>
  <c r="N28" i="34"/>
  <c r="K13" i="41" s="1"/>
  <c r="N27" i="34"/>
  <c r="N26" i="34"/>
  <c r="N25" i="34"/>
  <c r="N24" i="34"/>
  <c r="N23" i="34"/>
  <c r="N22" i="34"/>
  <c r="K13" i="38" s="1"/>
  <c r="N21" i="34"/>
  <c r="N20" i="34"/>
  <c r="N19" i="34"/>
  <c r="N18" i="34"/>
  <c r="N17" i="34"/>
  <c r="N16" i="34"/>
  <c r="N15" i="34"/>
  <c r="N14" i="34"/>
  <c r="N13" i="34"/>
  <c r="N12" i="34"/>
  <c r="N11" i="34"/>
  <c r="N10" i="34"/>
  <c r="N9" i="34"/>
  <c r="N8" i="34"/>
  <c r="N7" i="34"/>
  <c r="N6" i="34"/>
  <c r="N5" i="34"/>
  <c r="N4" i="34"/>
  <c r="N3" i="34"/>
  <c r="K13" i="39" s="1"/>
  <c r="N29" i="13"/>
  <c r="N28" i="13"/>
  <c r="J13" i="41" s="1"/>
  <c r="N27" i="13"/>
  <c r="N26" i="13"/>
  <c r="N25" i="13"/>
  <c r="N24" i="13"/>
  <c r="N23" i="13"/>
  <c r="N22" i="13"/>
  <c r="J13" i="38" s="1"/>
  <c r="N21" i="13"/>
  <c r="N20" i="13"/>
  <c r="N19" i="13"/>
  <c r="N18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J13" i="39" s="1"/>
  <c r="N29" i="14"/>
  <c r="N28" i="14"/>
  <c r="I13" i="41" s="1"/>
  <c r="N27" i="14"/>
  <c r="N26" i="14"/>
  <c r="N25" i="14"/>
  <c r="N24" i="14"/>
  <c r="N23" i="14"/>
  <c r="N22" i="14"/>
  <c r="I13" i="38" s="1"/>
  <c r="N21" i="14"/>
  <c r="N20" i="14"/>
  <c r="N19" i="14"/>
  <c r="N18" i="14"/>
  <c r="N17" i="14"/>
  <c r="N16" i="14"/>
  <c r="N15" i="14"/>
  <c r="N14" i="14"/>
  <c r="N13" i="14"/>
  <c r="N12" i="14"/>
  <c r="N11" i="14"/>
  <c r="N10" i="14"/>
  <c r="N9" i="14"/>
  <c r="N8" i="14"/>
  <c r="N7" i="14"/>
  <c r="N6" i="14"/>
  <c r="N5" i="14"/>
  <c r="N4" i="14"/>
  <c r="N3" i="14"/>
  <c r="I13" i="39" s="1"/>
  <c r="N29" i="15"/>
  <c r="N28" i="15"/>
  <c r="H13" i="41" s="1"/>
  <c r="N27" i="15"/>
  <c r="N26" i="15"/>
  <c r="N25" i="15"/>
  <c r="N24" i="15"/>
  <c r="N23" i="15"/>
  <c r="N22" i="15"/>
  <c r="H13" i="38" s="1"/>
  <c r="N21" i="15"/>
  <c r="N20" i="15"/>
  <c r="N19" i="15"/>
  <c r="N18" i="15"/>
  <c r="N17" i="15"/>
  <c r="N16" i="15"/>
  <c r="N15" i="15"/>
  <c r="N14" i="15"/>
  <c r="N13" i="15"/>
  <c r="N12" i="15"/>
  <c r="N11" i="15"/>
  <c r="N10" i="15"/>
  <c r="N9" i="15"/>
  <c r="N8" i="15"/>
  <c r="N7" i="15"/>
  <c r="N6" i="15"/>
  <c r="N5" i="15"/>
  <c r="N4" i="15"/>
  <c r="N3" i="15"/>
  <c r="H13" i="39" s="1"/>
  <c r="N29" i="16"/>
  <c r="N28" i="16"/>
  <c r="G13" i="41" s="1"/>
  <c r="N27" i="16"/>
  <c r="N26" i="16"/>
  <c r="N25" i="16"/>
  <c r="N24" i="16"/>
  <c r="N23" i="16"/>
  <c r="N22" i="16"/>
  <c r="G13" i="38" s="1"/>
  <c r="N21" i="16"/>
  <c r="N20" i="16"/>
  <c r="N19" i="16"/>
  <c r="N18" i="16"/>
  <c r="N17" i="16"/>
  <c r="N16" i="16"/>
  <c r="N15" i="16"/>
  <c r="N14" i="16"/>
  <c r="N13" i="16"/>
  <c r="N12" i="16"/>
  <c r="N11" i="16"/>
  <c r="N10" i="16"/>
  <c r="N9" i="16"/>
  <c r="N8" i="16"/>
  <c r="N7" i="16"/>
  <c r="N6" i="16"/>
  <c r="N5" i="16"/>
  <c r="N4" i="16"/>
  <c r="N3" i="16"/>
  <c r="G13" i="39" s="1"/>
  <c r="N29" i="17"/>
  <c r="N28" i="17"/>
  <c r="F13" i="41" s="1"/>
  <c r="N27" i="17"/>
  <c r="N26" i="17"/>
  <c r="N25" i="17"/>
  <c r="N24" i="17"/>
  <c r="N23" i="17"/>
  <c r="N22" i="17"/>
  <c r="F13" i="38" s="1"/>
  <c r="N21" i="17"/>
  <c r="N20" i="17"/>
  <c r="N19" i="17"/>
  <c r="N18" i="17"/>
  <c r="N17" i="17"/>
  <c r="N16" i="17"/>
  <c r="N15" i="17"/>
  <c r="N14" i="17"/>
  <c r="N13" i="17"/>
  <c r="N12" i="17"/>
  <c r="N11" i="17"/>
  <c r="N10" i="17"/>
  <c r="N9" i="17"/>
  <c r="N8" i="17"/>
  <c r="N7" i="17"/>
  <c r="N6" i="17"/>
  <c r="N5" i="17"/>
  <c r="N4" i="17"/>
  <c r="N3" i="17"/>
  <c r="F13" i="39" s="1"/>
  <c r="N29" i="18"/>
  <c r="N28" i="18"/>
  <c r="E13" i="41" s="1"/>
  <c r="N27" i="18"/>
  <c r="N26" i="18"/>
  <c r="N25" i="18"/>
  <c r="N24" i="18"/>
  <c r="N23" i="18"/>
  <c r="N22" i="18"/>
  <c r="E13" i="38" s="1"/>
  <c r="N21" i="18"/>
  <c r="N20" i="18"/>
  <c r="N19" i="18"/>
  <c r="N18" i="18"/>
  <c r="N17" i="18"/>
  <c r="N16" i="18"/>
  <c r="N15" i="18"/>
  <c r="N14" i="18"/>
  <c r="N13" i="18"/>
  <c r="N12" i="18"/>
  <c r="N11" i="18"/>
  <c r="N10" i="18"/>
  <c r="N9" i="18"/>
  <c r="N8" i="18"/>
  <c r="N7" i="18"/>
  <c r="N6" i="18"/>
  <c r="N5" i="18"/>
  <c r="N4" i="18"/>
  <c r="N3" i="18"/>
  <c r="E13" i="39" s="1"/>
  <c r="N29" i="19"/>
  <c r="N28" i="19"/>
  <c r="D13" i="41" s="1"/>
  <c r="N27" i="19"/>
  <c r="N26" i="19"/>
  <c r="N25" i="19"/>
  <c r="N24" i="19"/>
  <c r="N23" i="19"/>
  <c r="N22" i="19"/>
  <c r="D13" i="38" s="1"/>
  <c r="N21" i="19"/>
  <c r="N20" i="19"/>
  <c r="N19" i="19"/>
  <c r="N18" i="19"/>
  <c r="N17" i="19"/>
  <c r="N16" i="19"/>
  <c r="N15" i="19"/>
  <c r="N14" i="19"/>
  <c r="N13" i="19"/>
  <c r="N12" i="19"/>
  <c r="N11" i="19"/>
  <c r="N10" i="19"/>
  <c r="N9" i="19"/>
  <c r="N8" i="19"/>
  <c r="N7" i="19"/>
  <c r="N6" i="19"/>
  <c r="N5" i="19"/>
  <c r="N4" i="19"/>
  <c r="N3" i="19"/>
  <c r="D13" i="39" s="1"/>
  <c r="N29" i="20"/>
  <c r="N28" i="20"/>
  <c r="C13" i="41" s="1"/>
  <c r="N27" i="20"/>
  <c r="N26" i="20"/>
  <c r="N25" i="20"/>
  <c r="N24" i="20"/>
  <c r="N23" i="20"/>
  <c r="N22" i="20"/>
  <c r="C13" i="38" s="1"/>
  <c r="N21" i="20"/>
  <c r="N20" i="20"/>
  <c r="N19" i="20"/>
  <c r="N18" i="20"/>
  <c r="N17" i="20"/>
  <c r="N16" i="20"/>
  <c r="N15" i="20"/>
  <c r="N14" i="20"/>
  <c r="N13" i="20"/>
  <c r="N12" i="20"/>
  <c r="N11" i="20"/>
  <c r="N10" i="20"/>
  <c r="N9" i="20"/>
  <c r="N8" i="20"/>
  <c r="N7" i="20"/>
  <c r="N6" i="20"/>
  <c r="N5" i="20"/>
  <c r="N4" i="20"/>
  <c r="N3" i="20"/>
  <c r="C13" i="39" s="1"/>
  <c r="N29" i="21"/>
  <c r="N28" i="21"/>
  <c r="B13" i="41" s="1"/>
  <c r="N27" i="21"/>
  <c r="N26" i="21"/>
  <c r="N25" i="21"/>
  <c r="N24" i="21"/>
  <c r="N23" i="21"/>
  <c r="N22" i="21"/>
  <c r="B13" i="38" s="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6" i="21"/>
  <c r="N5" i="21"/>
  <c r="N4" i="21"/>
  <c r="N3" i="21"/>
  <c r="B13" i="39" s="1"/>
  <c r="M33" i="34" l="1"/>
  <c r="N33" i="34"/>
  <c r="A5" i="24"/>
  <c r="B5" i="24"/>
  <c r="A3" i="24"/>
  <c r="B3" i="24"/>
  <c r="A14" i="24"/>
  <c r="B14" i="24"/>
  <c r="A15" i="24"/>
  <c r="B15" i="24"/>
  <c r="A8" i="24"/>
  <c r="B8" i="24"/>
  <c r="A19" i="24"/>
  <c r="B19" i="24"/>
  <c r="A13" i="24"/>
  <c r="B13" i="24"/>
  <c r="A9" i="24"/>
  <c r="B9" i="24"/>
  <c r="A18" i="24"/>
  <c r="B18" i="24"/>
  <c r="A6" i="24"/>
  <c r="B6" i="24"/>
  <c r="A17" i="24"/>
  <c r="B17" i="24"/>
  <c r="A7" i="24"/>
  <c r="B7" i="24"/>
  <c r="A4" i="24"/>
  <c r="B4" i="24"/>
  <c r="A12" i="24"/>
  <c r="B12" i="24"/>
  <c r="A2" i="24"/>
  <c r="B2" i="24"/>
  <c r="A16" i="24"/>
  <c r="B16" i="24"/>
  <c r="A11" i="24"/>
  <c r="B11" i="24"/>
  <c r="A20" i="24"/>
  <c r="B20" i="24"/>
  <c r="A10" i="24"/>
  <c r="B10" i="24"/>
  <c r="A24" i="24"/>
  <c r="B24" i="24"/>
  <c r="A26" i="24"/>
  <c r="B26" i="24"/>
  <c r="A21" i="24"/>
  <c r="B21" i="24"/>
  <c r="A22" i="24"/>
  <c r="B22" i="24"/>
  <c r="A25" i="24"/>
  <c r="B25" i="24"/>
  <c r="A23" i="24"/>
  <c r="B23" i="24"/>
  <c r="A28" i="24"/>
  <c r="B28" i="24"/>
  <c r="A27" i="24"/>
  <c r="B27" i="24"/>
  <c r="A13" i="30"/>
  <c r="B13" i="30"/>
  <c r="A14" i="30"/>
  <c r="B14" i="30"/>
  <c r="A5" i="30"/>
  <c r="B5" i="30"/>
  <c r="A8" i="30"/>
  <c r="B8" i="30"/>
  <c r="A9" i="30"/>
  <c r="B9" i="30"/>
  <c r="A7" i="30"/>
  <c r="B7" i="30"/>
  <c r="A24" i="30"/>
  <c r="B24" i="30"/>
  <c r="A12" i="30"/>
  <c r="B12" i="30"/>
  <c r="A3" i="30"/>
  <c r="B3" i="30"/>
  <c r="A19" i="30"/>
  <c r="B19" i="30"/>
  <c r="A6" i="30"/>
  <c r="B6" i="30"/>
  <c r="A10" i="30"/>
  <c r="B10" i="30"/>
  <c r="A15" i="30"/>
  <c r="B15" i="30"/>
  <c r="A4" i="30"/>
  <c r="B4" i="30"/>
  <c r="A22" i="30"/>
  <c r="B22" i="30"/>
  <c r="A21" i="30"/>
  <c r="B21" i="30"/>
  <c r="A2" i="30"/>
  <c r="B2" i="30"/>
  <c r="A26" i="30"/>
  <c r="B26" i="30"/>
  <c r="A11" i="30"/>
  <c r="B11" i="30"/>
  <c r="A27" i="30"/>
  <c r="B27" i="30"/>
  <c r="A20" i="30"/>
  <c r="B20" i="30"/>
  <c r="A23" i="30"/>
  <c r="B23" i="30"/>
  <c r="A18" i="30"/>
  <c r="B18" i="30"/>
  <c r="A25" i="30"/>
  <c r="B25" i="30"/>
  <c r="A17" i="30"/>
  <c r="B17" i="30"/>
  <c r="A16" i="30"/>
  <c r="B16" i="30"/>
  <c r="A28" i="30"/>
  <c r="B28" i="30"/>
  <c r="B7" i="26"/>
  <c r="C7" i="26"/>
  <c r="D7" i="26"/>
  <c r="B12" i="26"/>
  <c r="C12" i="26"/>
  <c r="D12" i="26"/>
  <c r="E12" i="26"/>
  <c r="F12" i="26"/>
  <c r="G12" i="26"/>
  <c r="H12" i="26"/>
  <c r="I12" i="26"/>
  <c r="J12" i="26"/>
  <c r="K12" i="26"/>
  <c r="B13" i="26"/>
  <c r="C13" i="26"/>
  <c r="D13" i="26"/>
  <c r="E13" i="26"/>
  <c r="F13" i="26"/>
  <c r="G13" i="26"/>
  <c r="H13" i="26"/>
  <c r="I13" i="26"/>
  <c r="J13" i="26"/>
  <c r="K13" i="26"/>
  <c r="B12" i="33"/>
  <c r="C12" i="33"/>
  <c r="D12" i="33"/>
  <c r="E12" i="33"/>
  <c r="F12" i="33"/>
  <c r="G12" i="33"/>
  <c r="H12" i="33"/>
  <c r="I12" i="33"/>
  <c r="J12" i="33"/>
  <c r="K12" i="33"/>
  <c r="B13" i="33"/>
  <c r="C13" i="33"/>
  <c r="D13" i="33"/>
  <c r="E13" i="33"/>
  <c r="F13" i="33"/>
  <c r="G13" i="33"/>
  <c r="H13" i="33"/>
  <c r="I13" i="33"/>
  <c r="J13" i="33"/>
  <c r="K13" i="33"/>
  <c r="B12" i="29"/>
  <c r="C12" i="29"/>
  <c r="D12" i="29"/>
  <c r="E12" i="29"/>
  <c r="F12" i="29"/>
  <c r="G12" i="29"/>
  <c r="H12" i="29"/>
  <c r="I12" i="29"/>
  <c r="J12" i="29"/>
  <c r="K12" i="29"/>
  <c r="B13" i="29"/>
  <c r="C13" i="29"/>
  <c r="D13" i="29"/>
  <c r="E13" i="29"/>
  <c r="F13" i="29"/>
  <c r="G13" i="29"/>
  <c r="H13" i="29"/>
  <c r="I13" i="29"/>
  <c r="J13" i="29"/>
  <c r="K13" i="29"/>
  <c r="B12" i="23"/>
  <c r="C12" i="23"/>
  <c r="D12" i="23"/>
  <c r="E12" i="23"/>
  <c r="F12" i="23"/>
  <c r="G12" i="23"/>
  <c r="H12" i="23"/>
  <c r="I12" i="23"/>
  <c r="J12" i="23"/>
  <c r="K12" i="23"/>
  <c r="B13" i="23"/>
  <c r="C13" i="23"/>
  <c r="D13" i="23"/>
  <c r="E13" i="23"/>
  <c r="F13" i="23"/>
  <c r="G13" i="23"/>
  <c r="H13" i="23"/>
  <c r="I13" i="23"/>
  <c r="J13" i="23"/>
  <c r="K13" i="23"/>
  <c r="M3" i="28"/>
  <c r="N3" i="28"/>
  <c r="M4" i="28"/>
  <c r="N4" i="28"/>
  <c r="M5" i="28"/>
  <c r="N5" i="28"/>
  <c r="M6" i="28"/>
  <c r="N6" i="28"/>
  <c r="M7" i="28"/>
  <c r="N7" i="28"/>
  <c r="M8" i="28"/>
  <c r="N8" i="28"/>
  <c r="M9" i="28"/>
  <c r="N9" i="28"/>
  <c r="M10" i="28"/>
  <c r="N10" i="28"/>
  <c r="M11" i="28"/>
  <c r="N11" i="28"/>
  <c r="M12" i="28"/>
  <c r="N12" i="28"/>
  <c r="M13" i="28"/>
  <c r="N13" i="28"/>
  <c r="M14" i="28"/>
  <c r="N14" i="28"/>
  <c r="M15" i="28"/>
  <c r="N15" i="28"/>
  <c r="M16" i="28"/>
  <c r="N16" i="28"/>
  <c r="M17" i="28"/>
  <c r="N17" i="28"/>
  <c r="M18" i="28"/>
  <c r="N18" i="28"/>
  <c r="M19" i="28"/>
  <c r="N19" i="28"/>
  <c r="M20" i="28"/>
  <c r="N20" i="28"/>
  <c r="M21" i="28"/>
  <c r="N21" i="28"/>
  <c r="M22" i="28"/>
  <c r="N22" i="28"/>
  <c r="M23" i="28"/>
  <c r="N23" i="28"/>
  <c r="M24" i="28"/>
  <c r="N24" i="28"/>
  <c r="M25" i="28"/>
  <c r="N25" i="28"/>
  <c r="M26" i="28"/>
  <c r="N26" i="28"/>
  <c r="M27" i="28"/>
  <c r="N27" i="28"/>
  <c r="M28" i="28"/>
  <c r="N28" i="28"/>
  <c r="M29" i="28"/>
  <c r="N29" i="28"/>
  <c r="C3" i="34"/>
  <c r="D3" i="34"/>
  <c r="K3" i="39" s="1"/>
  <c r="E3" i="34"/>
  <c r="K4" i="39" s="1"/>
  <c r="F3" i="34"/>
  <c r="K5" i="39" s="1"/>
  <c r="G3" i="34"/>
  <c r="K6" i="39" s="1"/>
  <c r="H3" i="34"/>
  <c r="K7" i="39" s="1"/>
  <c r="I3" i="34"/>
  <c r="K8" i="39" s="1"/>
  <c r="J3" i="34"/>
  <c r="K9" i="39" s="1"/>
  <c r="K3" i="34"/>
  <c r="L3" i="34"/>
  <c r="K11" i="39" s="1"/>
  <c r="O3" i="34"/>
  <c r="K14" i="39" s="1"/>
  <c r="P3" i="34"/>
  <c r="K15" i="39" s="1"/>
  <c r="C4" i="34"/>
  <c r="D4" i="34"/>
  <c r="E4" i="34"/>
  <c r="F4" i="34"/>
  <c r="G4" i="34"/>
  <c r="H4" i="34"/>
  <c r="I4" i="34"/>
  <c r="J4" i="34"/>
  <c r="K4" i="34"/>
  <c r="L4" i="34"/>
  <c r="O4" i="34"/>
  <c r="P4" i="34"/>
  <c r="C5" i="34"/>
  <c r="D5" i="34"/>
  <c r="E5" i="34"/>
  <c r="F5" i="34"/>
  <c r="G5" i="34"/>
  <c r="H5" i="34"/>
  <c r="I5" i="34"/>
  <c r="J5" i="34"/>
  <c r="K5" i="34"/>
  <c r="L5" i="34"/>
  <c r="O5" i="34"/>
  <c r="P5" i="34"/>
  <c r="C6" i="34"/>
  <c r="D6" i="34"/>
  <c r="E6" i="34"/>
  <c r="F6" i="34"/>
  <c r="G6" i="34"/>
  <c r="H6" i="34"/>
  <c r="I6" i="34"/>
  <c r="J6" i="34"/>
  <c r="K6" i="34"/>
  <c r="L6" i="34"/>
  <c r="O6" i="34"/>
  <c r="P6" i="34"/>
  <c r="C7" i="34"/>
  <c r="D7" i="34"/>
  <c r="K3" i="29" s="1"/>
  <c r="E7" i="34"/>
  <c r="K4" i="29" s="1"/>
  <c r="F7" i="34"/>
  <c r="G7" i="34"/>
  <c r="K6" i="29" s="1"/>
  <c r="H7" i="34"/>
  <c r="I7" i="34"/>
  <c r="K8" i="29" s="1"/>
  <c r="J7" i="34"/>
  <c r="K7" i="34"/>
  <c r="K10" i="29" s="1"/>
  <c r="L7" i="34"/>
  <c r="K11" i="29" s="1"/>
  <c r="O7" i="34"/>
  <c r="K14" i="29" s="1"/>
  <c r="P7" i="34"/>
  <c r="C8" i="34"/>
  <c r="D8" i="34"/>
  <c r="E8" i="34"/>
  <c r="F8" i="34"/>
  <c r="G8" i="34"/>
  <c r="H8" i="34"/>
  <c r="I8" i="34"/>
  <c r="J8" i="34"/>
  <c r="K8" i="34"/>
  <c r="L8" i="34"/>
  <c r="O8" i="34"/>
  <c r="P8" i="34"/>
  <c r="C9" i="34"/>
  <c r="D9" i="34"/>
  <c r="E9" i="34"/>
  <c r="F9" i="34"/>
  <c r="G9" i="34"/>
  <c r="H9" i="34"/>
  <c r="I9" i="34"/>
  <c r="J9" i="34"/>
  <c r="K9" i="34"/>
  <c r="L9" i="34"/>
  <c r="O9" i="34"/>
  <c r="P9" i="34"/>
  <c r="C10" i="34"/>
  <c r="D10" i="34"/>
  <c r="E10" i="34"/>
  <c r="F10" i="34"/>
  <c r="G10" i="34"/>
  <c r="H10" i="34"/>
  <c r="I10" i="34"/>
  <c r="J10" i="34"/>
  <c r="K10" i="34"/>
  <c r="L10" i="34"/>
  <c r="O10" i="34"/>
  <c r="P10" i="34"/>
  <c r="C11" i="34"/>
  <c r="D11" i="34"/>
  <c r="E11" i="34"/>
  <c r="F11" i="34"/>
  <c r="G11" i="34"/>
  <c r="H11" i="34"/>
  <c r="I11" i="34"/>
  <c r="J11" i="34"/>
  <c r="K11" i="34"/>
  <c r="L11" i="34"/>
  <c r="O11" i="34"/>
  <c r="P11" i="34"/>
  <c r="C12" i="34"/>
  <c r="D12" i="34"/>
  <c r="E12" i="34"/>
  <c r="F12" i="34"/>
  <c r="G12" i="34"/>
  <c r="H12" i="34"/>
  <c r="I12" i="34"/>
  <c r="J12" i="34"/>
  <c r="K12" i="34"/>
  <c r="L12" i="34"/>
  <c r="O12" i="34"/>
  <c r="P12" i="34"/>
  <c r="C13" i="34"/>
  <c r="D13" i="34"/>
  <c r="E13" i="34"/>
  <c r="F13" i="34"/>
  <c r="G13" i="34"/>
  <c r="H13" i="34"/>
  <c r="I13" i="34"/>
  <c r="J13" i="34"/>
  <c r="K13" i="34"/>
  <c r="L13" i="34"/>
  <c r="O13" i="34"/>
  <c r="P13" i="34"/>
  <c r="C14" i="34"/>
  <c r="D14" i="34"/>
  <c r="K3" i="23" s="1"/>
  <c r="E14" i="34"/>
  <c r="K4" i="23" s="1"/>
  <c r="F14" i="34"/>
  <c r="G14" i="34"/>
  <c r="H14" i="34"/>
  <c r="K7" i="23" s="1"/>
  <c r="I14" i="34"/>
  <c r="K8" i="23" s="1"/>
  <c r="J14" i="34"/>
  <c r="K14" i="34"/>
  <c r="L14" i="34"/>
  <c r="K11" i="23" s="1"/>
  <c r="O14" i="34"/>
  <c r="K14" i="23" s="1"/>
  <c r="P14" i="34"/>
  <c r="K15" i="23" s="1"/>
  <c r="C15" i="34"/>
  <c r="D15" i="34"/>
  <c r="E15" i="34"/>
  <c r="F15" i="34"/>
  <c r="G15" i="34"/>
  <c r="H15" i="34"/>
  <c r="I15" i="34"/>
  <c r="J15" i="34"/>
  <c r="K15" i="34"/>
  <c r="L15" i="34"/>
  <c r="O15" i="34"/>
  <c r="P15" i="34"/>
  <c r="C16" i="34"/>
  <c r="D16" i="34"/>
  <c r="E16" i="34"/>
  <c r="F16" i="34"/>
  <c r="G16" i="34"/>
  <c r="H16" i="34"/>
  <c r="I16" i="34"/>
  <c r="J16" i="34"/>
  <c r="K16" i="34"/>
  <c r="L16" i="34"/>
  <c r="O16" i="34"/>
  <c r="P16" i="34"/>
  <c r="C17" i="34"/>
  <c r="D17" i="34"/>
  <c r="E17" i="34"/>
  <c r="F17" i="34"/>
  <c r="G17" i="34"/>
  <c r="H17" i="34"/>
  <c r="I17" i="34"/>
  <c r="J17" i="34"/>
  <c r="K17" i="34"/>
  <c r="L17" i="34"/>
  <c r="O17" i="34"/>
  <c r="P17" i="34"/>
  <c r="C18" i="34"/>
  <c r="D18" i="34"/>
  <c r="K3" i="33" s="1"/>
  <c r="E18" i="34"/>
  <c r="K4" i="33" s="1"/>
  <c r="F18" i="34"/>
  <c r="G18" i="34"/>
  <c r="K6" i="33" s="1"/>
  <c r="H18" i="34"/>
  <c r="I18" i="34"/>
  <c r="K8" i="33" s="1"/>
  <c r="J18" i="34"/>
  <c r="K18" i="34"/>
  <c r="K10" i="33" s="1"/>
  <c r="L18" i="34"/>
  <c r="K11" i="33" s="1"/>
  <c r="O18" i="34"/>
  <c r="K14" i="33" s="1"/>
  <c r="P18" i="34"/>
  <c r="C19" i="34"/>
  <c r="D19" i="34"/>
  <c r="E19" i="34"/>
  <c r="F19" i="34"/>
  <c r="G19" i="34"/>
  <c r="H19" i="34"/>
  <c r="I19" i="34"/>
  <c r="J19" i="34"/>
  <c r="K19" i="34"/>
  <c r="L19" i="34"/>
  <c r="O19" i="34"/>
  <c r="P19" i="34"/>
  <c r="C20" i="34"/>
  <c r="D20" i="34"/>
  <c r="E20" i="34"/>
  <c r="F20" i="34"/>
  <c r="G20" i="34"/>
  <c r="H20" i="34"/>
  <c r="I20" i="34"/>
  <c r="J20" i="34"/>
  <c r="K20" i="34"/>
  <c r="L20" i="34"/>
  <c r="O20" i="34"/>
  <c r="P20" i="34"/>
  <c r="C21" i="34"/>
  <c r="D21" i="34"/>
  <c r="E21" i="34"/>
  <c r="F21" i="34"/>
  <c r="G21" i="34"/>
  <c r="H21" i="34"/>
  <c r="I21" i="34"/>
  <c r="J21" i="34"/>
  <c r="K21" i="34"/>
  <c r="L21" i="34"/>
  <c r="O21" i="34"/>
  <c r="P21" i="34"/>
  <c r="C22" i="34"/>
  <c r="K2" i="38" s="1"/>
  <c r="D22" i="34"/>
  <c r="K3" i="38" s="1"/>
  <c r="E22" i="34"/>
  <c r="K4" i="38" s="1"/>
  <c r="F22" i="34"/>
  <c r="K5" i="38" s="1"/>
  <c r="G22" i="34"/>
  <c r="H22" i="34"/>
  <c r="K7" i="38" s="1"/>
  <c r="I22" i="34"/>
  <c r="K8" i="38" s="1"/>
  <c r="J22" i="34"/>
  <c r="K9" i="38" s="1"/>
  <c r="K22" i="34"/>
  <c r="K10" i="38" s="1"/>
  <c r="L22" i="34"/>
  <c r="K11" i="38" s="1"/>
  <c r="O22" i="34"/>
  <c r="K14" i="38" s="1"/>
  <c r="P22" i="34"/>
  <c r="K15" i="38" s="1"/>
  <c r="C23" i="34"/>
  <c r="D23" i="34"/>
  <c r="E23" i="34"/>
  <c r="F23" i="34"/>
  <c r="G23" i="34"/>
  <c r="H23" i="34"/>
  <c r="I23" i="34"/>
  <c r="J23" i="34"/>
  <c r="K23" i="34"/>
  <c r="L23" i="34"/>
  <c r="O23" i="34"/>
  <c r="P23" i="34"/>
  <c r="C24" i="34"/>
  <c r="D24" i="34"/>
  <c r="E24" i="34"/>
  <c r="F24" i="34"/>
  <c r="G24" i="34"/>
  <c r="H24" i="34"/>
  <c r="I24" i="34"/>
  <c r="J24" i="34"/>
  <c r="K24" i="34"/>
  <c r="L24" i="34"/>
  <c r="O24" i="34"/>
  <c r="P24" i="34"/>
  <c r="C25" i="34"/>
  <c r="D25" i="34"/>
  <c r="E25" i="34"/>
  <c r="F25" i="34"/>
  <c r="G25" i="34"/>
  <c r="K6" i="26" s="1"/>
  <c r="H25" i="34"/>
  <c r="I25" i="34"/>
  <c r="J25" i="34"/>
  <c r="K25" i="34"/>
  <c r="K10" i="26" s="1"/>
  <c r="L25" i="34"/>
  <c r="O25" i="34"/>
  <c r="K14" i="26" s="1"/>
  <c r="P25" i="34"/>
  <c r="C26" i="34"/>
  <c r="D26" i="34"/>
  <c r="E26" i="34"/>
  <c r="F26" i="34"/>
  <c r="G26" i="34"/>
  <c r="H26" i="34"/>
  <c r="I26" i="34"/>
  <c r="J26" i="34"/>
  <c r="K26" i="34"/>
  <c r="L26" i="34"/>
  <c r="O26" i="34"/>
  <c r="P26" i="34"/>
  <c r="C27" i="34"/>
  <c r="D27" i="34"/>
  <c r="E27" i="34"/>
  <c r="F27" i="34"/>
  <c r="G27" i="34"/>
  <c r="H27" i="34"/>
  <c r="I27" i="34"/>
  <c r="J27" i="34"/>
  <c r="K27" i="34"/>
  <c r="L27" i="34"/>
  <c r="O27" i="34"/>
  <c r="P27" i="34"/>
  <c r="C28" i="34"/>
  <c r="K2" i="41" s="1"/>
  <c r="D28" i="34"/>
  <c r="K3" i="41" s="1"/>
  <c r="E28" i="34"/>
  <c r="K4" i="41" s="1"/>
  <c r="F28" i="34"/>
  <c r="K5" i="41" s="1"/>
  <c r="G28" i="34"/>
  <c r="K6" i="41" s="1"/>
  <c r="H28" i="34"/>
  <c r="K7" i="41" s="1"/>
  <c r="I28" i="34"/>
  <c r="K8" i="41" s="1"/>
  <c r="J28" i="34"/>
  <c r="K9" i="41" s="1"/>
  <c r="K28" i="34"/>
  <c r="K10" i="41" s="1"/>
  <c r="L28" i="34"/>
  <c r="K11" i="41" s="1"/>
  <c r="O28" i="34"/>
  <c r="K14" i="41" s="1"/>
  <c r="P28" i="34"/>
  <c r="K15" i="41" s="1"/>
  <c r="C29" i="34"/>
  <c r="D29" i="34"/>
  <c r="E29" i="34"/>
  <c r="F29" i="34"/>
  <c r="G29" i="34"/>
  <c r="H29" i="34"/>
  <c r="I29" i="34"/>
  <c r="J29" i="34"/>
  <c r="K29" i="34"/>
  <c r="L29" i="34"/>
  <c r="O29" i="34"/>
  <c r="P29" i="34"/>
  <c r="M30" i="34"/>
  <c r="M12" i="40" s="1"/>
  <c r="N30" i="34"/>
  <c r="N12" i="40" s="1"/>
  <c r="M31" i="34"/>
  <c r="M23" i="40" s="1"/>
  <c r="N31" i="34"/>
  <c r="N23" i="40" s="1"/>
  <c r="M32" i="34"/>
  <c r="M34" i="40" s="1"/>
  <c r="N32" i="34"/>
  <c r="N34" i="40" s="1"/>
  <c r="C3" i="13"/>
  <c r="J2" i="39" s="1"/>
  <c r="D3" i="13"/>
  <c r="J3" i="39" s="1"/>
  <c r="E3" i="13"/>
  <c r="J4" i="39" s="1"/>
  <c r="F3" i="13"/>
  <c r="J5" i="39" s="1"/>
  <c r="G3" i="13"/>
  <c r="H3" i="13"/>
  <c r="J7" i="39" s="1"/>
  <c r="I3" i="13"/>
  <c r="J8" i="39" s="1"/>
  <c r="J3" i="13"/>
  <c r="J9" i="39" s="1"/>
  <c r="K3" i="13"/>
  <c r="J10" i="39" s="1"/>
  <c r="L3" i="13"/>
  <c r="J11" i="39" s="1"/>
  <c r="O3" i="13"/>
  <c r="P3" i="13"/>
  <c r="J15" i="39" s="1"/>
  <c r="C4" i="13"/>
  <c r="D4" i="13"/>
  <c r="E4" i="13"/>
  <c r="F4" i="13"/>
  <c r="G4" i="13"/>
  <c r="H4" i="13"/>
  <c r="I4" i="13"/>
  <c r="J4" i="13"/>
  <c r="K4" i="13"/>
  <c r="L4" i="13"/>
  <c r="O4" i="13"/>
  <c r="P4" i="13"/>
  <c r="C5" i="13"/>
  <c r="D5" i="13"/>
  <c r="E5" i="13"/>
  <c r="F5" i="13"/>
  <c r="G5" i="13"/>
  <c r="H5" i="13"/>
  <c r="I5" i="13"/>
  <c r="J5" i="13"/>
  <c r="K5" i="13"/>
  <c r="L5" i="13"/>
  <c r="O5" i="13"/>
  <c r="P5" i="13"/>
  <c r="C6" i="13"/>
  <c r="D6" i="13"/>
  <c r="E6" i="13"/>
  <c r="F6" i="13"/>
  <c r="G6" i="13"/>
  <c r="H6" i="13"/>
  <c r="I6" i="13"/>
  <c r="J6" i="13"/>
  <c r="K6" i="13"/>
  <c r="L6" i="13"/>
  <c r="O6" i="13"/>
  <c r="P6" i="13"/>
  <c r="C7" i="13"/>
  <c r="D7" i="13"/>
  <c r="J3" i="29" s="1"/>
  <c r="E7" i="13"/>
  <c r="F7" i="13"/>
  <c r="J5" i="29" s="1"/>
  <c r="G7" i="13"/>
  <c r="J6" i="29" s="1"/>
  <c r="H7" i="13"/>
  <c r="I7" i="13"/>
  <c r="J7" i="13"/>
  <c r="J9" i="29" s="1"/>
  <c r="K7" i="13"/>
  <c r="L7" i="13"/>
  <c r="J11" i="29" s="1"/>
  <c r="O7" i="13"/>
  <c r="P7" i="13"/>
  <c r="J15" i="29" s="1"/>
  <c r="C8" i="13"/>
  <c r="D8" i="13"/>
  <c r="E8" i="13"/>
  <c r="F8" i="13"/>
  <c r="G8" i="13"/>
  <c r="H8" i="13"/>
  <c r="I8" i="13"/>
  <c r="J8" i="13"/>
  <c r="K8" i="13"/>
  <c r="L8" i="13"/>
  <c r="O8" i="13"/>
  <c r="P8" i="13"/>
  <c r="C9" i="13"/>
  <c r="D9" i="13"/>
  <c r="E9" i="13"/>
  <c r="F9" i="13"/>
  <c r="G9" i="13"/>
  <c r="H9" i="13"/>
  <c r="I9" i="13"/>
  <c r="J9" i="13"/>
  <c r="K9" i="13"/>
  <c r="L9" i="13"/>
  <c r="O9" i="13"/>
  <c r="P9" i="13"/>
  <c r="C10" i="13"/>
  <c r="D10" i="13"/>
  <c r="E10" i="13"/>
  <c r="F10" i="13"/>
  <c r="G10" i="13"/>
  <c r="H10" i="13"/>
  <c r="I10" i="13"/>
  <c r="J10" i="13"/>
  <c r="K10" i="13"/>
  <c r="L10" i="13"/>
  <c r="O10" i="13"/>
  <c r="P10" i="13"/>
  <c r="C11" i="13"/>
  <c r="D11" i="13"/>
  <c r="E11" i="13"/>
  <c r="F11" i="13"/>
  <c r="G11" i="13"/>
  <c r="H11" i="13"/>
  <c r="I11" i="13"/>
  <c r="J11" i="13"/>
  <c r="K11" i="13"/>
  <c r="L11" i="13"/>
  <c r="O11" i="13"/>
  <c r="P11" i="13"/>
  <c r="C12" i="13"/>
  <c r="D12" i="13"/>
  <c r="E12" i="13"/>
  <c r="F12" i="13"/>
  <c r="G12" i="13"/>
  <c r="H12" i="13"/>
  <c r="I12" i="13"/>
  <c r="J12" i="13"/>
  <c r="K12" i="13"/>
  <c r="L12" i="13"/>
  <c r="O12" i="13"/>
  <c r="P12" i="13"/>
  <c r="C13" i="13"/>
  <c r="D13" i="13"/>
  <c r="E13" i="13"/>
  <c r="F13" i="13"/>
  <c r="G13" i="13"/>
  <c r="H13" i="13"/>
  <c r="I13" i="13"/>
  <c r="J13" i="13"/>
  <c r="K13" i="13"/>
  <c r="L13" i="13"/>
  <c r="O13" i="13"/>
  <c r="P13" i="13"/>
  <c r="C14" i="13"/>
  <c r="J2" i="23" s="1"/>
  <c r="D14" i="13"/>
  <c r="J3" i="23" s="1"/>
  <c r="E14" i="13"/>
  <c r="F14" i="13"/>
  <c r="J5" i="23" s="1"/>
  <c r="G14" i="13"/>
  <c r="J6" i="23" s="1"/>
  <c r="H14" i="13"/>
  <c r="I14" i="13"/>
  <c r="J14" i="13"/>
  <c r="J9" i="23" s="1"/>
  <c r="K14" i="13"/>
  <c r="J10" i="23" s="1"/>
  <c r="L14" i="13"/>
  <c r="J11" i="23" s="1"/>
  <c r="O14" i="13"/>
  <c r="J14" i="23" s="1"/>
  <c r="P14" i="13"/>
  <c r="J15" i="23" s="1"/>
  <c r="C15" i="13"/>
  <c r="D15" i="13"/>
  <c r="E15" i="13"/>
  <c r="F15" i="13"/>
  <c r="G15" i="13"/>
  <c r="H15" i="13"/>
  <c r="I15" i="13"/>
  <c r="J15" i="13"/>
  <c r="K15" i="13"/>
  <c r="L15" i="13"/>
  <c r="O15" i="13"/>
  <c r="P15" i="13"/>
  <c r="C16" i="13"/>
  <c r="D16" i="13"/>
  <c r="E16" i="13"/>
  <c r="F16" i="13"/>
  <c r="G16" i="13"/>
  <c r="H16" i="13"/>
  <c r="I16" i="13"/>
  <c r="J16" i="13"/>
  <c r="K16" i="13"/>
  <c r="L16" i="13"/>
  <c r="O16" i="13"/>
  <c r="P16" i="13"/>
  <c r="C17" i="13"/>
  <c r="D17" i="13"/>
  <c r="E17" i="13"/>
  <c r="F17" i="13"/>
  <c r="G17" i="13"/>
  <c r="H17" i="13"/>
  <c r="I17" i="13"/>
  <c r="J17" i="13"/>
  <c r="K17" i="13"/>
  <c r="L17" i="13"/>
  <c r="O17" i="13"/>
  <c r="P17" i="13"/>
  <c r="C18" i="13"/>
  <c r="D18" i="13"/>
  <c r="J3" i="33" s="1"/>
  <c r="E18" i="13"/>
  <c r="F18" i="13"/>
  <c r="J5" i="33" s="1"/>
  <c r="G18" i="13"/>
  <c r="J6" i="33" s="1"/>
  <c r="H18" i="13"/>
  <c r="I18" i="13"/>
  <c r="J18" i="13"/>
  <c r="J9" i="33" s="1"/>
  <c r="K18" i="13"/>
  <c r="J10" i="33" s="1"/>
  <c r="L18" i="13"/>
  <c r="J11" i="33" s="1"/>
  <c r="O18" i="13"/>
  <c r="J14" i="33" s="1"/>
  <c r="P18" i="13"/>
  <c r="J15" i="33" s="1"/>
  <c r="C19" i="13"/>
  <c r="D19" i="13"/>
  <c r="E19" i="13"/>
  <c r="F19" i="13"/>
  <c r="G19" i="13"/>
  <c r="H19" i="13"/>
  <c r="I19" i="13"/>
  <c r="J19" i="13"/>
  <c r="K19" i="13"/>
  <c r="L19" i="13"/>
  <c r="O19" i="13"/>
  <c r="P19" i="13"/>
  <c r="C20" i="13"/>
  <c r="D20" i="13"/>
  <c r="E20" i="13"/>
  <c r="F20" i="13"/>
  <c r="G20" i="13"/>
  <c r="H20" i="13"/>
  <c r="I20" i="13"/>
  <c r="J20" i="13"/>
  <c r="K20" i="13"/>
  <c r="L20" i="13"/>
  <c r="O20" i="13"/>
  <c r="P20" i="13"/>
  <c r="C21" i="13"/>
  <c r="D21" i="13"/>
  <c r="E21" i="13"/>
  <c r="F21" i="13"/>
  <c r="G21" i="13"/>
  <c r="H21" i="13"/>
  <c r="I21" i="13"/>
  <c r="J21" i="13"/>
  <c r="K21" i="13"/>
  <c r="L21" i="13"/>
  <c r="O21" i="13"/>
  <c r="P21" i="13"/>
  <c r="C22" i="13"/>
  <c r="J2" i="38" s="1"/>
  <c r="D22" i="13"/>
  <c r="J3" i="38" s="1"/>
  <c r="E22" i="13"/>
  <c r="J4" i="38" s="1"/>
  <c r="F22" i="13"/>
  <c r="J5" i="38" s="1"/>
  <c r="G22" i="13"/>
  <c r="J6" i="38" s="1"/>
  <c r="H22" i="13"/>
  <c r="J7" i="38" s="1"/>
  <c r="I22" i="13"/>
  <c r="J8" i="38" s="1"/>
  <c r="J22" i="13"/>
  <c r="J9" i="38" s="1"/>
  <c r="K22" i="13"/>
  <c r="J10" i="38" s="1"/>
  <c r="L22" i="13"/>
  <c r="J11" i="38" s="1"/>
  <c r="O22" i="13"/>
  <c r="J14" i="38" s="1"/>
  <c r="P22" i="13"/>
  <c r="J15" i="38" s="1"/>
  <c r="C23" i="13"/>
  <c r="D23" i="13"/>
  <c r="E23" i="13"/>
  <c r="F23" i="13"/>
  <c r="G23" i="13"/>
  <c r="H23" i="13"/>
  <c r="I23" i="13"/>
  <c r="J23" i="13"/>
  <c r="K23" i="13"/>
  <c r="L23" i="13"/>
  <c r="O23" i="13"/>
  <c r="P23" i="13"/>
  <c r="C24" i="13"/>
  <c r="D24" i="13"/>
  <c r="E24" i="13"/>
  <c r="F24" i="13"/>
  <c r="G24" i="13"/>
  <c r="H24" i="13"/>
  <c r="I24" i="13"/>
  <c r="J24" i="13"/>
  <c r="K24" i="13"/>
  <c r="L24" i="13"/>
  <c r="O24" i="13"/>
  <c r="P24" i="13"/>
  <c r="C25" i="13"/>
  <c r="D25" i="13"/>
  <c r="E25" i="13"/>
  <c r="J4" i="26" s="1"/>
  <c r="F25" i="13"/>
  <c r="J5" i="26" s="1"/>
  <c r="G25" i="13"/>
  <c r="J6" i="26" s="1"/>
  <c r="H25" i="13"/>
  <c r="I25" i="13"/>
  <c r="J25" i="13"/>
  <c r="J9" i="26" s="1"/>
  <c r="K25" i="13"/>
  <c r="J10" i="26" s="1"/>
  <c r="L25" i="13"/>
  <c r="J11" i="26" s="1"/>
  <c r="O25" i="13"/>
  <c r="J14" i="26" s="1"/>
  <c r="P25" i="13"/>
  <c r="J15" i="26" s="1"/>
  <c r="C26" i="13"/>
  <c r="D26" i="13"/>
  <c r="E26" i="13"/>
  <c r="F26" i="13"/>
  <c r="G26" i="13"/>
  <c r="H26" i="13"/>
  <c r="I26" i="13"/>
  <c r="J26" i="13"/>
  <c r="K26" i="13"/>
  <c r="L26" i="13"/>
  <c r="O26" i="13"/>
  <c r="P26" i="13"/>
  <c r="C27" i="13"/>
  <c r="D27" i="13"/>
  <c r="E27" i="13"/>
  <c r="F27" i="13"/>
  <c r="G27" i="13"/>
  <c r="H27" i="13"/>
  <c r="I27" i="13"/>
  <c r="J27" i="13"/>
  <c r="K27" i="13"/>
  <c r="L27" i="13"/>
  <c r="O27" i="13"/>
  <c r="P27" i="13"/>
  <c r="C28" i="13"/>
  <c r="J2" i="41" s="1"/>
  <c r="D28" i="13"/>
  <c r="E28" i="13"/>
  <c r="F28" i="13"/>
  <c r="J5" i="41" s="1"/>
  <c r="G28" i="13"/>
  <c r="H28" i="13"/>
  <c r="J7" i="41" s="1"/>
  <c r="I28" i="13"/>
  <c r="J28" i="13"/>
  <c r="J9" i="41" s="1"/>
  <c r="K28" i="13"/>
  <c r="L28" i="13"/>
  <c r="O28" i="13"/>
  <c r="J14" i="41" s="1"/>
  <c r="P28" i="13"/>
  <c r="J15" i="41" s="1"/>
  <c r="C29" i="13"/>
  <c r="D29" i="13"/>
  <c r="E29" i="13"/>
  <c r="F29" i="13"/>
  <c r="G29" i="13"/>
  <c r="H29" i="13"/>
  <c r="I29" i="13"/>
  <c r="J29" i="13"/>
  <c r="K29" i="13"/>
  <c r="L29" i="13"/>
  <c r="O29" i="13"/>
  <c r="P29" i="13"/>
  <c r="M30" i="13"/>
  <c r="M11" i="40" s="1"/>
  <c r="N30" i="13"/>
  <c r="N11" i="40" s="1"/>
  <c r="M31" i="13"/>
  <c r="N31" i="13"/>
  <c r="N22" i="40" s="1"/>
  <c r="M32" i="13"/>
  <c r="N32" i="13"/>
  <c r="N33" i="40" s="1"/>
  <c r="M38" i="13"/>
  <c r="C3" i="14"/>
  <c r="I2" i="39" s="1"/>
  <c r="D3" i="14"/>
  <c r="I3" i="39" s="1"/>
  <c r="E3" i="14"/>
  <c r="I4" i="39" s="1"/>
  <c r="F3" i="14"/>
  <c r="I5" i="39" s="1"/>
  <c r="G3" i="14"/>
  <c r="I6" i="39" s="1"/>
  <c r="H3" i="14"/>
  <c r="I7" i="39" s="1"/>
  <c r="I3" i="14"/>
  <c r="I8" i="39" s="1"/>
  <c r="J3" i="14"/>
  <c r="I9" i="39" s="1"/>
  <c r="K3" i="14"/>
  <c r="I10" i="39" s="1"/>
  <c r="L3" i="14"/>
  <c r="I11" i="39" s="1"/>
  <c r="O3" i="14"/>
  <c r="P3" i="14"/>
  <c r="I15" i="39" s="1"/>
  <c r="C4" i="14"/>
  <c r="D4" i="14"/>
  <c r="E4" i="14"/>
  <c r="F4" i="14"/>
  <c r="G4" i="14"/>
  <c r="H4" i="14"/>
  <c r="I4" i="14"/>
  <c r="J4" i="14"/>
  <c r="K4" i="14"/>
  <c r="L4" i="14"/>
  <c r="O4" i="14"/>
  <c r="P4" i="14"/>
  <c r="C5" i="14"/>
  <c r="D5" i="14"/>
  <c r="E5" i="14"/>
  <c r="F5" i="14"/>
  <c r="G5" i="14"/>
  <c r="H5" i="14"/>
  <c r="I5" i="14"/>
  <c r="J5" i="14"/>
  <c r="K5" i="14"/>
  <c r="L5" i="14"/>
  <c r="O5" i="14"/>
  <c r="P5" i="14"/>
  <c r="C6" i="14"/>
  <c r="D6" i="14"/>
  <c r="E6" i="14"/>
  <c r="F6" i="14"/>
  <c r="G6" i="14"/>
  <c r="H6" i="14"/>
  <c r="I6" i="14"/>
  <c r="J6" i="14"/>
  <c r="K6" i="14"/>
  <c r="L6" i="14"/>
  <c r="O6" i="14"/>
  <c r="P6" i="14"/>
  <c r="C7" i="14"/>
  <c r="D7" i="14"/>
  <c r="I3" i="29" s="1"/>
  <c r="E7" i="14"/>
  <c r="F7" i="14"/>
  <c r="I5" i="29" s="1"/>
  <c r="G7" i="14"/>
  <c r="I6" i="29" s="1"/>
  <c r="H7" i="14"/>
  <c r="I7" i="14"/>
  <c r="J7" i="14"/>
  <c r="I9" i="29" s="1"/>
  <c r="K7" i="14"/>
  <c r="I10" i="29" s="1"/>
  <c r="L7" i="14"/>
  <c r="I11" i="29" s="1"/>
  <c r="O7" i="14"/>
  <c r="P7" i="14"/>
  <c r="C8" i="14"/>
  <c r="D8" i="14"/>
  <c r="E8" i="14"/>
  <c r="F8" i="14"/>
  <c r="G8" i="14"/>
  <c r="H8" i="14"/>
  <c r="I8" i="14"/>
  <c r="J8" i="14"/>
  <c r="K8" i="14"/>
  <c r="L8" i="14"/>
  <c r="O8" i="14"/>
  <c r="P8" i="14"/>
  <c r="C9" i="14"/>
  <c r="D9" i="14"/>
  <c r="E9" i="14"/>
  <c r="F9" i="14"/>
  <c r="G9" i="14"/>
  <c r="H9" i="14"/>
  <c r="I9" i="14"/>
  <c r="J9" i="14"/>
  <c r="K9" i="14"/>
  <c r="L9" i="14"/>
  <c r="O9" i="14"/>
  <c r="P9" i="14"/>
  <c r="C10" i="14"/>
  <c r="D10" i="14"/>
  <c r="E10" i="14"/>
  <c r="F10" i="14"/>
  <c r="G10" i="14"/>
  <c r="H10" i="14"/>
  <c r="I10" i="14"/>
  <c r="J10" i="14"/>
  <c r="K10" i="14"/>
  <c r="L10" i="14"/>
  <c r="O10" i="14"/>
  <c r="P10" i="14"/>
  <c r="C11" i="14"/>
  <c r="D11" i="14"/>
  <c r="E11" i="14"/>
  <c r="F11" i="14"/>
  <c r="G11" i="14"/>
  <c r="H11" i="14"/>
  <c r="I11" i="14"/>
  <c r="J11" i="14"/>
  <c r="K11" i="14"/>
  <c r="L11" i="14"/>
  <c r="O11" i="14"/>
  <c r="P11" i="14"/>
  <c r="C12" i="14"/>
  <c r="D12" i="14"/>
  <c r="E12" i="14"/>
  <c r="F12" i="14"/>
  <c r="G12" i="14"/>
  <c r="H12" i="14"/>
  <c r="I12" i="14"/>
  <c r="J12" i="14"/>
  <c r="K12" i="14"/>
  <c r="L12" i="14"/>
  <c r="O12" i="14"/>
  <c r="P12" i="14"/>
  <c r="C13" i="14"/>
  <c r="D13" i="14"/>
  <c r="E13" i="14"/>
  <c r="F13" i="14"/>
  <c r="G13" i="14"/>
  <c r="H13" i="14"/>
  <c r="I13" i="14"/>
  <c r="J13" i="14"/>
  <c r="K13" i="14"/>
  <c r="L13" i="14"/>
  <c r="O13" i="14"/>
  <c r="P13" i="14"/>
  <c r="C14" i="14"/>
  <c r="D14" i="14"/>
  <c r="I3" i="23" s="1"/>
  <c r="E14" i="14"/>
  <c r="F14" i="14"/>
  <c r="I5" i="23" s="1"/>
  <c r="G14" i="14"/>
  <c r="I6" i="23" s="1"/>
  <c r="H14" i="14"/>
  <c r="I14" i="14"/>
  <c r="J14" i="14"/>
  <c r="I9" i="23" s="1"/>
  <c r="K14" i="14"/>
  <c r="I10" i="23" s="1"/>
  <c r="L14" i="14"/>
  <c r="I11" i="23" s="1"/>
  <c r="O14" i="14"/>
  <c r="I14" i="23" s="1"/>
  <c r="P14" i="14"/>
  <c r="I15" i="23" s="1"/>
  <c r="C15" i="14"/>
  <c r="D15" i="14"/>
  <c r="E15" i="14"/>
  <c r="F15" i="14"/>
  <c r="G15" i="14"/>
  <c r="H15" i="14"/>
  <c r="I15" i="14"/>
  <c r="J15" i="14"/>
  <c r="K15" i="14"/>
  <c r="L15" i="14"/>
  <c r="O15" i="14"/>
  <c r="P15" i="14"/>
  <c r="C16" i="14"/>
  <c r="D16" i="14"/>
  <c r="E16" i="14"/>
  <c r="F16" i="14"/>
  <c r="G16" i="14"/>
  <c r="H16" i="14"/>
  <c r="I16" i="14"/>
  <c r="J16" i="14"/>
  <c r="K16" i="14"/>
  <c r="L16" i="14"/>
  <c r="O16" i="14"/>
  <c r="P16" i="14"/>
  <c r="C17" i="14"/>
  <c r="D17" i="14"/>
  <c r="E17" i="14"/>
  <c r="F17" i="14"/>
  <c r="G17" i="14"/>
  <c r="H17" i="14"/>
  <c r="I17" i="14"/>
  <c r="J17" i="14"/>
  <c r="K17" i="14"/>
  <c r="L17" i="14"/>
  <c r="O17" i="14"/>
  <c r="P17" i="14"/>
  <c r="C18" i="14"/>
  <c r="D18" i="14"/>
  <c r="I3" i="33" s="1"/>
  <c r="E18" i="14"/>
  <c r="I4" i="33" s="1"/>
  <c r="F18" i="14"/>
  <c r="I5" i="33" s="1"/>
  <c r="G18" i="14"/>
  <c r="I6" i="33" s="1"/>
  <c r="H18" i="14"/>
  <c r="I18" i="14"/>
  <c r="I8" i="33" s="1"/>
  <c r="J18" i="14"/>
  <c r="I9" i="33" s="1"/>
  <c r="K18" i="14"/>
  <c r="I10" i="33" s="1"/>
  <c r="L18" i="14"/>
  <c r="I11" i="33" s="1"/>
  <c r="O18" i="14"/>
  <c r="I14" i="33" s="1"/>
  <c r="P18" i="14"/>
  <c r="I15" i="33" s="1"/>
  <c r="C19" i="14"/>
  <c r="D19" i="14"/>
  <c r="E19" i="14"/>
  <c r="F19" i="14"/>
  <c r="G19" i="14"/>
  <c r="H19" i="14"/>
  <c r="I19" i="14"/>
  <c r="J19" i="14"/>
  <c r="K19" i="14"/>
  <c r="L19" i="14"/>
  <c r="O19" i="14"/>
  <c r="P19" i="14"/>
  <c r="C20" i="14"/>
  <c r="D20" i="14"/>
  <c r="E20" i="14"/>
  <c r="F20" i="14"/>
  <c r="G20" i="14"/>
  <c r="H20" i="14"/>
  <c r="I20" i="14"/>
  <c r="J20" i="14"/>
  <c r="K20" i="14"/>
  <c r="L20" i="14"/>
  <c r="O20" i="14"/>
  <c r="P20" i="14"/>
  <c r="C21" i="14"/>
  <c r="D21" i="14"/>
  <c r="E21" i="14"/>
  <c r="F21" i="14"/>
  <c r="G21" i="14"/>
  <c r="H21" i="14"/>
  <c r="I21" i="14"/>
  <c r="J21" i="14"/>
  <c r="K21" i="14"/>
  <c r="L21" i="14"/>
  <c r="O21" i="14"/>
  <c r="P21" i="14"/>
  <c r="C22" i="14"/>
  <c r="I2" i="38" s="1"/>
  <c r="D22" i="14"/>
  <c r="I3" i="38" s="1"/>
  <c r="E22" i="14"/>
  <c r="I4" i="38" s="1"/>
  <c r="F22" i="14"/>
  <c r="I5" i="38" s="1"/>
  <c r="G22" i="14"/>
  <c r="I6" i="38" s="1"/>
  <c r="H22" i="14"/>
  <c r="I7" i="38" s="1"/>
  <c r="I22" i="14"/>
  <c r="I8" i="38" s="1"/>
  <c r="J22" i="14"/>
  <c r="I9" i="38" s="1"/>
  <c r="K22" i="14"/>
  <c r="I10" i="38" s="1"/>
  <c r="L22" i="14"/>
  <c r="I11" i="38" s="1"/>
  <c r="O22" i="14"/>
  <c r="I14" i="38" s="1"/>
  <c r="P22" i="14"/>
  <c r="I15" i="38" s="1"/>
  <c r="C23" i="14"/>
  <c r="D23" i="14"/>
  <c r="E23" i="14"/>
  <c r="F23" i="14"/>
  <c r="G23" i="14"/>
  <c r="H23" i="14"/>
  <c r="I23" i="14"/>
  <c r="J23" i="14"/>
  <c r="K23" i="14"/>
  <c r="L23" i="14"/>
  <c r="O23" i="14"/>
  <c r="P23" i="14"/>
  <c r="C24" i="14"/>
  <c r="D24" i="14"/>
  <c r="E24" i="14"/>
  <c r="F24" i="14"/>
  <c r="G24" i="14"/>
  <c r="H24" i="14"/>
  <c r="I24" i="14"/>
  <c r="J24" i="14"/>
  <c r="K24" i="14"/>
  <c r="L24" i="14"/>
  <c r="O24" i="14"/>
  <c r="P24" i="14"/>
  <c r="C25" i="14"/>
  <c r="D25" i="14"/>
  <c r="I3" i="26" s="1"/>
  <c r="E25" i="14"/>
  <c r="F25" i="14"/>
  <c r="I5" i="26" s="1"/>
  <c r="G25" i="14"/>
  <c r="I6" i="26" s="1"/>
  <c r="H25" i="14"/>
  <c r="I25" i="14"/>
  <c r="I8" i="26" s="1"/>
  <c r="J25" i="14"/>
  <c r="I9" i="26" s="1"/>
  <c r="K25" i="14"/>
  <c r="I10" i="26" s="1"/>
  <c r="L25" i="14"/>
  <c r="I11" i="26" s="1"/>
  <c r="O25" i="14"/>
  <c r="I14" i="26" s="1"/>
  <c r="P25" i="14"/>
  <c r="I15" i="26" s="1"/>
  <c r="C26" i="14"/>
  <c r="D26" i="14"/>
  <c r="E26" i="14"/>
  <c r="F26" i="14"/>
  <c r="G26" i="14"/>
  <c r="H26" i="14"/>
  <c r="I26" i="14"/>
  <c r="J26" i="14"/>
  <c r="K26" i="14"/>
  <c r="L26" i="14"/>
  <c r="O26" i="14"/>
  <c r="P26" i="14"/>
  <c r="C27" i="14"/>
  <c r="D27" i="14"/>
  <c r="E27" i="14"/>
  <c r="F27" i="14"/>
  <c r="G27" i="14"/>
  <c r="H27" i="14"/>
  <c r="I27" i="14"/>
  <c r="J27" i="14"/>
  <c r="K27" i="14"/>
  <c r="L27" i="14"/>
  <c r="O27" i="14"/>
  <c r="P27" i="14"/>
  <c r="C28" i="14"/>
  <c r="I2" i="41" s="1"/>
  <c r="D28" i="14"/>
  <c r="I3" i="41" s="1"/>
  <c r="E28" i="14"/>
  <c r="I4" i="41" s="1"/>
  <c r="F28" i="14"/>
  <c r="I5" i="41" s="1"/>
  <c r="G28" i="14"/>
  <c r="I6" i="41" s="1"/>
  <c r="H28" i="14"/>
  <c r="I7" i="41" s="1"/>
  <c r="I28" i="14"/>
  <c r="I8" i="41" s="1"/>
  <c r="J28" i="14"/>
  <c r="I9" i="41" s="1"/>
  <c r="K28" i="14"/>
  <c r="I10" i="41" s="1"/>
  <c r="L28" i="14"/>
  <c r="I11" i="41" s="1"/>
  <c r="O28" i="14"/>
  <c r="I14" i="41" s="1"/>
  <c r="P28" i="14"/>
  <c r="I15" i="41" s="1"/>
  <c r="C29" i="14"/>
  <c r="D29" i="14"/>
  <c r="E29" i="14"/>
  <c r="F29" i="14"/>
  <c r="G29" i="14"/>
  <c r="H29" i="14"/>
  <c r="I29" i="14"/>
  <c r="J29" i="14"/>
  <c r="K29" i="14"/>
  <c r="L29" i="14"/>
  <c r="O29" i="14"/>
  <c r="P29" i="14"/>
  <c r="M30" i="14"/>
  <c r="M10" i="40" s="1"/>
  <c r="N30" i="14"/>
  <c r="N10" i="40" s="1"/>
  <c r="M31" i="14"/>
  <c r="M21" i="40" s="1"/>
  <c r="N31" i="14"/>
  <c r="N21" i="40" s="1"/>
  <c r="M32" i="14"/>
  <c r="M32" i="40" s="1"/>
  <c r="N32" i="14"/>
  <c r="N32" i="40" s="1"/>
  <c r="C3" i="15"/>
  <c r="H2" i="39" s="1"/>
  <c r="D3" i="15"/>
  <c r="H3" i="39" s="1"/>
  <c r="E3" i="15"/>
  <c r="H4" i="39" s="1"/>
  <c r="F3" i="15"/>
  <c r="H5" i="39" s="1"/>
  <c r="G3" i="15"/>
  <c r="H6" i="39" s="1"/>
  <c r="H3" i="15"/>
  <c r="H7" i="39" s="1"/>
  <c r="I3" i="15"/>
  <c r="H8" i="39" s="1"/>
  <c r="J3" i="15"/>
  <c r="H9" i="39" s="1"/>
  <c r="K3" i="15"/>
  <c r="H10" i="39" s="1"/>
  <c r="L3" i="15"/>
  <c r="H11" i="39" s="1"/>
  <c r="O3" i="15"/>
  <c r="H14" i="39" s="1"/>
  <c r="P3" i="15"/>
  <c r="H15" i="39" s="1"/>
  <c r="C4" i="15"/>
  <c r="D4" i="15"/>
  <c r="E4" i="15"/>
  <c r="F4" i="15"/>
  <c r="G4" i="15"/>
  <c r="H4" i="15"/>
  <c r="I4" i="15"/>
  <c r="J4" i="15"/>
  <c r="K4" i="15"/>
  <c r="L4" i="15"/>
  <c r="O4" i="15"/>
  <c r="P4" i="15"/>
  <c r="C5" i="15"/>
  <c r="D5" i="15"/>
  <c r="E5" i="15"/>
  <c r="F5" i="15"/>
  <c r="G5" i="15"/>
  <c r="H5" i="15"/>
  <c r="I5" i="15"/>
  <c r="J5" i="15"/>
  <c r="K5" i="15"/>
  <c r="L5" i="15"/>
  <c r="O5" i="15"/>
  <c r="P5" i="15"/>
  <c r="C6" i="15"/>
  <c r="D6" i="15"/>
  <c r="E6" i="15"/>
  <c r="F6" i="15"/>
  <c r="G6" i="15"/>
  <c r="H6" i="15"/>
  <c r="I6" i="15"/>
  <c r="J6" i="15"/>
  <c r="K6" i="15"/>
  <c r="L6" i="15"/>
  <c r="O6" i="15"/>
  <c r="P6" i="15"/>
  <c r="C7" i="15"/>
  <c r="D7" i="15"/>
  <c r="E7" i="15"/>
  <c r="H4" i="29" s="1"/>
  <c r="F7" i="15"/>
  <c r="H5" i="29" s="1"/>
  <c r="G7" i="15"/>
  <c r="H6" i="29" s="1"/>
  <c r="H7" i="15"/>
  <c r="I7" i="15"/>
  <c r="H8" i="29" s="1"/>
  <c r="J7" i="15"/>
  <c r="H9" i="29" s="1"/>
  <c r="K7" i="15"/>
  <c r="H10" i="29" s="1"/>
  <c r="L7" i="15"/>
  <c r="O7" i="15"/>
  <c r="H14" i="29" s="1"/>
  <c r="P7" i="15"/>
  <c r="H15" i="29" s="1"/>
  <c r="C8" i="15"/>
  <c r="D8" i="15"/>
  <c r="E8" i="15"/>
  <c r="F8" i="15"/>
  <c r="G8" i="15"/>
  <c r="H8" i="15"/>
  <c r="I8" i="15"/>
  <c r="J8" i="15"/>
  <c r="K8" i="15"/>
  <c r="L8" i="15"/>
  <c r="O8" i="15"/>
  <c r="P8" i="15"/>
  <c r="C9" i="15"/>
  <c r="D9" i="15"/>
  <c r="E9" i="15"/>
  <c r="F9" i="15"/>
  <c r="G9" i="15"/>
  <c r="H9" i="15"/>
  <c r="I9" i="15"/>
  <c r="J9" i="15"/>
  <c r="K9" i="15"/>
  <c r="L9" i="15"/>
  <c r="O9" i="15"/>
  <c r="P9" i="15"/>
  <c r="C10" i="15"/>
  <c r="D10" i="15"/>
  <c r="E10" i="15"/>
  <c r="F10" i="15"/>
  <c r="G10" i="15"/>
  <c r="H10" i="15"/>
  <c r="I10" i="15"/>
  <c r="J10" i="15"/>
  <c r="K10" i="15"/>
  <c r="L10" i="15"/>
  <c r="O10" i="15"/>
  <c r="P10" i="15"/>
  <c r="C11" i="15"/>
  <c r="D11" i="15"/>
  <c r="E11" i="15"/>
  <c r="F11" i="15"/>
  <c r="G11" i="15"/>
  <c r="H11" i="15"/>
  <c r="I11" i="15"/>
  <c r="J11" i="15"/>
  <c r="K11" i="15"/>
  <c r="L11" i="15"/>
  <c r="O11" i="15"/>
  <c r="P11" i="15"/>
  <c r="C12" i="15"/>
  <c r="D12" i="15"/>
  <c r="E12" i="15"/>
  <c r="F12" i="15"/>
  <c r="G12" i="15"/>
  <c r="H12" i="15"/>
  <c r="I12" i="15"/>
  <c r="J12" i="15"/>
  <c r="K12" i="15"/>
  <c r="L12" i="15"/>
  <c r="O12" i="15"/>
  <c r="P12" i="15"/>
  <c r="C13" i="15"/>
  <c r="D13" i="15"/>
  <c r="E13" i="15"/>
  <c r="F13" i="15"/>
  <c r="G13" i="15"/>
  <c r="H13" i="15"/>
  <c r="I13" i="15"/>
  <c r="J13" i="15"/>
  <c r="K13" i="15"/>
  <c r="L13" i="15"/>
  <c r="O13" i="15"/>
  <c r="P13" i="15"/>
  <c r="C14" i="15"/>
  <c r="D14" i="15"/>
  <c r="H3" i="23" s="1"/>
  <c r="E14" i="15"/>
  <c r="F14" i="15"/>
  <c r="H5" i="23" s="1"/>
  <c r="G14" i="15"/>
  <c r="H6" i="23" s="1"/>
  <c r="H14" i="15"/>
  <c r="I14" i="15"/>
  <c r="H8" i="23" s="1"/>
  <c r="J14" i="15"/>
  <c r="H9" i="23" s="1"/>
  <c r="K14" i="15"/>
  <c r="H10" i="23" s="1"/>
  <c r="L14" i="15"/>
  <c r="H11" i="23" s="1"/>
  <c r="O14" i="15"/>
  <c r="H14" i="23" s="1"/>
  <c r="P14" i="15"/>
  <c r="H15" i="23" s="1"/>
  <c r="C15" i="15"/>
  <c r="D15" i="15"/>
  <c r="E15" i="15"/>
  <c r="F15" i="15"/>
  <c r="G15" i="15"/>
  <c r="H15" i="15"/>
  <c r="I15" i="15"/>
  <c r="J15" i="15"/>
  <c r="K15" i="15"/>
  <c r="L15" i="15"/>
  <c r="O15" i="15"/>
  <c r="P15" i="15"/>
  <c r="C16" i="15"/>
  <c r="D16" i="15"/>
  <c r="E16" i="15"/>
  <c r="F16" i="15"/>
  <c r="G16" i="15"/>
  <c r="H16" i="15"/>
  <c r="I16" i="15"/>
  <c r="J16" i="15"/>
  <c r="K16" i="15"/>
  <c r="L16" i="15"/>
  <c r="O16" i="15"/>
  <c r="P16" i="15"/>
  <c r="C17" i="15"/>
  <c r="D17" i="15"/>
  <c r="E17" i="15"/>
  <c r="F17" i="15"/>
  <c r="G17" i="15"/>
  <c r="H17" i="15"/>
  <c r="I17" i="15"/>
  <c r="J17" i="15"/>
  <c r="K17" i="15"/>
  <c r="L17" i="15"/>
  <c r="O17" i="15"/>
  <c r="P17" i="15"/>
  <c r="C18" i="15"/>
  <c r="D18" i="15"/>
  <c r="H3" i="33" s="1"/>
  <c r="E18" i="15"/>
  <c r="H4" i="33" s="1"/>
  <c r="F18" i="15"/>
  <c r="H5" i="33" s="1"/>
  <c r="G18" i="15"/>
  <c r="H6" i="33" s="1"/>
  <c r="H18" i="15"/>
  <c r="I18" i="15"/>
  <c r="H8" i="33" s="1"/>
  <c r="J18" i="15"/>
  <c r="H9" i="33" s="1"/>
  <c r="K18" i="15"/>
  <c r="H10" i="33" s="1"/>
  <c r="L18" i="15"/>
  <c r="H11" i="33" s="1"/>
  <c r="O18" i="15"/>
  <c r="H14" i="33" s="1"/>
  <c r="P18" i="15"/>
  <c r="H15" i="33" s="1"/>
  <c r="C19" i="15"/>
  <c r="D19" i="15"/>
  <c r="E19" i="15"/>
  <c r="F19" i="15"/>
  <c r="G19" i="15"/>
  <c r="H19" i="15"/>
  <c r="I19" i="15"/>
  <c r="J19" i="15"/>
  <c r="K19" i="15"/>
  <c r="L19" i="15"/>
  <c r="O19" i="15"/>
  <c r="P19" i="15"/>
  <c r="C20" i="15"/>
  <c r="D20" i="15"/>
  <c r="E20" i="15"/>
  <c r="F20" i="15"/>
  <c r="G20" i="15"/>
  <c r="H20" i="15"/>
  <c r="I20" i="15"/>
  <c r="J20" i="15"/>
  <c r="K20" i="15"/>
  <c r="L20" i="15"/>
  <c r="O20" i="15"/>
  <c r="P20" i="15"/>
  <c r="C21" i="15"/>
  <c r="D21" i="15"/>
  <c r="E21" i="15"/>
  <c r="F21" i="15"/>
  <c r="G21" i="15"/>
  <c r="H21" i="15"/>
  <c r="I21" i="15"/>
  <c r="J21" i="15"/>
  <c r="K21" i="15"/>
  <c r="L21" i="15"/>
  <c r="O21" i="15"/>
  <c r="P21" i="15"/>
  <c r="C22" i="15"/>
  <c r="H2" i="38" s="1"/>
  <c r="D22" i="15"/>
  <c r="H3" i="38" s="1"/>
  <c r="E22" i="15"/>
  <c r="H4" i="38" s="1"/>
  <c r="F22" i="15"/>
  <c r="H5" i="38" s="1"/>
  <c r="G22" i="15"/>
  <c r="H6" i="38" s="1"/>
  <c r="H22" i="15"/>
  <c r="H7" i="38" s="1"/>
  <c r="I22" i="15"/>
  <c r="H8" i="38" s="1"/>
  <c r="J22" i="15"/>
  <c r="H9" i="38" s="1"/>
  <c r="K22" i="15"/>
  <c r="H10" i="38" s="1"/>
  <c r="L22" i="15"/>
  <c r="H11" i="38" s="1"/>
  <c r="O22" i="15"/>
  <c r="H14" i="38" s="1"/>
  <c r="P22" i="15"/>
  <c r="H15" i="38" s="1"/>
  <c r="C23" i="15"/>
  <c r="D23" i="15"/>
  <c r="E23" i="15"/>
  <c r="F23" i="15"/>
  <c r="G23" i="15"/>
  <c r="H23" i="15"/>
  <c r="I23" i="15"/>
  <c r="J23" i="15"/>
  <c r="K23" i="15"/>
  <c r="L23" i="15"/>
  <c r="O23" i="15"/>
  <c r="P23" i="15"/>
  <c r="C24" i="15"/>
  <c r="D24" i="15"/>
  <c r="E24" i="15"/>
  <c r="F24" i="15"/>
  <c r="G24" i="15"/>
  <c r="H24" i="15"/>
  <c r="I24" i="15"/>
  <c r="J24" i="15"/>
  <c r="K24" i="15"/>
  <c r="L24" i="15"/>
  <c r="O24" i="15"/>
  <c r="P24" i="15"/>
  <c r="C25" i="15"/>
  <c r="D25" i="15"/>
  <c r="H3" i="26" s="1"/>
  <c r="E25" i="15"/>
  <c r="H4" i="26" s="1"/>
  <c r="F25" i="15"/>
  <c r="H5" i="26" s="1"/>
  <c r="G25" i="15"/>
  <c r="H6" i="26" s="1"/>
  <c r="H25" i="15"/>
  <c r="I25" i="15"/>
  <c r="H8" i="26" s="1"/>
  <c r="J25" i="15"/>
  <c r="H9" i="26" s="1"/>
  <c r="K25" i="15"/>
  <c r="H10" i="26" s="1"/>
  <c r="L25" i="15"/>
  <c r="H11" i="26" s="1"/>
  <c r="O25" i="15"/>
  <c r="H14" i="26" s="1"/>
  <c r="P25" i="15"/>
  <c r="H15" i="26" s="1"/>
  <c r="C26" i="15"/>
  <c r="D26" i="15"/>
  <c r="E26" i="15"/>
  <c r="F26" i="15"/>
  <c r="G26" i="15"/>
  <c r="H26" i="15"/>
  <c r="I26" i="15"/>
  <c r="J26" i="15"/>
  <c r="K26" i="15"/>
  <c r="L26" i="15"/>
  <c r="O26" i="15"/>
  <c r="P26" i="15"/>
  <c r="C27" i="15"/>
  <c r="D27" i="15"/>
  <c r="E27" i="15"/>
  <c r="F27" i="15"/>
  <c r="G27" i="15"/>
  <c r="H27" i="15"/>
  <c r="I27" i="15"/>
  <c r="J27" i="15"/>
  <c r="K27" i="15"/>
  <c r="L27" i="15"/>
  <c r="O27" i="15"/>
  <c r="P27" i="15"/>
  <c r="C28" i="15"/>
  <c r="H2" i="41" s="1"/>
  <c r="D28" i="15"/>
  <c r="H3" i="41" s="1"/>
  <c r="E28" i="15"/>
  <c r="H4" i="41" s="1"/>
  <c r="F28" i="15"/>
  <c r="H5" i="41" s="1"/>
  <c r="G28" i="15"/>
  <c r="H6" i="41" s="1"/>
  <c r="H28" i="15"/>
  <c r="H7" i="41" s="1"/>
  <c r="I28" i="15"/>
  <c r="H8" i="41" s="1"/>
  <c r="J28" i="15"/>
  <c r="H9" i="41" s="1"/>
  <c r="K28" i="15"/>
  <c r="H10" i="41" s="1"/>
  <c r="L28" i="15"/>
  <c r="H11" i="41" s="1"/>
  <c r="O28" i="15"/>
  <c r="H14" i="41" s="1"/>
  <c r="P28" i="15"/>
  <c r="H15" i="41" s="1"/>
  <c r="C29" i="15"/>
  <c r="D29" i="15"/>
  <c r="E29" i="15"/>
  <c r="F29" i="15"/>
  <c r="G29" i="15"/>
  <c r="H29" i="15"/>
  <c r="I29" i="15"/>
  <c r="J29" i="15"/>
  <c r="K29" i="15"/>
  <c r="L29" i="15"/>
  <c r="O29" i="15"/>
  <c r="P29" i="15"/>
  <c r="M30" i="15"/>
  <c r="M9" i="40" s="1"/>
  <c r="N30" i="15"/>
  <c r="N9" i="40" s="1"/>
  <c r="M31" i="15"/>
  <c r="M20" i="40" s="1"/>
  <c r="N31" i="15"/>
  <c r="N20" i="40" s="1"/>
  <c r="K32" i="15"/>
  <c r="K31" i="40" s="1"/>
  <c r="M32" i="15"/>
  <c r="M31" i="40" s="1"/>
  <c r="N32" i="15"/>
  <c r="N31" i="40" s="1"/>
  <c r="C3" i="16"/>
  <c r="G2" i="39" s="1"/>
  <c r="D3" i="16"/>
  <c r="G3" i="39" s="1"/>
  <c r="E3" i="16"/>
  <c r="G4" i="39" s="1"/>
  <c r="F3" i="16"/>
  <c r="G5" i="39" s="1"/>
  <c r="G3" i="16"/>
  <c r="G6" i="39" s="1"/>
  <c r="H3" i="16"/>
  <c r="G7" i="39" s="1"/>
  <c r="I3" i="16"/>
  <c r="G8" i="39" s="1"/>
  <c r="J3" i="16"/>
  <c r="G9" i="39" s="1"/>
  <c r="K3" i="16"/>
  <c r="G10" i="39" s="1"/>
  <c r="L3" i="16"/>
  <c r="G11" i="39" s="1"/>
  <c r="O3" i="16"/>
  <c r="G14" i="39" s="1"/>
  <c r="P3" i="16"/>
  <c r="G15" i="39" s="1"/>
  <c r="C4" i="16"/>
  <c r="D4" i="16"/>
  <c r="E4" i="16"/>
  <c r="F4" i="16"/>
  <c r="G4" i="16"/>
  <c r="H4" i="16"/>
  <c r="I4" i="16"/>
  <c r="J4" i="16"/>
  <c r="K4" i="16"/>
  <c r="L4" i="16"/>
  <c r="O4" i="16"/>
  <c r="P4" i="16"/>
  <c r="C5" i="16"/>
  <c r="D5" i="16"/>
  <c r="E5" i="16"/>
  <c r="F5" i="16"/>
  <c r="G5" i="16"/>
  <c r="H5" i="16"/>
  <c r="I5" i="16"/>
  <c r="J5" i="16"/>
  <c r="K5" i="16"/>
  <c r="L5" i="16"/>
  <c r="O5" i="16"/>
  <c r="P5" i="16"/>
  <c r="C6" i="16"/>
  <c r="D6" i="16"/>
  <c r="E6" i="16"/>
  <c r="F6" i="16"/>
  <c r="G6" i="16"/>
  <c r="H6" i="16"/>
  <c r="I6" i="16"/>
  <c r="J6" i="16"/>
  <c r="K6" i="16"/>
  <c r="L6" i="16"/>
  <c r="O6" i="16"/>
  <c r="P6" i="16"/>
  <c r="C7" i="16"/>
  <c r="D7" i="16"/>
  <c r="G3" i="29" s="1"/>
  <c r="E7" i="16"/>
  <c r="F7" i="16"/>
  <c r="G5" i="29" s="1"/>
  <c r="G7" i="16"/>
  <c r="G6" i="29" s="1"/>
  <c r="H7" i="16"/>
  <c r="I7" i="16"/>
  <c r="G8" i="29" s="1"/>
  <c r="J7" i="16"/>
  <c r="G9" i="29" s="1"/>
  <c r="K7" i="16"/>
  <c r="G10" i="29" s="1"/>
  <c r="L7" i="16"/>
  <c r="G11" i="29" s="1"/>
  <c r="O7" i="16"/>
  <c r="G14" i="29" s="1"/>
  <c r="P7" i="16"/>
  <c r="G15" i="29" s="1"/>
  <c r="C8" i="16"/>
  <c r="D8" i="16"/>
  <c r="E8" i="16"/>
  <c r="F8" i="16"/>
  <c r="G8" i="16"/>
  <c r="H8" i="16"/>
  <c r="I8" i="16"/>
  <c r="J8" i="16"/>
  <c r="K8" i="16"/>
  <c r="L8" i="16"/>
  <c r="O8" i="16"/>
  <c r="P8" i="16"/>
  <c r="C9" i="16"/>
  <c r="D9" i="16"/>
  <c r="E9" i="16"/>
  <c r="F9" i="16"/>
  <c r="G9" i="16"/>
  <c r="H9" i="16"/>
  <c r="I9" i="16"/>
  <c r="J9" i="16"/>
  <c r="K9" i="16"/>
  <c r="L9" i="16"/>
  <c r="O9" i="16"/>
  <c r="P9" i="16"/>
  <c r="C10" i="16"/>
  <c r="D10" i="16"/>
  <c r="E10" i="16"/>
  <c r="F10" i="16"/>
  <c r="G10" i="16"/>
  <c r="H10" i="16"/>
  <c r="I10" i="16"/>
  <c r="J10" i="16"/>
  <c r="K10" i="16"/>
  <c r="L10" i="16"/>
  <c r="O10" i="16"/>
  <c r="P10" i="16"/>
  <c r="C11" i="16"/>
  <c r="D11" i="16"/>
  <c r="E11" i="16"/>
  <c r="F11" i="16"/>
  <c r="G11" i="16"/>
  <c r="H11" i="16"/>
  <c r="I11" i="16"/>
  <c r="J11" i="16"/>
  <c r="K11" i="16"/>
  <c r="L11" i="16"/>
  <c r="O11" i="16"/>
  <c r="P11" i="16"/>
  <c r="C12" i="16"/>
  <c r="D12" i="16"/>
  <c r="E12" i="16"/>
  <c r="F12" i="16"/>
  <c r="G12" i="16"/>
  <c r="H12" i="16"/>
  <c r="I12" i="16"/>
  <c r="J12" i="16"/>
  <c r="K12" i="16"/>
  <c r="L12" i="16"/>
  <c r="O12" i="16"/>
  <c r="P12" i="16"/>
  <c r="C13" i="16"/>
  <c r="D13" i="16"/>
  <c r="E13" i="16"/>
  <c r="F13" i="16"/>
  <c r="G13" i="16"/>
  <c r="H13" i="16"/>
  <c r="I13" i="16"/>
  <c r="J13" i="16"/>
  <c r="K13" i="16"/>
  <c r="L13" i="16"/>
  <c r="O13" i="16"/>
  <c r="P13" i="16"/>
  <c r="C14" i="16"/>
  <c r="D14" i="16"/>
  <c r="G3" i="23" s="1"/>
  <c r="E14" i="16"/>
  <c r="F14" i="16"/>
  <c r="G5" i="23" s="1"/>
  <c r="G14" i="16"/>
  <c r="G6" i="23" s="1"/>
  <c r="H14" i="16"/>
  <c r="I14" i="16"/>
  <c r="G8" i="23" s="1"/>
  <c r="J14" i="16"/>
  <c r="G9" i="23" s="1"/>
  <c r="K14" i="16"/>
  <c r="G10" i="23" s="1"/>
  <c r="L14" i="16"/>
  <c r="G11" i="23" s="1"/>
  <c r="O14" i="16"/>
  <c r="G14" i="23" s="1"/>
  <c r="P14" i="16"/>
  <c r="G15" i="23" s="1"/>
  <c r="C15" i="16"/>
  <c r="D15" i="16"/>
  <c r="E15" i="16"/>
  <c r="F15" i="16"/>
  <c r="G15" i="16"/>
  <c r="H15" i="16"/>
  <c r="I15" i="16"/>
  <c r="J15" i="16"/>
  <c r="K15" i="16"/>
  <c r="L15" i="16"/>
  <c r="O15" i="16"/>
  <c r="P15" i="16"/>
  <c r="C16" i="16"/>
  <c r="D16" i="16"/>
  <c r="E16" i="16"/>
  <c r="F16" i="16"/>
  <c r="G16" i="16"/>
  <c r="H16" i="16"/>
  <c r="I16" i="16"/>
  <c r="J16" i="16"/>
  <c r="K16" i="16"/>
  <c r="L16" i="16"/>
  <c r="O16" i="16"/>
  <c r="P16" i="16"/>
  <c r="C17" i="16"/>
  <c r="D17" i="16"/>
  <c r="E17" i="16"/>
  <c r="F17" i="16"/>
  <c r="G17" i="16"/>
  <c r="H17" i="16"/>
  <c r="I17" i="16"/>
  <c r="J17" i="16"/>
  <c r="K17" i="16"/>
  <c r="L17" i="16"/>
  <c r="O17" i="16"/>
  <c r="P17" i="16"/>
  <c r="C18" i="16"/>
  <c r="D18" i="16"/>
  <c r="G3" i="33" s="1"/>
  <c r="E18" i="16"/>
  <c r="G4" i="33" s="1"/>
  <c r="F18" i="16"/>
  <c r="G5" i="33" s="1"/>
  <c r="G18" i="16"/>
  <c r="G6" i="33" s="1"/>
  <c r="H18" i="16"/>
  <c r="I18" i="16"/>
  <c r="G8" i="33" s="1"/>
  <c r="J18" i="16"/>
  <c r="G9" i="33" s="1"/>
  <c r="K18" i="16"/>
  <c r="G10" i="33" s="1"/>
  <c r="L18" i="16"/>
  <c r="G11" i="33" s="1"/>
  <c r="O18" i="16"/>
  <c r="G14" i="33" s="1"/>
  <c r="P18" i="16"/>
  <c r="G15" i="33" s="1"/>
  <c r="C19" i="16"/>
  <c r="D19" i="16"/>
  <c r="E19" i="16"/>
  <c r="F19" i="16"/>
  <c r="G19" i="16"/>
  <c r="H19" i="16"/>
  <c r="I19" i="16"/>
  <c r="J19" i="16"/>
  <c r="K19" i="16"/>
  <c r="L19" i="16"/>
  <c r="O19" i="16"/>
  <c r="P19" i="16"/>
  <c r="C20" i="16"/>
  <c r="D20" i="16"/>
  <c r="E20" i="16"/>
  <c r="F20" i="16"/>
  <c r="G20" i="16"/>
  <c r="H20" i="16"/>
  <c r="I20" i="16"/>
  <c r="J20" i="16"/>
  <c r="K20" i="16"/>
  <c r="L20" i="16"/>
  <c r="O20" i="16"/>
  <c r="P20" i="16"/>
  <c r="C21" i="16"/>
  <c r="D21" i="16"/>
  <c r="E21" i="16"/>
  <c r="F21" i="16"/>
  <c r="G21" i="16"/>
  <c r="H21" i="16"/>
  <c r="I21" i="16"/>
  <c r="J21" i="16"/>
  <c r="K21" i="16"/>
  <c r="L21" i="16"/>
  <c r="O21" i="16"/>
  <c r="P21" i="16"/>
  <c r="C22" i="16"/>
  <c r="G2" i="38" s="1"/>
  <c r="D22" i="16"/>
  <c r="G3" i="38" s="1"/>
  <c r="E22" i="16"/>
  <c r="G4" i="38" s="1"/>
  <c r="F22" i="16"/>
  <c r="G5" i="38" s="1"/>
  <c r="G22" i="16"/>
  <c r="G6" i="38" s="1"/>
  <c r="H22" i="16"/>
  <c r="G7" i="38" s="1"/>
  <c r="I22" i="16"/>
  <c r="G8" i="38" s="1"/>
  <c r="J22" i="16"/>
  <c r="G9" i="38" s="1"/>
  <c r="K22" i="16"/>
  <c r="G10" i="38" s="1"/>
  <c r="L22" i="16"/>
  <c r="G11" i="38" s="1"/>
  <c r="O22" i="16"/>
  <c r="G14" i="38" s="1"/>
  <c r="P22" i="16"/>
  <c r="G15" i="38" s="1"/>
  <c r="C23" i="16"/>
  <c r="D23" i="16"/>
  <c r="E23" i="16"/>
  <c r="F23" i="16"/>
  <c r="G23" i="16"/>
  <c r="H23" i="16"/>
  <c r="I23" i="16"/>
  <c r="J23" i="16"/>
  <c r="K23" i="16"/>
  <c r="L23" i="16"/>
  <c r="O23" i="16"/>
  <c r="P23" i="16"/>
  <c r="C24" i="16"/>
  <c r="D24" i="16"/>
  <c r="E24" i="16"/>
  <c r="F24" i="16"/>
  <c r="G24" i="16"/>
  <c r="H24" i="16"/>
  <c r="I24" i="16"/>
  <c r="J24" i="16"/>
  <c r="K24" i="16"/>
  <c r="L24" i="16"/>
  <c r="O24" i="16"/>
  <c r="P24" i="16"/>
  <c r="C25" i="16"/>
  <c r="D25" i="16"/>
  <c r="E25" i="16"/>
  <c r="G4" i="26" s="1"/>
  <c r="F25" i="16"/>
  <c r="G5" i="26" s="1"/>
  <c r="G25" i="16"/>
  <c r="G6" i="26" s="1"/>
  <c r="H25" i="16"/>
  <c r="I25" i="16"/>
  <c r="G8" i="26" s="1"/>
  <c r="J25" i="16"/>
  <c r="G9" i="26" s="1"/>
  <c r="K25" i="16"/>
  <c r="G10" i="26" s="1"/>
  <c r="L25" i="16"/>
  <c r="O25" i="16"/>
  <c r="G14" i="26" s="1"/>
  <c r="P25" i="16"/>
  <c r="G15" i="26" s="1"/>
  <c r="C26" i="16"/>
  <c r="D26" i="16"/>
  <c r="E26" i="16"/>
  <c r="F26" i="16"/>
  <c r="G26" i="16"/>
  <c r="H26" i="16"/>
  <c r="I26" i="16"/>
  <c r="J26" i="16"/>
  <c r="K26" i="16"/>
  <c r="L26" i="16"/>
  <c r="O26" i="16"/>
  <c r="P26" i="16"/>
  <c r="C27" i="16"/>
  <c r="D27" i="16"/>
  <c r="E27" i="16"/>
  <c r="F27" i="16"/>
  <c r="G27" i="16"/>
  <c r="H27" i="16"/>
  <c r="I27" i="16"/>
  <c r="J27" i="16"/>
  <c r="K27" i="16"/>
  <c r="L27" i="16"/>
  <c r="O27" i="16"/>
  <c r="P27" i="16"/>
  <c r="C28" i="16"/>
  <c r="G2" i="41" s="1"/>
  <c r="D28" i="16"/>
  <c r="G3" i="41" s="1"/>
  <c r="E28" i="16"/>
  <c r="G4" i="41" s="1"/>
  <c r="F28" i="16"/>
  <c r="G5" i="41" s="1"/>
  <c r="G28" i="16"/>
  <c r="G6" i="41" s="1"/>
  <c r="H28" i="16"/>
  <c r="G7" i="41" s="1"/>
  <c r="I28" i="16"/>
  <c r="G8" i="41" s="1"/>
  <c r="J28" i="16"/>
  <c r="G9" i="41" s="1"/>
  <c r="K28" i="16"/>
  <c r="G10" i="41" s="1"/>
  <c r="L28" i="16"/>
  <c r="G11" i="41" s="1"/>
  <c r="O28" i="16"/>
  <c r="G14" i="41" s="1"/>
  <c r="P28" i="16"/>
  <c r="G15" i="41" s="1"/>
  <c r="C29" i="16"/>
  <c r="D29" i="16"/>
  <c r="E29" i="16"/>
  <c r="F29" i="16"/>
  <c r="G29" i="16"/>
  <c r="H29" i="16"/>
  <c r="I29" i="16"/>
  <c r="J29" i="16"/>
  <c r="K29" i="16"/>
  <c r="L29" i="16"/>
  <c r="O29" i="16"/>
  <c r="P29" i="16"/>
  <c r="M30" i="16"/>
  <c r="M8" i="40" s="1"/>
  <c r="N30" i="16"/>
  <c r="N8" i="40" s="1"/>
  <c r="M31" i="16"/>
  <c r="M19" i="40" s="1"/>
  <c r="N31" i="16"/>
  <c r="N19" i="40" s="1"/>
  <c r="M32" i="16"/>
  <c r="M30" i="40" s="1"/>
  <c r="N32" i="16"/>
  <c r="N30" i="40" s="1"/>
  <c r="C3" i="17"/>
  <c r="F2" i="39" s="1"/>
  <c r="D3" i="17"/>
  <c r="F3" i="39" s="1"/>
  <c r="E3" i="17"/>
  <c r="F4" i="39" s="1"/>
  <c r="F3" i="17"/>
  <c r="F5" i="39" s="1"/>
  <c r="G3" i="17"/>
  <c r="F6" i="39" s="1"/>
  <c r="H3" i="17"/>
  <c r="F7" i="39" s="1"/>
  <c r="I3" i="17"/>
  <c r="F8" i="39" s="1"/>
  <c r="J3" i="17"/>
  <c r="F9" i="39" s="1"/>
  <c r="K3" i="17"/>
  <c r="F10" i="39" s="1"/>
  <c r="L3" i="17"/>
  <c r="F11" i="39" s="1"/>
  <c r="O3" i="17"/>
  <c r="F14" i="39" s="1"/>
  <c r="P3" i="17"/>
  <c r="F15" i="39" s="1"/>
  <c r="C4" i="17"/>
  <c r="D4" i="17"/>
  <c r="E4" i="17"/>
  <c r="F4" i="17"/>
  <c r="G4" i="17"/>
  <c r="H4" i="17"/>
  <c r="I4" i="17"/>
  <c r="J4" i="17"/>
  <c r="K4" i="17"/>
  <c r="L4" i="17"/>
  <c r="O4" i="17"/>
  <c r="P4" i="17"/>
  <c r="C5" i="17"/>
  <c r="D5" i="17"/>
  <c r="E5" i="17"/>
  <c r="F5" i="17"/>
  <c r="G5" i="17"/>
  <c r="H5" i="17"/>
  <c r="I5" i="17"/>
  <c r="J5" i="17"/>
  <c r="K5" i="17"/>
  <c r="L5" i="17"/>
  <c r="O5" i="17"/>
  <c r="P5" i="17"/>
  <c r="C6" i="17"/>
  <c r="D6" i="17"/>
  <c r="E6" i="17"/>
  <c r="F6" i="17"/>
  <c r="G6" i="17"/>
  <c r="H6" i="17"/>
  <c r="I6" i="17"/>
  <c r="J6" i="17"/>
  <c r="K6" i="17"/>
  <c r="L6" i="17"/>
  <c r="O6" i="17"/>
  <c r="P6" i="17"/>
  <c r="C7" i="17"/>
  <c r="D7" i="17"/>
  <c r="F3" i="29" s="1"/>
  <c r="E7" i="17"/>
  <c r="F4" i="29" s="1"/>
  <c r="F7" i="17"/>
  <c r="G7" i="17"/>
  <c r="F6" i="29" s="1"/>
  <c r="H7" i="17"/>
  <c r="I7" i="17"/>
  <c r="F8" i="29" s="1"/>
  <c r="J7" i="17"/>
  <c r="K7" i="17"/>
  <c r="F10" i="29" s="1"/>
  <c r="L7" i="17"/>
  <c r="F11" i="29" s="1"/>
  <c r="O7" i="17"/>
  <c r="F14" i="29" s="1"/>
  <c r="P7" i="17"/>
  <c r="C8" i="17"/>
  <c r="D8" i="17"/>
  <c r="E8" i="17"/>
  <c r="F8" i="17"/>
  <c r="G8" i="17"/>
  <c r="H8" i="17"/>
  <c r="I8" i="17"/>
  <c r="J8" i="17"/>
  <c r="K8" i="17"/>
  <c r="L8" i="17"/>
  <c r="O8" i="17"/>
  <c r="P8" i="17"/>
  <c r="C9" i="17"/>
  <c r="D9" i="17"/>
  <c r="E9" i="17"/>
  <c r="F9" i="17"/>
  <c r="G9" i="17"/>
  <c r="H9" i="17"/>
  <c r="I9" i="17"/>
  <c r="J9" i="17"/>
  <c r="K9" i="17"/>
  <c r="L9" i="17"/>
  <c r="O9" i="17"/>
  <c r="P9" i="17"/>
  <c r="C10" i="17"/>
  <c r="D10" i="17"/>
  <c r="E10" i="17"/>
  <c r="F10" i="17"/>
  <c r="G10" i="17"/>
  <c r="H10" i="17"/>
  <c r="I10" i="17"/>
  <c r="J10" i="17"/>
  <c r="K10" i="17"/>
  <c r="L10" i="17"/>
  <c r="O10" i="17"/>
  <c r="P10" i="17"/>
  <c r="C11" i="17"/>
  <c r="D11" i="17"/>
  <c r="E11" i="17"/>
  <c r="F11" i="17"/>
  <c r="G11" i="17"/>
  <c r="H11" i="17"/>
  <c r="I11" i="17"/>
  <c r="J11" i="17"/>
  <c r="K11" i="17"/>
  <c r="L11" i="17"/>
  <c r="O11" i="17"/>
  <c r="P11" i="17"/>
  <c r="C12" i="17"/>
  <c r="D12" i="17"/>
  <c r="E12" i="17"/>
  <c r="F12" i="17"/>
  <c r="G12" i="17"/>
  <c r="H12" i="17"/>
  <c r="I12" i="17"/>
  <c r="J12" i="17"/>
  <c r="K12" i="17"/>
  <c r="L12" i="17"/>
  <c r="O12" i="17"/>
  <c r="P12" i="17"/>
  <c r="C13" i="17"/>
  <c r="D13" i="17"/>
  <c r="E13" i="17"/>
  <c r="F13" i="17"/>
  <c r="G13" i="17"/>
  <c r="H13" i="17"/>
  <c r="I13" i="17"/>
  <c r="J13" i="17"/>
  <c r="K13" i="17"/>
  <c r="L13" i="17"/>
  <c r="O13" i="17"/>
  <c r="P13" i="17"/>
  <c r="C14" i="17"/>
  <c r="D14" i="17"/>
  <c r="F3" i="23" s="1"/>
  <c r="E14" i="17"/>
  <c r="F4" i="23" s="1"/>
  <c r="F14" i="17"/>
  <c r="F5" i="23" s="1"/>
  <c r="G14" i="17"/>
  <c r="F6" i="23" s="1"/>
  <c r="H14" i="17"/>
  <c r="I14" i="17"/>
  <c r="J14" i="17"/>
  <c r="F9" i="23" s="1"/>
  <c r="K14" i="17"/>
  <c r="F10" i="23" s="1"/>
  <c r="L14" i="17"/>
  <c r="F11" i="23" s="1"/>
  <c r="O14" i="17"/>
  <c r="F14" i="23" s="1"/>
  <c r="P14" i="17"/>
  <c r="F15" i="23" s="1"/>
  <c r="C15" i="17"/>
  <c r="D15" i="17"/>
  <c r="E15" i="17"/>
  <c r="F15" i="17"/>
  <c r="G15" i="17"/>
  <c r="H15" i="17"/>
  <c r="I15" i="17"/>
  <c r="J15" i="17"/>
  <c r="K15" i="17"/>
  <c r="L15" i="17"/>
  <c r="O15" i="17"/>
  <c r="P15" i="17"/>
  <c r="C16" i="17"/>
  <c r="D16" i="17"/>
  <c r="E16" i="17"/>
  <c r="F16" i="17"/>
  <c r="G16" i="17"/>
  <c r="H16" i="17"/>
  <c r="I16" i="17"/>
  <c r="J16" i="17"/>
  <c r="K16" i="17"/>
  <c r="L16" i="17"/>
  <c r="O16" i="17"/>
  <c r="P16" i="17"/>
  <c r="C17" i="17"/>
  <c r="D17" i="17"/>
  <c r="E17" i="17"/>
  <c r="F17" i="17"/>
  <c r="G17" i="17"/>
  <c r="H17" i="17"/>
  <c r="I17" i="17"/>
  <c r="J17" i="17"/>
  <c r="K17" i="17"/>
  <c r="L17" i="17"/>
  <c r="O17" i="17"/>
  <c r="P17" i="17"/>
  <c r="C18" i="17"/>
  <c r="D18" i="17"/>
  <c r="E18" i="17"/>
  <c r="F4" i="33" s="1"/>
  <c r="F18" i="17"/>
  <c r="F5" i="33" s="1"/>
  <c r="G18" i="17"/>
  <c r="F6" i="33" s="1"/>
  <c r="H18" i="17"/>
  <c r="I18" i="17"/>
  <c r="F8" i="33" s="1"/>
  <c r="J18" i="17"/>
  <c r="F9" i="33" s="1"/>
  <c r="K18" i="17"/>
  <c r="F10" i="33" s="1"/>
  <c r="L18" i="17"/>
  <c r="F11" i="33" s="1"/>
  <c r="O18" i="17"/>
  <c r="F14" i="33" s="1"/>
  <c r="P18" i="17"/>
  <c r="F15" i="33" s="1"/>
  <c r="C19" i="17"/>
  <c r="D19" i="17"/>
  <c r="E19" i="17"/>
  <c r="F19" i="17"/>
  <c r="G19" i="17"/>
  <c r="H19" i="17"/>
  <c r="I19" i="17"/>
  <c r="J19" i="17"/>
  <c r="K19" i="17"/>
  <c r="L19" i="17"/>
  <c r="O19" i="17"/>
  <c r="P19" i="17"/>
  <c r="C20" i="17"/>
  <c r="D20" i="17"/>
  <c r="E20" i="17"/>
  <c r="F20" i="17"/>
  <c r="G20" i="17"/>
  <c r="H20" i="17"/>
  <c r="I20" i="17"/>
  <c r="J20" i="17"/>
  <c r="K20" i="17"/>
  <c r="L20" i="17"/>
  <c r="O20" i="17"/>
  <c r="P20" i="17"/>
  <c r="C21" i="17"/>
  <c r="D21" i="17"/>
  <c r="E21" i="17"/>
  <c r="F21" i="17"/>
  <c r="G21" i="17"/>
  <c r="H21" i="17"/>
  <c r="I21" i="17"/>
  <c r="J21" i="17"/>
  <c r="K21" i="17"/>
  <c r="L21" i="17"/>
  <c r="O21" i="17"/>
  <c r="P21" i="17"/>
  <c r="C22" i="17"/>
  <c r="F2" i="38" s="1"/>
  <c r="D22" i="17"/>
  <c r="F3" i="38" s="1"/>
  <c r="E22" i="17"/>
  <c r="F4" i="38" s="1"/>
  <c r="F22" i="17"/>
  <c r="F5" i="38" s="1"/>
  <c r="G22" i="17"/>
  <c r="F6" i="38" s="1"/>
  <c r="H22" i="17"/>
  <c r="F7" i="38" s="1"/>
  <c r="I22" i="17"/>
  <c r="F8" i="38" s="1"/>
  <c r="J22" i="17"/>
  <c r="F9" i="38" s="1"/>
  <c r="K22" i="17"/>
  <c r="F10" i="38" s="1"/>
  <c r="L22" i="17"/>
  <c r="F11" i="38" s="1"/>
  <c r="O22" i="17"/>
  <c r="F14" i="38" s="1"/>
  <c r="P22" i="17"/>
  <c r="F15" i="38" s="1"/>
  <c r="C23" i="17"/>
  <c r="D23" i="17"/>
  <c r="E23" i="17"/>
  <c r="F23" i="17"/>
  <c r="G23" i="17"/>
  <c r="H23" i="17"/>
  <c r="I23" i="17"/>
  <c r="J23" i="17"/>
  <c r="K23" i="17"/>
  <c r="L23" i="17"/>
  <c r="O23" i="17"/>
  <c r="P23" i="17"/>
  <c r="C24" i="17"/>
  <c r="D24" i="17"/>
  <c r="E24" i="17"/>
  <c r="F24" i="17"/>
  <c r="G24" i="17"/>
  <c r="H24" i="17"/>
  <c r="I24" i="17"/>
  <c r="J24" i="17"/>
  <c r="K24" i="17"/>
  <c r="L24" i="17"/>
  <c r="O24" i="17"/>
  <c r="P24" i="17"/>
  <c r="C25" i="17"/>
  <c r="D25" i="17"/>
  <c r="F3" i="26" s="1"/>
  <c r="E25" i="17"/>
  <c r="F25" i="17"/>
  <c r="F5" i="26" s="1"/>
  <c r="G25" i="17"/>
  <c r="F6" i="26" s="1"/>
  <c r="H25" i="17"/>
  <c r="I25" i="17"/>
  <c r="F8" i="26" s="1"/>
  <c r="J25" i="17"/>
  <c r="F9" i="26" s="1"/>
  <c r="K25" i="17"/>
  <c r="F10" i="26" s="1"/>
  <c r="L25" i="17"/>
  <c r="F11" i="26" s="1"/>
  <c r="O25" i="17"/>
  <c r="F14" i="26" s="1"/>
  <c r="P25" i="17"/>
  <c r="F15" i="26" s="1"/>
  <c r="C26" i="17"/>
  <c r="D26" i="17"/>
  <c r="E26" i="17"/>
  <c r="F26" i="17"/>
  <c r="G26" i="17"/>
  <c r="H26" i="17"/>
  <c r="I26" i="17"/>
  <c r="J26" i="17"/>
  <c r="K26" i="17"/>
  <c r="L26" i="17"/>
  <c r="O26" i="17"/>
  <c r="P26" i="17"/>
  <c r="C27" i="17"/>
  <c r="D27" i="17"/>
  <c r="E27" i="17"/>
  <c r="F27" i="17"/>
  <c r="G27" i="17"/>
  <c r="H27" i="17"/>
  <c r="I27" i="17"/>
  <c r="J27" i="17"/>
  <c r="K27" i="17"/>
  <c r="L27" i="17"/>
  <c r="O27" i="17"/>
  <c r="P27" i="17"/>
  <c r="C28" i="17"/>
  <c r="F2" i="41" s="1"/>
  <c r="D28" i="17"/>
  <c r="F3" i="41" s="1"/>
  <c r="E28" i="17"/>
  <c r="F4" i="41" s="1"/>
  <c r="F28" i="17"/>
  <c r="F5" i="41" s="1"/>
  <c r="G28" i="17"/>
  <c r="F6" i="41" s="1"/>
  <c r="H28" i="17"/>
  <c r="F7" i="41" s="1"/>
  <c r="I28" i="17"/>
  <c r="F8" i="41" s="1"/>
  <c r="J28" i="17"/>
  <c r="F9" i="41" s="1"/>
  <c r="K28" i="17"/>
  <c r="F10" i="41" s="1"/>
  <c r="L28" i="17"/>
  <c r="F11" i="41" s="1"/>
  <c r="O28" i="17"/>
  <c r="F14" i="41" s="1"/>
  <c r="P28" i="17"/>
  <c r="F15" i="41" s="1"/>
  <c r="C29" i="17"/>
  <c r="D29" i="17"/>
  <c r="E29" i="17"/>
  <c r="F29" i="17"/>
  <c r="G29" i="17"/>
  <c r="H29" i="17"/>
  <c r="I29" i="17"/>
  <c r="J29" i="17"/>
  <c r="K29" i="17"/>
  <c r="L29" i="17"/>
  <c r="O29" i="17"/>
  <c r="P29" i="17"/>
  <c r="M30" i="17"/>
  <c r="M7" i="40" s="1"/>
  <c r="N30" i="17"/>
  <c r="N7" i="40" s="1"/>
  <c r="M31" i="17"/>
  <c r="M18" i="40" s="1"/>
  <c r="N31" i="17"/>
  <c r="N18" i="40" s="1"/>
  <c r="M32" i="17"/>
  <c r="M29" i="40" s="1"/>
  <c r="N32" i="17"/>
  <c r="N29" i="40" s="1"/>
  <c r="C3" i="18"/>
  <c r="E2" i="39" s="1"/>
  <c r="D3" i="18"/>
  <c r="E3" i="39" s="1"/>
  <c r="E3" i="18"/>
  <c r="E4" i="39" s="1"/>
  <c r="F3" i="18"/>
  <c r="E5" i="39" s="1"/>
  <c r="G3" i="18"/>
  <c r="E6" i="39" s="1"/>
  <c r="H3" i="18"/>
  <c r="E7" i="39" s="1"/>
  <c r="I3" i="18"/>
  <c r="J3" i="18"/>
  <c r="E9" i="39" s="1"/>
  <c r="K3" i="18"/>
  <c r="E10" i="39" s="1"/>
  <c r="L3" i="18"/>
  <c r="E11" i="39" s="1"/>
  <c r="O3" i="18"/>
  <c r="E14" i="39" s="1"/>
  <c r="P3" i="18"/>
  <c r="E15" i="39" s="1"/>
  <c r="C4" i="18"/>
  <c r="D4" i="18"/>
  <c r="E4" i="18"/>
  <c r="F4" i="18"/>
  <c r="G4" i="18"/>
  <c r="H4" i="18"/>
  <c r="I4" i="18"/>
  <c r="J4" i="18"/>
  <c r="K4" i="18"/>
  <c r="L4" i="18"/>
  <c r="O4" i="18"/>
  <c r="P4" i="18"/>
  <c r="C5" i="18"/>
  <c r="D5" i="18"/>
  <c r="E5" i="18"/>
  <c r="F5" i="18"/>
  <c r="G5" i="18"/>
  <c r="H5" i="18"/>
  <c r="I5" i="18"/>
  <c r="J5" i="18"/>
  <c r="K5" i="18"/>
  <c r="L5" i="18"/>
  <c r="O5" i="18"/>
  <c r="P5" i="18"/>
  <c r="C6" i="18"/>
  <c r="D6" i="18"/>
  <c r="E6" i="18"/>
  <c r="F6" i="18"/>
  <c r="G6" i="18"/>
  <c r="H6" i="18"/>
  <c r="I6" i="18"/>
  <c r="J6" i="18"/>
  <c r="K6" i="18"/>
  <c r="L6" i="18"/>
  <c r="O6" i="18"/>
  <c r="P6" i="18"/>
  <c r="C7" i="18"/>
  <c r="D7" i="18"/>
  <c r="E3" i="29" s="1"/>
  <c r="E7" i="18"/>
  <c r="F7" i="18"/>
  <c r="E5" i="29" s="1"/>
  <c r="G7" i="18"/>
  <c r="E6" i="29" s="1"/>
  <c r="H7" i="18"/>
  <c r="I7" i="18"/>
  <c r="J7" i="18"/>
  <c r="E9" i="29" s="1"/>
  <c r="K7" i="18"/>
  <c r="E10" i="29" s="1"/>
  <c r="L7" i="18"/>
  <c r="E11" i="29" s="1"/>
  <c r="O7" i="18"/>
  <c r="E14" i="29" s="1"/>
  <c r="P7" i="18"/>
  <c r="E15" i="29" s="1"/>
  <c r="C8" i="18"/>
  <c r="D8" i="18"/>
  <c r="E8" i="18"/>
  <c r="F8" i="18"/>
  <c r="G8" i="18"/>
  <c r="H8" i="18"/>
  <c r="I8" i="18"/>
  <c r="J8" i="18"/>
  <c r="K8" i="18"/>
  <c r="L8" i="18"/>
  <c r="O8" i="18"/>
  <c r="P8" i="18"/>
  <c r="C9" i="18"/>
  <c r="D9" i="18"/>
  <c r="E9" i="18"/>
  <c r="F9" i="18"/>
  <c r="G9" i="18"/>
  <c r="H9" i="18"/>
  <c r="I9" i="18"/>
  <c r="J9" i="18"/>
  <c r="K9" i="18"/>
  <c r="L9" i="18"/>
  <c r="O9" i="18"/>
  <c r="P9" i="18"/>
  <c r="C10" i="18"/>
  <c r="D10" i="18"/>
  <c r="E10" i="18"/>
  <c r="F10" i="18"/>
  <c r="G10" i="18"/>
  <c r="H10" i="18"/>
  <c r="I10" i="18"/>
  <c r="J10" i="18"/>
  <c r="K10" i="18"/>
  <c r="L10" i="18"/>
  <c r="O10" i="18"/>
  <c r="P10" i="18"/>
  <c r="C11" i="18"/>
  <c r="D11" i="18"/>
  <c r="E11" i="18"/>
  <c r="F11" i="18"/>
  <c r="G11" i="18"/>
  <c r="H11" i="18"/>
  <c r="I11" i="18"/>
  <c r="J11" i="18"/>
  <c r="K11" i="18"/>
  <c r="L11" i="18"/>
  <c r="O11" i="18"/>
  <c r="P11" i="18"/>
  <c r="C12" i="18"/>
  <c r="D12" i="18"/>
  <c r="E12" i="18"/>
  <c r="F12" i="18"/>
  <c r="G12" i="18"/>
  <c r="H12" i="18"/>
  <c r="I12" i="18"/>
  <c r="J12" i="18"/>
  <c r="K12" i="18"/>
  <c r="L12" i="18"/>
  <c r="O12" i="18"/>
  <c r="P12" i="18"/>
  <c r="C13" i="18"/>
  <c r="D13" i="18"/>
  <c r="E13" i="18"/>
  <c r="F13" i="18"/>
  <c r="G13" i="18"/>
  <c r="H13" i="18"/>
  <c r="I13" i="18"/>
  <c r="J13" i="18"/>
  <c r="K13" i="18"/>
  <c r="L13" i="18"/>
  <c r="O13" i="18"/>
  <c r="P13" i="18"/>
  <c r="C14" i="18"/>
  <c r="D14" i="18"/>
  <c r="E3" i="23" s="1"/>
  <c r="E14" i="18"/>
  <c r="E4" i="23" s="1"/>
  <c r="F14" i="18"/>
  <c r="E5" i="23" s="1"/>
  <c r="G14" i="18"/>
  <c r="E6" i="23" s="1"/>
  <c r="H14" i="18"/>
  <c r="I14" i="18"/>
  <c r="E8" i="23" s="1"/>
  <c r="J14" i="18"/>
  <c r="E9" i="23" s="1"/>
  <c r="K14" i="18"/>
  <c r="E10" i="23" s="1"/>
  <c r="L14" i="18"/>
  <c r="E11" i="23" s="1"/>
  <c r="O14" i="18"/>
  <c r="E14" i="23" s="1"/>
  <c r="P14" i="18"/>
  <c r="E15" i="23" s="1"/>
  <c r="C15" i="18"/>
  <c r="D15" i="18"/>
  <c r="E15" i="18"/>
  <c r="F15" i="18"/>
  <c r="G15" i="18"/>
  <c r="H15" i="18"/>
  <c r="I15" i="18"/>
  <c r="J15" i="18"/>
  <c r="K15" i="18"/>
  <c r="L15" i="18"/>
  <c r="O15" i="18"/>
  <c r="P15" i="18"/>
  <c r="C16" i="18"/>
  <c r="D16" i="18"/>
  <c r="E16" i="18"/>
  <c r="F16" i="18"/>
  <c r="G16" i="18"/>
  <c r="H16" i="18"/>
  <c r="I16" i="18"/>
  <c r="J16" i="18"/>
  <c r="K16" i="18"/>
  <c r="L16" i="18"/>
  <c r="O16" i="18"/>
  <c r="P16" i="18"/>
  <c r="C17" i="18"/>
  <c r="D17" i="18"/>
  <c r="E17" i="18"/>
  <c r="F17" i="18"/>
  <c r="G17" i="18"/>
  <c r="H17" i="18"/>
  <c r="I17" i="18"/>
  <c r="J17" i="18"/>
  <c r="K17" i="18"/>
  <c r="L17" i="18"/>
  <c r="O17" i="18"/>
  <c r="P17" i="18"/>
  <c r="C18" i="18"/>
  <c r="D18" i="18"/>
  <c r="E3" i="33" s="1"/>
  <c r="E18" i="18"/>
  <c r="E4" i="33" s="1"/>
  <c r="F18" i="18"/>
  <c r="E5" i="33" s="1"/>
  <c r="G18" i="18"/>
  <c r="E6" i="33" s="1"/>
  <c r="H18" i="18"/>
  <c r="I18" i="18"/>
  <c r="E8" i="33" s="1"/>
  <c r="J18" i="18"/>
  <c r="E9" i="33" s="1"/>
  <c r="K18" i="18"/>
  <c r="L18" i="18"/>
  <c r="E11" i="33" s="1"/>
  <c r="O18" i="18"/>
  <c r="E14" i="33" s="1"/>
  <c r="P18" i="18"/>
  <c r="E15" i="33" s="1"/>
  <c r="C19" i="18"/>
  <c r="D19" i="18"/>
  <c r="E19" i="18"/>
  <c r="F19" i="18"/>
  <c r="G19" i="18"/>
  <c r="H19" i="18"/>
  <c r="I19" i="18"/>
  <c r="J19" i="18"/>
  <c r="K19" i="18"/>
  <c r="L19" i="18"/>
  <c r="O19" i="18"/>
  <c r="P19" i="18"/>
  <c r="C20" i="18"/>
  <c r="D20" i="18"/>
  <c r="E20" i="18"/>
  <c r="F20" i="18"/>
  <c r="G20" i="18"/>
  <c r="H20" i="18"/>
  <c r="I20" i="18"/>
  <c r="J20" i="18"/>
  <c r="K20" i="18"/>
  <c r="L20" i="18"/>
  <c r="O20" i="18"/>
  <c r="P20" i="18"/>
  <c r="C21" i="18"/>
  <c r="D21" i="18"/>
  <c r="E21" i="18"/>
  <c r="F21" i="18"/>
  <c r="G21" i="18"/>
  <c r="H21" i="18"/>
  <c r="I21" i="18"/>
  <c r="J21" i="18"/>
  <c r="K21" i="18"/>
  <c r="L21" i="18"/>
  <c r="O21" i="18"/>
  <c r="P21" i="18"/>
  <c r="C22" i="18"/>
  <c r="E2" i="38" s="1"/>
  <c r="D22" i="18"/>
  <c r="E3" i="38" s="1"/>
  <c r="E22" i="18"/>
  <c r="E4" i="38" s="1"/>
  <c r="F22" i="18"/>
  <c r="E5" i="38" s="1"/>
  <c r="G22" i="18"/>
  <c r="E6" i="38" s="1"/>
  <c r="H22" i="18"/>
  <c r="E7" i="38" s="1"/>
  <c r="I22" i="18"/>
  <c r="E8" i="38" s="1"/>
  <c r="J22" i="18"/>
  <c r="E9" i="38" s="1"/>
  <c r="K22" i="18"/>
  <c r="E10" i="38" s="1"/>
  <c r="L22" i="18"/>
  <c r="E11" i="38" s="1"/>
  <c r="O22" i="18"/>
  <c r="E14" i="38" s="1"/>
  <c r="P22" i="18"/>
  <c r="E15" i="38" s="1"/>
  <c r="C23" i="18"/>
  <c r="D23" i="18"/>
  <c r="E23" i="18"/>
  <c r="F23" i="18"/>
  <c r="G23" i="18"/>
  <c r="H23" i="18"/>
  <c r="I23" i="18"/>
  <c r="J23" i="18"/>
  <c r="K23" i="18"/>
  <c r="L23" i="18"/>
  <c r="O23" i="18"/>
  <c r="P23" i="18"/>
  <c r="C24" i="18"/>
  <c r="D24" i="18"/>
  <c r="E24" i="18"/>
  <c r="F24" i="18"/>
  <c r="G24" i="18"/>
  <c r="H24" i="18"/>
  <c r="I24" i="18"/>
  <c r="J24" i="18"/>
  <c r="K24" i="18"/>
  <c r="L24" i="18"/>
  <c r="O24" i="18"/>
  <c r="P24" i="18"/>
  <c r="C25" i="18"/>
  <c r="D25" i="18"/>
  <c r="E3" i="26" s="1"/>
  <c r="E25" i="18"/>
  <c r="E4" i="26" s="1"/>
  <c r="F25" i="18"/>
  <c r="E5" i="26" s="1"/>
  <c r="G25" i="18"/>
  <c r="E6" i="26" s="1"/>
  <c r="H25" i="18"/>
  <c r="I25" i="18"/>
  <c r="E8" i="26" s="1"/>
  <c r="J25" i="18"/>
  <c r="E9" i="26" s="1"/>
  <c r="K25" i="18"/>
  <c r="E10" i="26" s="1"/>
  <c r="L25" i="18"/>
  <c r="E11" i="26" s="1"/>
  <c r="O25" i="18"/>
  <c r="E14" i="26" s="1"/>
  <c r="P25" i="18"/>
  <c r="E15" i="26" s="1"/>
  <c r="C26" i="18"/>
  <c r="D26" i="18"/>
  <c r="E26" i="18"/>
  <c r="F26" i="18"/>
  <c r="G26" i="18"/>
  <c r="H26" i="18"/>
  <c r="I26" i="18"/>
  <c r="J26" i="18"/>
  <c r="K26" i="18"/>
  <c r="L26" i="18"/>
  <c r="O26" i="18"/>
  <c r="P26" i="18"/>
  <c r="C27" i="18"/>
  <c r="D27" i="18"/>
  <c r="E27" i="18"/>
  <c r="F27" i="18"/>
  <c r="G27" i="18"/>
  <c r="H27" i="18"/>
  <c r="I27" i="18"/>
  <c r="J27" i="18"/>
  <c r="K27" i="18"/>
  <c r="L27" i="18"/>
  <c r="O27" i="18"/>
  <c r="P27" i="18"/>
  <c r="C28" i="18"/>
  <c r="E2" i="41" s="1"/>
  <c r="D28" i="18"/>
  <c r="E28" i="18"/>
  <c r="E4" i="41" s="1"/>
  <c r="F28" i="18"/>
  <c r="E5" i="41" s="1"/>
  <c r="G28" i="18"/>
  <c r="E6" i="41" s="1"/>
  <c r="H28" i="18"/>
  <c r="E7" i="41" s="1"/>
  <c r="I28" i="18"/>
  <c r="E8" i="41" s="1"/>
  <c r="J28" i="18"/>
  <c r="E9" i="41" s="1"/>
  <c r="K28" i="18"/>
  <c r="E10" i="41" s="1"/>
  <c r="L28" i="18"/>
  <c r="E11" i="41" s="1"/>
  <c r="O28" i="18"/>
  <c r="E14" i="41" s="1"/>
  <c r="P28" i="18"/>
  <c r="E15" i="41" s="1"/>
  <c r="C29" i="18"/>
  <c r="D29" i="18"/>
  <c r="E29" i="18"/>
  <c r="F29" i="18"/>
  <c r="G29" i="18"/>
  <c r="H29" i="18"/>
  <c r="I29" i="18"/>
  <c r="J29" i="18"/>
  <c r="K29" i="18"/>
  <c r="L29" i="18"/>
  <c r="O29" i="18"/>
  <c r="P29" i="18"/>
  <c r="M30" i="18"/>
  <c r="M6" i="40" s="1"/>
  <c r="N30" i="18"/>
  <c r="N6" i="40" s="1"/>
  <c r="M31" i="18"/>
  <c r="M17" i="40" s="1"/>
  <c r="N31" i="18"/>
  <c r="N17" i="40" s="1"/>
  <c r="M32" i="18"/>
  <c r="M28" i="40" s="1"/>
  <c r="N32" i="18"/>
  <c r="N28" i="40" s="1"/>
  <c r="C3" i="19"/>
  <c r="D2" i="39" s="1"/>
  <c r="D3" i="19"/>
  <c r="E3" i="19"/>
  <c r="D4" i="39" s="1"/>
  <c r="F3" i="19"/>
  <c r="D5" i="39" s="1"/>
  <c r="G3" i="19"/>
  <c r="D6" i="39" s="1"/>
  <c r="H3" i="19"/>
  <c r="I3" i="19"/>
  <c r="D8" i="39" s="1"/>
  <c r="J3" i="19"/>
  <c r="D9" i="39" s="1"/>
  <c r="K3" i="19"/>
  <c r="D10" i="39" s="1"/>
  <c r="L3" i="19"/>
  <c r="D11" i="39" s="1"/>
  <c r="O3" i="19"/>
  <c r="D14" i="39" s="1"/>
  <c r="P3" i="19"/>
  <c r="C4" i="19"/>
  <c r="D4" i="19"/>
  <c r="E4" i="19"/>
  <c r="F4" i="19"/>
  <c r="G4" i="19"/>
  <c r="H4" i="19"/>
  <c r="I4" i="19"/>
  <c r="J4" i="19"/>
  <c r="K4" i="19"/>
  <c r="L4" i="19"/>
  <c r="O4" i="19"/>
  <c r="P4" i="19"/>
  <c r="C5" i="19"/>
  <c r="D5" i="19"/>
  <c r="E5" i="19"/>
  <c r="F5" i="19"/>
  <c r="G5" i="19"/>
  <c r="H5" i="19"/>
  <c r="I5" i="19"/>
  <c r="J5" i="19"/>
  <c r="K5" i="19"/>
  <c r="L5" i="19"/>
  <c r="O5" i="19"/>
  <c r="P5" i="19"/>
  <c r="C6" i="19"/>
  <c r="D6" i="19"/>
  <c r="E6" i="19"/>
  <c r="F6" i="19"/>
  <c r="G6" i="19"/>
  <c r="H6" i="19"/>
  <c r="I6" i="19"/>
  <c r="J6" i="19"/>
  <c r="K6" i="19"/>
  <c r="L6" i="19"/>
  <c r="O6" i="19"/>
  <c r="P6" i="19"/>
  <c r="C7" i="19"/>
  <c r="D7" i="19"/>
  <c r="D3" i="29" s="1"/>
  <c r="E7" i="19"/>
  <c r="D4" i="29" s="1"/>
  <c r="F7" i="19"/>
  <c r="D5" i="29" s="1"/>
  <c r="G7" i="19"/>
  <c r="D6" i="29" s="1"/>
  <c r="H7" i="19"/>
  <c r="I7" i="19"/>
  <c r="D8" i="29" s="1"/>
  <c r="J7" i="19"/>
  <c r="D9" i="29" s="1"/>
  <c r="K7" i="19"/>
  <c r="D10" i="29" s="1"/>
  <c r="L7" i="19"/>
  <c r="D11" i="29" s="1"/>
  <c r="O7" i="19"/>
  <c r="D14" i="29" s="1"/>
  <c r="P7" i="19"/>
  <c r="D15" i="29" s="1"/>
  <c r="C8" i="19"/>
  <c r="D8" i="19"/>
  <c r="E8" i="19"/>
  <c r="F8" i="19"/>
  <c r="G8" i="19"/>
  <c r="H8" i="19"/>
  <c r="I8" i="19"/>
  <c r="J8" i="19"/>
  <c r="K8" i="19"/>
  <c r="L8" i="19"/>
  <c r="O8" i="19"/>
  <c r="P8" i="19"/>
  <c r="C9" i="19"/>
  <c r="D9" i="19"/>
  <c r="E9" i="19"/>
  <c r="F9" i="19"/>
  <c r="G9" i="19"/>
  <c r="H9" i="19"/>
  <c r="I9" i="19"/>
  <c r="J9" i="19"/>
  <c r="K9" i="19"/>
  <c r="L9" i="19"/>
  <c r="O9" i="19"/>
  <c r="P9" i="19"/>
  <c r="C10" i="19"/>
  <c r="D10" i="19"/>
  <c r="E10" i="19"/>
  <c r="F10" i="19"/>
  <c r="G10" i="19"/>
  <c r="H10" i="19"/>
  <c r="I10" i="19"/>
  <c r="J10" i="19"/>
  <c r="K10" i="19"/>
  <c r="L10" i="19"/>
  <c r="O10" i="19"/>
  <c r="P10" i="19"/>
  <c r="C11" i="19"/>
  <c r="D11" i="19"/>
  <c r="E11" i="19"/>
  <c r="F11" i="19"/>
  <c r="G11" i="19"/>
  <c r="H11" i="19"/>
  <c r="I11" i="19"/>
  <c r="J11" i="19"/>
  <c r="K11" i="19"/>
  <c r="L11" i="19"/>
  <c r="O11" i="19"/>
  <c r="P11" i="19"/>
  <c r="C12" i="19"/>
  <c r="D12" i="19"/>
  <c r="E12" i="19"/>
  <c r="F12" i="19"/>
  <c r="G12" i="19"/>
  <c r="H12" i="19"/>
  <c r="I12" i="19"/>
  <c r="J12" i="19"/>
  <c r="K12" i="19"/>
  <c r="L12" i="19"/>
  <c r="O12" i="19"/>
  <c r="P12" i="19"/>
  <c r="C13" i="19"/>
  <c r="D13" i="19"/>
  <c r="E13" i="19"/>
  <c r="F13" i="19"/>
  <c r="G13" i="19"/>
  <c r="H13" i="19"/>
  <c r="I13" i="19"/>
  <c r="J13" i="19"/>
  <c r="K13" i="19"/>
  <c r="L13" i="19"/>
  <c r="O13" i="19"/>
  <c r="P13" i="19"/>
  <c r="C14" i="19"/>
  <c r="D14" i="19"/>
  <c r="D3" i="23" s="1"/>
  <c r="E14" i="19"/>
  <c r="D4" i="23" s="1"/>
  <c r="F14" i="19"/>
  <c r="D5" i="23" s="1"/>
  <c r="G14" i="19"/>
  <c r="D6" i="23" s="1"/>
  <c r="H14" i="19"/>
  <c r="I14" i="19"/>
  <c r="D8" i="23" s="1"/>
  <c r="J14" i="19"/>
  <c r="D9" i="23" s="1"/>
  <c r="K14" i="19"/>
  <c r="D10" i="23" s="1"/>
  <c r="L14" i="19"/>
  <c r="D11" i="23" s="1"/>
  <c r="O14" i="19"/>
  <c r="D14" i="23" s="1"/>
  <c r="P14" i="19"/>
  <c r="D15" i="23" s="1"/>
  <c r="C15" i="19"/>
  <c r="D15" i="19"/>
  <c r="E15" i="19"/>
  <c r="F15" i="19"/>
  <c r="G15" i="19"/>
  <c r="H15" i="19"/>
  <c r="I15" i="19"/>
  <c r="J15" i="19"/>
  <c r="K15" i="19"/>
  <c r="L15" i="19"/>
  <c r="O15" i="19"/>
  <c r="P15" i="19"/>
  <c r="C16" i="19"/>
  <c r="D16" i="19"/>
  <c r="E16" i="19"/>
  <c r="F16" i="19"/>
  <c r="G16" i="19"/>
  <c r="H16" i="19"/>
  <c r="I16" i="19"/>
  <c r="J16" i="19"/>
  <c r="K16" i="19"/>
  <c r="L16" i="19"/>
  <c r="O16" i="19"/>
  <c r="P16" i="19"/>
  <c r="C17" i="19"/>
  <c r="D17" i="19"/>
  <c r="E17" i="19"/>
  <c r="F17" i="19"/>
  <c r="G17" i="19"/>
  <c r="H17" i="19"/>
  <c r="I17" i="19"/>
  <c r="J17" i="19"/>
  <c r="K17" i="19"/>
  <c r="L17" i="19"/>
  <c r="O17" i="19"/>
  <c r="P17" i="19"/>
  <c r="C18" i="19"/>
  <c r="D18" i="19"/>
  <c r="D3" i="33" s="1"/>
  <c r="E18" i="19"/>
  <c r="D4" i="33" s="1"/>
  <c r="F18" i="19"/>
  <c r="D5" i="33" s="1"/>
  <c r="G18" i="19"/>
  <c r="D6" i="33" s="1"/>
  <c r="H18" i="19"/>
  <c r="I18" i="19"/>
  <c r="D8" i="33" s="1"/>
  <c r="J18" i="19"/>
  <c r="D9" i="33" s="1"/>
  <c r="K18" i="19"/>
  <c r="D10" i="33" s="1"/>
  <c r="L18" i="19"/>
  <c r="D11" i="33" s="1"/>
  <c r="O18" i="19"/>
  <c r="D14" i="33" s="1"/>
  <c r="P18" i="19"/>
  <c r="D15" i="33" s="1"/>
  <c r="C19" i="19"/>
  <c r="D19" i="19"/>
  <c r="E19" i="19"/>
  <c r="F19" i="19"/>
  <c r="G19" i="19"/>
  <c r="H19" i="19"/>
  <c r="I19" i="19"/>
  <c r="J19" i="19"/>
  <c r="K19" i="19"/>
  <c r="L19" i="19"/>
  <c r="O19" i="19"/>
  <c r="P19" i="19"/>
  <c r="C20" i="19"/>
  <c r="D20" i="19"/>
  <c r="E20" i="19"/>
  <c r="F20" i="19"/>
  <c r="G20" i="19"/>
  <c r="H20" i="19"/>
  <c r="I20" i="19"/>
  <c r="J20" i="19"/>
  <c r="K20" i="19"/>
  <c r="L20" i="19"/>
  <c r="O20" i="19"/>
  <c r="P20" i="19"/>
  <c r="C21" i="19"/>
  <c r="D21" i="19"/>
  <c r="E21" i="19"/>
  <c r="F21" i="19"/>
  <c r="G21" i="19"/>
  <c r="H21" i="19"/>
  <c r="I21" i="19"/>
  <c r="J21" i="19"/>
  <c r="K21" i="19"/>
  <c r="L21" i="19"/>
  <c r="O21" i="19"/>
  <c r="P21" i="19"/>
  <c r="C22" i="19"/>
  <c r="D2" i="38" s="1"/>
  <c r="D22" i="19"/>
  <c r="D3" i="38" s="1"/>
  <c r="E22" i="19"/>
  <c r="D4" i="38" s="1"/>
  <c r="F22" i="19"/>
  <c r="D5" i="38" s="1"/>
  <c r="G22" i="19"/>
  <c r="D6" i="38" s="1"/>
  <c r="H22" i="19"/>
  <c r="D7" i="38" s="1"/>
  <c r="I22" i="19"/>
  <c r="D8" i="38" s="1"/>
  <c r="J22" i="19"/>
  <c r="D9" i="38" s="1"/>
  <c r="K22" i="19"/>
  <c r="D10" i="38" s="1"/>
  <c r="L22" i="19"/>
  <c r="D11" i="38" s="1"/>
  <c r="O22" i="19"/>
  <c r="D14" i="38" s="1"/>
  <c r="P22" i="19"/>
  <c r="D15" i="38" s="1"/>
  <c r="C23" i="19"/>
  <c r="D23" i="19"/>
  <c r="E23" i="19"/>
  <c r="F23" i="19"/>
  <c r="G23" i="19"/>
  <c r="I23" i="19"/>
  <c r="J23" i="19"/>
  <c r="K23" i="19"/>
  <c r="L23" i="19"/>
  <c r="O23" i="19"/>
  <c r="P23" i="19"/>
  <c r="C24" i="19"/>
  <c r="D24" i="19"/>
  <c r="E24" i="19"/>
  <c r="F24" i="19"/>
  <c r="G24" i="19"/>
  <c r="H24" i="19"/>
  <c r="I24" i="19"/>
  <c r="J24" i="19"/>
  <c r="K24" i="19"/>
  <c r="L24" i="19"/>
  <c r="O24" i="19"/>
  <c r="P24" i="19"/>
  <c r="C25" i="19"/>
  <c r="D25" i="19"/>
  <c r="D3" i="26" s="1"/>
  <c r="E25" i="19"/>
  <c r="D4" i="26" s="1"/>
  <c r="F25" i="19"/>
  <c r="D5" i="26" s="1"/>
  <c r="G25" i="19"/>
  <c r="D6" i="26" s="1"/>
  <c r="I25" i="19"/>
  <c r="J25" i="19"/>
  <c r="D9" i="26" s="1"/>
  <c r="K25" i="19"/>
  <c r="D10" i="26" s="1"/>
  <c r="L25" i="19"/>
  <c r="D11" i="26" s="1"/>
  <c r="O25" i="19"/>
  <c r="D14" i="26" s="1"/>
  <c r="P25" i="19"/>
  <c r="D15" i="26" s="1"/>
  <c r="C26" i="19"/>
  <c r="D26" i="19"/>
  <c r="E26" i="19"/>
  <c r="F26" i="19"/>
  <c r="G26" i="19"/>
  <c r="H26" i="19"/>
  <c r="I26" i="19"/>
  <c r="J26" i="19"/>
  <c r="K26" i="19"/>
  <c r="L26" i="19"/>
  <c r="O26" i="19"/>
  <c r="P26" i="19"/>
  <c r="C27" i="19"/>
  <c r="D27" i="19"/>
  <c r="E27" i="19"/>
  <c r="F27" i="19"/>
  <c r="G27" i="19"/>
  <c r="H27" i="19"/>
  <c r="I27" i="19"/>
  <c r="J27" i="19"/>
  <c r="K27" i="19"/>
  <c r="L27" i="19"/>
  <c r="O27" i="19"/>
  <c r="P27" i="19"/>
  <c r="C28" i="19"/>
  <c r="D2" i="41" s="1"/>
  <c r="D28" i="19"/>
  <c r="D3" i="41" s="1"/>
  <c r="E28" i="19"/>
  <c r="D4" i="41" s="1"/>
  <c r="F28" i="19"/>
  <c r="D5" i="41" s="1"/>
  <c r="G28" i="19"/>
  <c r="D6" i="41" s="1"/>
  <c r="H28" i="19"/>
  <c r="D7" i="41" s="1"/>
  <c r="I28" i="19"/>
  <c r="D8" i="41" s="1"/>
  <c r="J28" i="19"/>
  <c r="D9" i="41" s="1"/>
  <c r="K28" i="19"/>
  <c r="D10" i="41" s="1"/>
  <c r="L28" i="19"/>
  <c r="D11" i="41" s="1"/>
  <c r="O28" i="19"/>
  <c r="D14" i="41" s="1"/>
  <c r="P28" i="19"/>
  <c r="D15" i="41" s="1"/>
  <c r="C29" i="19"/>
  <c r="D29" i="19"/>
  <c r="E29" i="19"/>
  <c r="F29" i="19"/>
  <c r="G29" i="19"/>
  <c r="H29" i="19"/>
  <c r="I29" i="19"/>
  <c r="J29" i="19"/>
  <c r="K29" i="19"/>
  <c r="L29" i="19"/>
  <c r="O29" i="19"/>
  <c r="P29" i="19"/>
  <c r="M30" i="19"/>
  <c r="M5" i="40" s="1"/>
  <c r="N30" i="19"/>
  <c r="N5" i="40" s="1"/>
  <c r="M31" i="19"/>
  <c r="M16" i="40" s="1"/>
  <c r="N31" i="19"/>
  <c r="N16" i="40" s="1"/>
  <c r="M32" i="19"/>
  <c r="M27" i="40" s="1"/>
  <c r="N32" i="19"/>
  <c r="N27" i="40" s="1"/>
  <c r="C3" i="20"/>
  <c r="C2" i="39" s="1"/>
  <c r="D3" i="20"/>
  <c r="C3" i="39" s="1"/>
  <c r="E3" i="20"/>
  <c r="C4" i="39" s="1"/>
  <c r="F3" i="20"/>
  <c r="C5" i="39" s="1"/>
  <c r="G3" i="20"/>
  <c r="C6" i="39" s="1"/>
  <c r="H3" i="20"/>
  <c r="C7" i="39" s="1"/>
  <c r="I3" i="20"/>
  <c r="J3" i="20"/>
  <c r="C9" i="39" s="1"/>
  <c r="K3" i="20"/>
  <c r="C10" i="39" s="1"/>
  <c r="L3" i="20"/>
  <c r="C11" i="39" s="1"/>
  <c r="O3" i="20"/>
  <c r="C14" i="39" s="1"/>
  <c r="P3" i="20"/>
  <c r="C15" i="39" s="1"/>
  <c r="C4" i="20"/>
  <c r="D4" i="20"/>
  <c r="E4" i="20"/>
  <c r="F4" i="20"/>
  <c r="G4" i="20"/>
  <c r="H4" i="20"/>
  <c r="I4" i="20"/>
  <c r="J4" i="20"/>
  <c r="K4" i="20"/>
  <c r="L4" i="20"/>
  <c r="O4" i="20"/>
  <c r="P4" i="20"/>
  <c r="C5" i="20"/>
  <c r="D5" i="20"/>
  <c r="E5" i="20"/>
  <c r="F5" i="20"/>
  <c r="G5" i="20"/>
  <c r="H5" i="20"/>
  <c r="I5" i="20"/>
  <c r="J5" i="20"/>
  <c r="K5" i="20"/>
  <c r="L5" i="20"/>
  <c r="O5" i="20"/>
  <c r="P5" i="20"/>
  <c r="C6" i="20"/>
  <c r="D6" i="20"/>
  <c r="E6" i="20"/>
  <c r="F6" i="20"/>
  <c r="G6" i="20"/>
  <c r="H6" i="20"/>
  <c r="I6" i="20"/>
  <c r="J6" i="20"/>
  <c r="K6" i="20"/>
  <c r="L6" i="20"/>
  <c r="O6" i="20"/>
  <c r="P6" i="20"/>
  <c r="C7" i="20"/>
  <c r="D7" i="20"/>
  <c r="C3" i="29" s="1"/>
  <c r="E7" i="20"/>
  <c r="C4" i="29" s="1"/>
  <c r="F7" i="20"/>
  <c r="C5" i="29" s="1"/>
  <c r="G7" i="20"/>
  <c r="C6" i="29" s="1"/>
  <c r="H7" i="20"/>
  <c r="I7" i="20"/>
  <c r="C8" i="29" s="1"/>
  <c r="J7" i="20"/>
  <c r="C9" i="29" s="1"/>
  <c r="K7" i="20"/>
  <c r="C10" i="29" s="1"/>
  <c r="L7" i="20"/>
  <c r="C11" i="29" s="1"/>
  <c r="O7" i="20"/>
  <c r="C14" i="29" s="1"/>
  <c r="P7" i="20"/>
  <c r="C15" i="29" s="1"/>
  <c r="C8" i="20"/>
  <c r="D8" i="20"/>
  <c r="E8" i="20"/>
  <c r="F8" i="20"/>
  <c r="G8" i="20"/>
  <c r="H8" i="20"/>
  <c r="I8" i="20"/>
  <c r="J8" i="20"/>
  <c r="K8" i="20"/>
  <c r="L8" i="20"/>
  <c r="O8" i="20"/>
  <c r="P8" i="20"/>
  <c r="C9" i="20"/>
  <c r="D9" i="20"/>
  <c r="E9" i="20"/>
  <c r="F9" i="20"/>
  <c r="G9" i="20"/>
  <c r="H9" i="20"/>
  <c r="I9" i="20"/>
  <c r="J9" i="20"/>
  <c r="K9" i="20"/>
  <c r="L9" i="20"/>
  <c r="O9" i="20"/>
  <c r="P9" i="20"/>
  <c r="C10" i="20"/>
  <c r="D10" i="20"/>
  <c r="E10" i="20"/>
  <c r="F10" i="20"/>
  <c r="G10" i="20"/>
  <c r="H10" i="20"/>
  <c r="I10" i="20"/>
  <c r="J10" i="20"/>
  <c r="K10" i="20"/>
  <c r="L10" i="20"/>
  <c r="O10" i="20"/>
  <c r="P10" i="20"/>
  <c r="C11" i="20"/>
  <c r="D11" i="20"/>
  <c r="E11" i="20"/>
  <c r="F11" i="20"/>
  <c r="G11" i="20"/>
  <c r="H11" i="20"/>
  <c r="I11" i="20"/>
  <c r="J11" i="20"/>
  <c r="K11" i="20"/>
  <c r="L11" i="20"/>
  <c r="O11" i="20"/>
  <c r="P11" i="20"/>
  <c r="C12" i="20"/>
  <c r="D12" i="20"/>
  <c r="E12" i="20"/>
  <c r="F12" i="20"/>
  <c r="G12" i="20"/>
  <c r="H12" i="20"/>
  <c r="I12" i="20"/>
  <c r="J12" i="20"/>
  <c r="K12" i="20"/>
  <c r="L12" i="20"/>
  <c r="O12" i="20"/>
  <c r="P12" i="20"/>
  <c r="C13" i="20"/>
  <c r="D13" i="20"/>
  <c r="E13" i="20"/>
  <c r="F13" i="20"/>
  <c r="G13" i="20"/>
  <c r="H13" i="20"/>
  <c r="I13" i="20"/>
  <c r="J13" i="20"/>
  <c r="K13" i="20"/>
  <c r="L13" i="20"/>
  <c r="O13" i="20"/>
  <c r="P13" i="20"/>
  <c r="C14" i="20"/>
  <c r="D14" i="20"/>
  <c r="C3" i="23" s="1"/>
  <c r="E14" i="20"/>
  <c r="C4" i="23" s="1"/>
  <c r="F14" i="20"/>
  <c r="C5" i="23" s="1"/>
  <c r="G14" i="20"/>
  <c r="C6" i="23" s="1"/>
  <c r="H14" i="20"/>
  <c r="I14" i="20"/>
  <c r="C8" i="23" s="1"/>
  <c r="J14" i="20"/>
  <c r="C9" i="23" s="1"/>
  <c r="K14" i="20"/>
  <c r="C10" i="23" s="1"/>
  <c r="L14" i="20"/>
  <c r="C11" i="23" s="1"/>
  <c r="O14" i="20"/>
  <c r="C14" i="23" s="1"/>
  <c r="P14" i="20"/>
  <c r="C15" i="23" s="1"/>
  <c r="C15" i="20"/>
  <c r="D15" i="20"/>
  <c r="E15" i="20"/>
  <c r="F15" i="20"/>
  <c r="G15" i="20"/>
  <c r="H15" i="20"/>
  <c r="I15" i="20"/>
  <c r="J15" i="20"/>
  <c r="K15" i="20"/>
  <c r="L15" i="20"/>
  <c r="O15" i="20"/>
  <c r="P15" i="20"/>
  <c r="C16" i="20"/>
  <c r="D16" i="20"/>
  <c r="E16" i="20"/>
  <c r="F16" i="20"/>
  <c r="G16" i="20"/>
  <c r="H16" i="20"/>
  <c r="I16" i="20"/>
  <c r="J16" i="20"/>
  <c r="K16" i="20"/>
  <c r="L16" i="20"/>
  <c r="O16" i="20"/>
  <c r="P16" i="20"/>
  <c r="C17" i="20"/>
  <c r="D17" i="20"/>
  <c r="E17" i="20"/>
  <c r="F17" i="20"/>
  <c r="G17" i="20"/>
  <c r="H17" i="20"/>
  <c r="I17" i="20"/>
  <c r="J17" i="20"/>
  <c r="K17" i="20"/>
  <c r="L17" i="20"/>
  <c r="O17" i="20"/>
  <c r="P17" i="20"/>
  <c r="C18" i="20"/>
  <c r="D18" i="20"/>
  <c r="C3" i="33" s="1"/>
  <c r="E18" i="20"/>
  <c r="C4" i="33" s="1"/>
  <c r="F18" i="20"/>
  <c r="C5" i="33" s="1"/>
  <c r="G18" i="20"/>
  <c r="C6" i="33" s="1"/>
  <c r="H18" i="20"/>
  <c r="I18" i="20"/>
  <c r="C8" i="33" s="1"/>
  <c r="J18" i="20"/>
  <c r="C9" i="33" s="1"/>
  <c r="K18" i="20"/>
  <c r="C10" i="33" s="1"/>
  <c r="L18" i="20"/>
  <c r="C11" i="33" s="1"/>
  <c r="O18" i="20"/>
  <c r="C14" i="33" s="1"/>
  <c r="P18" i="20"/>
  <c r="C15" i="33" s="1"/>
  <c r="C19" i="20"/>
  <c r="D19" i="20"/>
  <c r="E19" i="20"/>
  <c r="F19" i="20"/>
  <c r="G19" i="20"/>
  <c r="I19" i="20"/>
  <c r="J19" i="20"/>
  <c r="K19" i="20"/>
  <c r="L19" i="20"/>
  <c r="O19" i="20"/>
  <c r="P19" i="20"/>
  <c r="C20" i="20"/>
  <c r="D20" i="20"/>
  <c r="E20" i="20"/>
  <c r="F20" i="20"/>
  <c r="G20" i="20"/>
  <c r="H20" i="20"/>
  <c r="I20" i="20"/>
  <c r="J20" i="20"/>
  <c r="K20" i="20"/>
  <c r="L20" i="20"/>
  <c r="O20" i="20"/>
  <c r="P20" i="20"/>
  <c r="C21" i="20"/>
  <c r="D21" i="20"/>
  <c r="E21" i="20"/>
  <c r="F21" i="20"/>
  <c r="G21" i="20"/>
  <c r="H21" i="20"/>
  <c r="I21" i="20"/>
  <c r="J21" i="20"/>
  <c r="K21" i="20"/>
  <c r="L21" i="20"/>
  <c r="O21" i="20"/>
  <c r="P21" i="20"/>
  <c r="C22" i="20"/>
  <c r="C2" i="38" s="1"/>
  <c r="D22" i="20"/>
  <c r="C3" i="38" s="1"/>
  <c r="E22" i="20"/>
  <c r="C4" i="38" s="1"/>
  <c r="F22" i="20"/>
  <c r="C5" i="38" s="1"/>
  <c r="G22" i="20"/>
  <c r="C6" i="38" s="1"/>
  <c r="H22" i="20"/>
  <c r="C7" i="38" s="1"/>
  <c r="I22" i="20"/>
  <c r="C8" i="38" s="1"/>
  <c r="J22" i="20"/>
  <c r="C9" i="38" s="1"/>
  <c r="K22" i="20"/>
  <c r="C10" i="38" s="1"/>
  <c r="L22" i="20"/>
  <c r="C11" i="38" s="1"/>
  <c r="O22" i="20"/>
  <c r="C14" i="38" s="1"/>
  <c r="P22" i="20"/>
  <c r="C15" i="38" s="1"/>
  <c r="C23" i="20"/>
  <c r="D23" i="20"/>
  <c r="E23" i="20"/>
  <c r="F23" i="20"/>
  <c r="G23" i="20"/>
  <c r="I23" i="20"/>
  <c r="J23" i="20"/>
  <c r="K23" i="20"/>
  <c r="L23" i="20"/>
  <c r="O23" i="20"/>
  <c r="P23" i="20"/>
  <c r="C24" i="20"/>
  <c r="D24" i="20"/>
  <c r="E24" i="20"/>
  <c r="F24" i="20"/>
  <c r="G24" i="20"/>
  <c r="H24" i="20"/>
  <c r="I24" i="20"/>
  <c r="J24" i="20"/>
  <c r="K24" i="20"/>
  <c r="L24" i="20"/>
  <c r="O24" i="20"/>
  <c r="P24" i="20"/>
  <c r="C25" i="20"/>
  <c r="D25" i="20"/>
  <c r="C3" i="26" s="1"/>
  <c r="E25" i="20"/>
  <c r="C4" i="26" s="1"/>
  <c r="F25" i="20"/>
  <c r="C5" i="26" s="1"/>
  <c r="G25" i="20"/>
  <c r="C6" i="26" s="1"/>
  <c r="I25" i="20"/>
  <c r="J25" i="20"/>
  <c r="C9" i="26" s="1"/>
  <c r="K25" i="20"/>
  <c r="C10" i="26" s="1"/>
  <c r="L25" i="20"/>
  <c r="C11" i="26" s="1"/>
  <c r="O25" i="20"/>
  <c r="C14" i="26" s="1"/>
  <c r="P25" i="20"/>
  <c r="C15" i="26" s="1"/>
  <c r="C26" i="20"/>
  <c r="D26" i="20"/>
  <c r="E26" i="20"/>
  <c r="F26" i="20"/>
  <c r="G26" i="20"/>
  <c r="H26" i="20"/>
  <c r="I26" i="20"/>
  <c r="J26" i="20"/>
  <c r="K26" i="20"/>
  <c r="L26" i="20"/>
  <c r="O26" i="20"/>
  <c r="P26" i="20"/>
  <c r="C27" i="20"/>
  <c r="D27" i="20"/>
  <c r="E27" i="20"/>
  <c r="F27" i="20"/>
  <c r="G27" i="20"/>
  <c r="H27" i="20"/>
  <c r="I27" i="20"/>
  <c r="J27" i="20"/>
  <c r="K27" i="20"/>
  <c r="L27" i="20"/>
  <c r="O27" i="20"/>
  <c r="P27" i="20"/>
  <c r="C28" i="20"/>
  <c r="C2" i="41" s="1"/>
  <c r="D28" i="20"/>
  <c r="C3" i="41" s="1"/>
  <c r="E28" i="20"/>
  <c r="C4" i="41" s="1"/>
  <c r="F28" i="20"/>
  <c r="C5" i="41" s="1"/>
  <c r="G28" i="20"/>
  <c r="C6" i="41" s="1"/>
  <c r="H28" i="20"/>
  <c r="C7" i="41" s="1"/>
  <c r="I28" i="20"/>
  <c r="C8" i="41" s="1"/>
  <c r="J28" i="20"/>
  <c r="C9" i="41" s="1"/>
  <c r="K28" i="20"/>
  <c r="C10" i="41" s="1"/>
  <c r="L28" i="20"/>
  <c r="C11" i="41" s="1"/>
  <c r="O28" i="20"/>
  <c r="C14" i="41" s="1"/>
  <c r="P28" i="20"/>
  <c r="C15" i="41" s="1"/>
  <c r="C29" i="20"/>
  <c r="D29" i="20"/>
  <c r="E29" i="20"/>
  <c r="F29" i="20"/>
  <c r="G29" i="20"/>
  <c r="H29" i="20"/>
  <c r="I29" i="20"/>
  <c r="J29" i="20"/>
  <c r="K29" i="20"/>
  <c r="L29" i="20"/>
  <c r="O29" i="20"/>
  <c r="P29" i="20"/>
  <c r="M30" i="20"/>
  <c r="M4" i="40" s="1"/>
  <c r="N30" i="20"/>
  <c r="N4" i="40" s="1"/>
  <c r="M31" i="20"/>
  <c r="M15" i="40" s="1"/>
  <c r="N31" i="20"/>
  <c r="N15" i="40" s="1"/>
  <c r="M32" i="20"/>
  <c r="M26" i="40" s="1"/>
  <c r="N32" i="20"/>
  <c r="N26" i="40" s="1"/>
  <c r="C3" i="21"/>
  <c r="B2" i="39" s="1"/>
  <c r="D3" i="21"/>
  <c r="B3" i="39" s="1"/>
  <c r="E3" i="21"/>
  <c r="B4" i="39" s="1"/>
  <c r="F3" i="21"/>
  <c r="B5" i="39" s="1"/>
  <c r="G3" i="21"/>
  <c r="H3" i="21"/>
  <c r="B7" i="39" s="1"/>
  <c r="I3" i="21"/>
  <c r="B8" i="39" s="1"/>
  <c r="J3" i="21"/>
  <c r="B9" i="39" s="1"/>
  <c r="K3" i="21"/>
  <c r="B10" i="39" s="1"/>
  <c r="L3" i="21"/>
  <c r="B11" i="39" s="1"/>
  <c r="O3" i="21"/>
  <c r="B14" i="39" s="1"/>
  <c r="P3" i="21"/>
  <c r="B15" i="39" s="1"/>
  <c r="C4" i="21"/>
  <c r="D4" i="21"/>
  <c r="E4" i="21"/>
  <c r="F4" i="21"/>
  <c r="G4" i="21"/>
  <c r="H4" i="21"/>
  <c r="I4" i="21"/>
  <c r="J4" i="21"/>
  <c r="K4" i="21"/>
  <c r="L4" i="21"/>
  <c r="O4" i="21"/>
  <c r="P4" i="21"/>
  <c r="C5" i="21"/>
  <c r="D5" i="21"/>
  <c r="E5" i="21"/>
  <c r="F5" i="21"/>
  <c r="G5" i="21"/>
  <c r="H5" i="21"/>
  <c r="I5" i="21"/>
  <c r="J5" i="21"/>
  <c r="K5" i="21"/>
  <c r="L5" i="21"/>
  <c r="O5" i="21"/>
  <c r="P5" i="21"/>
  <c r="C6" i="21"/>
  <c r="D6" i="21"/>
  <c r="E6" i="21"/>
  <c r="F6" i="21"/>
  <c r="G6" i="21"/>
  <c r="H6" i="21"/>
  <c r="I6" i="21"/>
  <c r="J6" i="21"/>
  <c r="K6" i="21"/>
  <c r="L6" i="21"/>
  <c r="O6" i="21"/>
  <c r="P6" i="21"/>
  <c r="C7" i="21"/>
  <c r="D7" i="21"/>
  <c r="B3" i="29" s="1"/>
  <c r="E7" i="21"/>
  <c r="B4" i="29" s="1"/>
  <c r="F7" i="21"/>
  <c r="B5" i="29" s="1"/>
  <c r="G7" i="21"/>
  <c r="B6" i="29" s="1"/>
  <c r="H7" i="21"/>
  <c r="I7" i="21"/>
  <c r="B8" i="29" s="1"/>
  <c r="J7" i="21"/>
  <c r="B9" i="29" s="1"/>
  <c r="K7" i="21"/>
  <c r="B10" i="29" s="1"/>
  <c r="L7" i="21"/>
  <c r="B11" i="29" s="1"/>
  <c r="O7" i="21"/>
  <c r="B14" i="29" s="1"/>
  <c r="P7" i="21"/>
  <c r="B15" i="29" s="1"/>
  <c r="C8" i="21"/>
  <c r="D8" i="21"/>
  <c r="E8" i="21"/>
  <c r="F8" i="21"/>
  <c r="G8" i="21"/>
  <c r="H8" i="21"/>
  <c r="I8" i="21"/>
  <c r="J8" i="21"/>
  <c r="K8" i="21"/>
  <c r="L8" i="21"/>
  <c r="O8" i="21"/>
  <c r="P8" i="21"/>
  <c r="C9" i="21"/>
  <c r="D9" i="21"/>
  <c r="E9" i="21"/>
  <c r="F9" i="21"/>
  <c r="G9" i="21"/>
  <c r="H9" i="21"/>
  <c r="I9" i="21"/>
  <c r="J9" i="21"/>
  <c r="K9" i="21"/>
  <c r="L9" i="21"/>
  <c r="O9" i="21"/>
  <c r="P9" i="21"/>
  <c r="C10" i="21"/>
  <c r="D10" i="21"/>
  <c r="E10" i="21"/>
  <c r="F10" i="21"/>
  <c r="G10" i="21"/>
  <c r="H10" i="21"/>
  <c r="I10" i="21"/>
  <c r="J10" i="21"/>
  <c r="K10" i="21"/>
  <c r="L10" i="21"/>
  <c r="O10" i="21"/>
  <c r="P10" i="21"/>
  <c r="C11" i="21"/>
  <c r="D11" i="21"/>
  <c r="E11" i="21"/>
  <c r="F11" i="21"/>
  <c r="G11" i="21"/>
  <c r="H11" i="21"/>
  <c r="I11" i="21"/>
  <c r="J11" i="21"/>
  <c r="K11" i="21"/>
  <c r="L11" i="21"/>
  <c r="O11" i="21"/>
  <c r="P11" i="21"/>
  <c r="C12" i="21"/>
  <c r="D12" i="21"/>
  <c r="E12" i="21"/>
  <c r="F12" i="21"/>
  <c r="G12" i="21"/>
  <c r="H12" i="21"/>
  <c r="I12" i="21"/>
  <c r="J12" i="21"/>
  <c r="K12" i="21"/>
  <c r="L12" i="21"/>
  <c r="O12" i="21"/>
  <c r="P12" i="21"/>
  <c r="C13" i="21"/>
  <c r="D13" i="21"/>
  <c r="E13" i="21"/>
  <c r="F13" i="21"/>
  <c r="G13" i="21"/>
  <c r="H13" i="21"/>
  <c r="I13" i="21"/>
  <c r="J13" i="21"/>
  <c r="K13" i="21"/>
  <c r="L13" i="21"/>
  <c r="O13" i="21"/>
  <c r="P13" i="21"/>
  <c r="C14" i="21"/>
  <c r="D14" i="21"/>
  <c r="B3" i="23" s="1"/>
  <c r="E14" i="21"/>
  <c r="B4" i="23" s="1"/>
  <c r="F14" i="21"/>
  <c r="B5" i="23" s="1"/>
  <c r="G14" i="21"/>
  <c r="B6" i="23" s="1"/>
  <c r="H14" i="21"/>
  <c r="I14" i="21"/>
  <c r="B8" i="23" s="1"/>
  <c r="J14" i="21"/>
  <c r="B9" i="23" s="1"/>
  <c r="K14" i="21"/>
  <c r="B10" i="23" s="1"/>
  <c r="L14" i="21"/>
  <c r="B11" i="23" s="1"/>
  <c r="O14" i="21"/>
  <c r="B14" i="23" s="1"/>
  <c r="P14" i="21"/>
  <c r="B15" i="23" s="1"/>
  <c r="C15" i="21"/>
  <c r="D15" i="21"/>
  <c r="E15" i="21"/>
  <c r="F15" i="21"/>
  <c r="G15" i="21"/>
  <c r="H15" i="21"/>
  <c r="I15" i="21"/>
  <c r="J15" i="21"/>
  <c r="K15" i="21"/>
  <c r="L15" i="21"/>
  <c r="O15" i="21"/>
  <c r="P15" i="21"/>
  <c r="C16" i="21"/>
  <c r="D16" i="21"/>
  <c r="E16" i="21"/>
  <c r="F16" i="21"/>
  <c r="G16" i="21"/>
  <c r="H16" i="21"/>
  <c r="I16" i="21"/>
  <c r="J16" i="21"/>
  <c r="K16" i="21"/>
  <c r="L16" i="21"/>
  <c r="O16" i="21"/>
  <c r="P16" i="21"/>
  <c r="C17" i="21"/>
  <c r="D17" i="21"/>
  <c r="E17" i="21"/>
  <c r="F17" i="21"/>
  <c r="G17" i="21"/>
  <c r="H17" i="21"/>
  <c r="I17" i="21"/>
  <c r="J17" i="21"/>
  <c r="K17" i="21"/>
  <c r="L17" i="21"/>
  <c r="O17" i="21"/>
  <c r="P17" i="21"/>
  <c r="C18" i="21"/>
  <c r="D18" i="21"/>
  <c r="B3" i="33" s="1"/>
  <c r="E18" i="21"/>
  <c r="B4" i="33" s="1"/>
  <c r="F18" i="21"/>
  <c r="B5" i="33" s="1"/>
  <c r="G18" i="21"/>
  <c r="B6" i="33" s="1"/>
  <c r="H18" i="21"/>
  <c r="I18" i="21"/>
  <c r="B8" i="33" s="1"/>
  <c r="J18" i="21"/>
  <c r="B9" i="33" s="1"/>
  <c r="K18" i="21"/>
  <c r="B10" i="33" s="1"/>
  <c r="L18" i="21"/>
  <c r="B11" i="33" s="1"/>
  <c r="O18" i="21"/>
  <c r="B14" i="33" s="1"/>
  <c r="P18" i="21"/>
  <c r="B15" i="33" s="1"/>
  <c r="C19" i="21"/>
  <c r="D19" i="21"/>
  <c r="E19" i="21"/>
  <c r="F19" i="21"/>
  <c r="G19" i="21"/>
  <c r="I19" i="21"/>
  <c r="J19" i="21"/>
  <c r="K19" i="21"/>
  <c r="L19" i="21"/>
  <c r="O19" i="21"/>
  <c r="P19" i="21"/>
  <c r="C20" i="21"/>
  <c r="D20" i="21"/>
  <c r="E20" i="21"/>
  <c r="F20" i="21"/>
  <c r="G20" i="21"/>
  <c r="H20" i="21"/>
  <c r="I20" i="21"/>
  <c r="J20" i="21"/>
  <c r="K20" i="21"/>
  <c r="L20" i="21"/>
  <c r="O20" i="21"/>
  <c r="P20" i="21"/>
  <c r="C21" i="21"/>
  <c r="D21" i="21"/>
  <c r="E21" i="21"/>
  <c r="F21" i="21"/>
  <c r="G21" i="21"/>
  <c r="H21" i="21"/>
  <c r="I21" i="21"/>
  <c r="J21" i="21"/>
  <c r="K21" i="21"/>
  <c r="L21" i="21"/>
  <c r="O21" i="21"/>
  <c r="P21" i="21"/>
  <c r="C22" i="21"/>
  <c r="B2" i="38" s="1"/>
  <c r="D22" i="21"/>
  <c r="B3" i="38" s="1"/>
  <c r="E22" i="21"/>
  <c r="B4" i="38" s="1"/>
  <c r="F22" i="21"/>
  <c r="B5" i="38" s="1"/>
  <c r="G22" i="21"/>
  <c r="B6" i="38" s="1"/>
  <c r="H22" i="21"/>
  <c r="B7" i="38" s="1"/>
  <c r="I22" i="21"/>
  <c r="B8" i="38" s="1"/>
  <c r="J22" i="21"/>
  <c r="B9" i="38" s="1"/>
  <c r="K22" i="21"/>
  <c r="B10" i="38" s="1"/>
  <c r="L22" i="21"/>
  <c r="B11" i="38" s="1"/>
  <c r="O22" i="21"/>
  <c r="B14" i="38" s="1"/>
  <c r="P22" i="21"/>
  <c r="B15" i="38" s="1"/>
  <c r="C23" i="21"/>
  <c r="D23" i="21"/>
  <c r="E23" i="21"/>
  <c r="F23" i="21"/>
  <c r="G23" i="21"/>
  <c r="I23" i="21"/>
  <c r="J23" i="21"/>
  <c r="K23" i="21"/>
  <c r="L23" i="21"/>
  <c r="O23" i="21"/>
  <c r="P23" i="21"/>
  <c r="C24" i="21"/>
  <c r="D24" i="21"/>
  <c r="E24" i="21"/>
  <c r="F24" i="21"/>
  <c r="G24" i="21"/>
  <c r="H24" i="21"/>
  <c r="I24" i="21"/>
  <c r="J24" i="21"/>
  <c r="K24" i="21"/>
  <c r="L24" i="21"/>
  <c r="O24" i="21"/>
  <c r="P24" i="21"/>
  <c r="C25" i="21"/>
  <c r="D25" i="21"/>
  <c r="B3" i="26" s="1"/>
  <c r="E25" i="21"/>
  <c r="B4" i="26" s="1"/>
  <c r="F25" i="21"/>
  <c r="B5" i="26" s="1"/>
  <c r="G25" i="21"/>
  <c r="B6" i="26" s="1"/>
  <c r="I25" i="21"/>
  <c r="J25" i="21"/>
  <c r="B9" i="26" s="1"/>
  <c r="K25" i="21"/>
  <c r="B10" i="26" s="1"/>
  <c r="L25" i="21"/>
  <c r="B11" i="26" s="1"/>
  <c r="O25" i="21"/>
  <c r="B14" i="26" s="1"/>
  <c r="P25" i="21"/>
  <c r="B15" i="26" s="1"/>
  <c r="C26" i="21"/>
  <c r="D26" i="21"/>
  <c r="E26" i="21"/>
  <c r="F26" i="21"/>
  <c r="G26" i="21"/>
  <c r="H26" i="21"/>
  <c r="I26" i="21"/>
  <c r="J26" i="21"/>
  <c r="K26" i="21"/>
  <c r="L26" i="21"/>
  <c r="O26" i="21"/>
  <c r="P26" i="21"/>
  <c r="C27" i="21"/>
  <c r="D27" i="21"/>
  <c r="E27" i="21"/>
  <c r="F27" i="21"/>
  <c r="G27" i="21"/>
  <c r="I27" i="21"/>
  <c r="J27" i="21"/>
  <c r="K27" i="21"/>
  <c r="L27" i="21"/>
  <c r="O27" i="21"/>
  <c r="P27" i="21"/>
  <c r="C28" i="21"/>
  <c r="B2" i="41" s="1"/>
  <c r="D28" i="21"/>
  <c r="B3" i="41" s="1"/>
  <c r="E28" i="21"/>
  <c r="B4" i="41" s="1"/>
  <c r="F28" i="21"/>
  <c r="B5" i="41" s="1"/>
  <c r="G28" i="21"/>
  <c r="B6" i="41" s="1"/>
  <c r="H28" i="21"/>
  <c r="B7" i="41" s="1"/>
  <c r="I28" i="21"/>
  <c r="B8" i="41" s="1"/>
  <c r="J28" i="21"/>
  <c r="B9" i="41" s="1"/>
  <c r="K28" i="21"/>
  <c r="B10" i="41" s="1"/>
  <c r="L28" i="21"/>
  <c r="B11" i="41" s="1"/>
  <c r="O28" i="21"/>
  <c r="B14" i="41" s="1"/>
  <c r="P28" i="21"/>
  <c r="B15" i="41" s="1"/>
  <c r="C29" i="21"/>
  <c r="D29" i="21"/>
  <c r="E29" i="21"/>
  <c r="F29" i="21"/>
  <c r="G29" i="21"/>
  <c r="H29" i="21"/>
  <c r="I29" i="21"/>
  <c r="J29" i="21"/>
  <c r="K29" i="21"/>
  <c r="L29" i="21"/>
  <c r="O29" i="21"/>
  <c r="P29" i="21"/>
  <c r="M30" i="21"/>
  <c r="M3" i="40" s="1"/>
  <c r="N30" i="21"/>
  <c r="N3" i="40" s="1"/>
  <c r="M31" i="21"/>
  <c r="M14" i="40" s="1"/>
  <c r="N31" i="21"/>
  <c r="N14" i="40" s="1"/>
  <c r="M32" i="21"/>
  <c r="M25" i="40" s="1"/>
  <c r="N32" i="21"/>
  <c r="N25" i="40" s="1"/>
  <c r="O30" i="16" l="1"/>
  <c r="O8" i="40" s="1"/>
  <c r="P32" i="18"/>
  <c r="P28" i="40" s="1"/>
  <c r="P32" i="14"/>
  <c r="P32" i="40" s="1"/>
  <c r="P32" i="15"/>
  <c r="P31" i="40" s="1"/>
  <c r="L27" i="28"/>
  <c r="L21" i="28"/>
  <c r="L32" i="17"/>
  <c r="L29" i="40" s="1"/>
  <c r="J32" i="13"/>
  <c r="J33" i="40" s="1"/>
  <c r="J30" i="18"/>
  <c r="J6" i="40" s="1"/>
  <c r="G19" i="28"/>
  <c r="G17" i="28"/>
  <c r="G5" i="28"/>
  <c r="F38" i="13"/>
  <c r="E32" i="18"/>
  <c r="E28" i="40" s="1"/>
  <c r="D21" i="28"/>
  <c r="L31" i="19"/>
  <c r="L16" i="40" s="1"/>
  <c r="D31" i="18"/>
  <c r="D17" i="40" s="1"/>
  <c r="E3" i="41"/>
  <c r="K38" i="13"/>
  <c r="J10" i="41"/>
  <c r="U9" i="34"/>
  <c r="M31" i="28"/>
  <c r="M22" i="40"/>
  <c r="I38" i="13"/>
  <c r="J8" i="41"/>
  <c r="E32" i="13"/>
  <c r="E33" i="40" s="1"/>
  <c r="J38" i="13"/>
  <c r="G38" i="13"/>
  <c r="J6" i="41"/>
  <c r="K19" i="28"/>
  <c r="K17" i="28"/>
  <c r="K15" i="28"/>
  <c r="K13" i="28"/>
  <c r="K11" i="28"/>
  <c r="K9" i="28"/>
  <c r="K7" i="28"/>
  <c r="K5" i="28"/>
  <c r="E30" i="20"/>
  <c r="E4" i="40" s="1"/>
  <c r="D32" i="15"/>
  <c r="D31" i="40" s="1"/>
  <c r="E38" i="13"/>
  <c r="J4" i="41"/>
  <c r="O32" i="16"/>
  <c r="O30" i="40" s="1"/>
  <c r="E32" i="21"/>
  <c r="E25" i="40" s="1"/>
  <c r="O32" i="18"/>
  <c r="O28" i="40" s="1"/>
  <c r="M32" i="28"/>
  <c r="M33" i="40"/>
  <c r="L38" i="13"/>
  <c r="J11" i="41"/>
  <c r="D38" i="13"/>
  <c r="J3" i="41"/>
  <c r="I32" i="16"/>
  <c r="I30" i="40" s="1"/>
  <c r="I32" i="20"/>
  <c r="I26" i="40" s="1"/>
  <c r="L32" i="14"/>
  <c r="L32" i="40" s="1"/>
  <c r="L32" i="18"/>
  <c r="L28" i="40" s="1"/>
  <c r="O31" i="16"/>
  <c r="O19" i="40" s="1"/>
  <c r="P32" i="13"/>
  <c r="P33" i="40" s="1"/>
  <c r="J31" i="21"/>
  <c r="J14" i="40" s="1"/>
  <c r="J31" i="17"/>
  <c r="J18" i="40" s="1"/>
  <c r="I32" i="34"/>
  <c r="I34" i="40" s="1"/>
  <c r="I31" i="16"/>
  <c r="I19" i="40" s="1"/>
  <c r="I16" i="28"/>
  <c r="G32" i="19"/>
  <c r="G27" i="40" s="1"/>
  <c r="G32" i="18"/>
  <c r="G28" i="40" s="1"/>
  <c r="G31" i="34"/>
  <c r="E16" i="28"/>
  <c r="E10" i="28"/>
  <c r="U19" i="13"/>
  <c r="E32" i="34"/>
  <c r="E34" i="40" s="1"/>
  <c r="U6" i="21"/>
  <c r="U21" i="20"/>
  <c r="G32" i="20"/>
  <c r="G26" i="40" s="1"/>
  <c r="H31" i="19"/>
  <c r="H16" i="40" s="1"/>
  <c r="D7" i="39"/>
  <c r="D31" i="19"/>
  <c r="D16" i="40" s="1"/>
  <c r="D3" i="39"/>
  <c r="H32" i="18"/>
  <c r="H28" i="40" s="1"/>
  <c r="D30" i="18"/>
  <c r="D6" i="40" s="1"/>
  <c r="H32" i="17"/>
  <c r="H29" i="40" s="1"/>
  <c r="D32" i="17"/>
  <c r="D29" i="40" s="1"/>
  <c r="L32" i="15"/>
  <c r="L31" i="40" s="1"/>
  <c r="H32" i="15"/>
  <c r="H31" i="40" s="1"/>
  <c r="X3" i="14"/>
  <c r="I14" i="39"/>
  <c r="D31" i="13"/>
  <c r="D22" i="40" s="1"/>
  <c r="N38" i="34"/>
  <c r="N37" i="34"/>
  <c r="N36" i="34"/>
  <c r="L13" i="28"/>
  <c r="F31" i="20"/>
  <c r="F15" i="40" s="1"/>
  <c r="G30" i="19"/>
  <c r="G5" i="40" s="1"/>
  <c r="J32" i="16"/>
  <c r="J30" i="40" s="1"/>
  <c r="F32" i="16"/>
  <c r="F30" i="40" s="1"/>
  <c r="G32" i="15"/>
  <c r="G31" i="40" s="1"/>
  <c r="H32" i="14"/>
  <c r="H32" i="40" s="1"/>
  <c r="D32" i="14"/>
  <c r="D32" i="40" s="1"/>
  <c r="L31" i="13"/>
  <c r="L22" i="40" s="1"/>
  <c r="F32" i="13"/>
  <c r="F33" i="40" s="1"/>
  <c r="P31" i="13"/>
  <c r="G32" i="13"/>
  <c r="G33" i="40" s="1"/>
  <c r="G30" i="13"/>
  <c r="G11" i="40" s="1"/>
  <c r="J6" i="39"/>
  <c r="M36" i="34"/>
  <c r="M37" i="34"/>
  <c r="M38" i="34"/>
  <c r="G29" i="28"/>
  <c r="G27" i="28"/>
  <c r="G24" i="28"/>
  <c r="G23" i="28"/>
  <c r="G22" i="28"/>
  <c r="K6" i="38"/>
  <c r="G21" i="28"/>
  <c r="AA8" i="34"/>
  <c r="C13" i="24" s="1"/>
  <c r="F31" i="21"/>
  <c r="F14" i="40" s="1"/>
  <c r="G30" i="21"/>
  <c r="G3" i="40" s="1"/>
  <c r="B6" i="39"/>
  <c r="E32" i="20"/>
  <c r="E26" i="40" s="1"/>
  <c r="U26" i="20"/>
  <c r="I30" i="20"/>
  <c r="I4" i="40" s="1"/>
  <c r="C8" i="39"/>
  <c r="U28" i="19"/>
  <c r="U27" i="19"/>
  <c r="P31" i="19"/>
  <c r="P16" i="40" s="1"/>
  <c r="D15" i="39"/>
  <c r="E30" i="16"/>
  <c r="E8" i="40" s="1"/>
  <c r="E32" i="16"/>
  <c r="E30" i="40" s="1"/>
  <c r="U3" i="15"/>
  <c r="H31" i="13"/>
  <c r="H22" i="40" s="1"/>
  <c r="F30" i="13"/>
  <c r="F11" i="40" s="1"/>
  <c r="K31" i="34"/>
  <c r="K23" i="40" s="1"/>
  <c r="K10" i="39"/>
  <c r="C30" i="34"/>
  <c r="C12" i="40" s="1"/>
  <c r="K2" i="39"/>
  <c r="E32" i="19"/>
  <c r="E27" i="40" s="1"/>
  <c r="I32" i="18"/>
  <c r="I28" i="40" s="1"/>
  <c r="I31" i="18"/>
  <c r="I17" i="40" s="1"/>
  <c r="E8" i="39"/>
  <c r="U9" i="16"/>
  <c r="I32" i="13"/>
  <c r="I8" i="28"/>
  <c r="E8" i="28"/>
  <c r="O3" i="28"/>
  <c r="J14" i="39"/>
  <c r="I15" i="28"/>
  <c r="P32" i="20"/>
  <c r="P26" i="40" s="1"/>
  <c r="P31" i="20"/>
  <c r="P15" i="40" s="1"/>
  <c r="P31" i="16"/>
  <c r="P19" i="40" s="1"/>
  <c r="AB4" i="34"/>
  <c r="D22" i="24" s="1"/>
  <c r="P31" i="21"/>
  <c r="P14" i="40" s="1"/>
  <c r="P30" i="21"/>
  <c r="P3" i="40" s="1"/>
  <c r="P32" i="19"/>
  <c r="P27" i="40" s="1"/>
  <c r="P30" i="19"/>
  <c r="P5" i="40" s="1"/>
  <c r="P31" i="18"/>
  <c r="P17" i="40" s="1"/>
  <c r="P30" i="18"/>
  <c r="P6" i="40" s="1"/>
  <c r="P32" i="17"/>
  <c r="P29" i="40" s="1"/>
  <c r="P28" i="28"/>
  <c r="P31" i="34"/>
  <c r="P23" i="40" s="1"/>
  <c r="O30" i="21"/>
  <c r="O3" i="40" s="1"/>
  <c r="O9" i="28"/>
  <c r="O31" i="34"/>
  <c r="O23" i="40" s="1"/>
  <c r="O32" i="21"/>
  <c r="O25" i="40" s="1"/>
  <c r="O30" i="19"/>
  <c r="O5" i="40" s="1"/>
  <c r="O32" i="17"/>
  <c r="O29" i="40" s="1"/>
  <c r="AB29" i="34"/>
  <c r="D28" i="24" s="1"/>
  <c r="O19" i="28"/>
  <c r="O17" i="28"/>
  <c r="O15" i="28"/>
  <c r="O31" i="15"/>
  <c r="O20" i="40" s="1"/>
  <c r="O32" i="19"/>
  <c r="O27" i="40" s="1"/>
  <c r="O32" i="20"/>
  <c r="O26" i="40" s="1"/>
  <c r="O31" i="20"/>
  <c r="O15" i="40" s="1"/>
  <c r="X12" i="15"/>
  <c r="X21" i="13"/>
  <c r="O30" i="18"/>
  <c r="O6" i="40" s="1"/>
  <c r="O31" i="21"/>
  <c r="O14" i="40" s="1"/>
  <c r="O5" i="28"/>
  <c r="O31" i="19"/>
  <c r="O16" i="40" s="1"/>
  <c r="X18" i="21"/>
  <c r="AB25" i="34"/>
  <c r="D24" i="24" s="1"/>
  <c r="O23" i="28"/>
  <c r="X23" i="34"/>
  <c r="O30" i="34"/>
  <c r="O12" i="40" s="1"/>
  <c r="O10" i="28"/>
  <c r="L32" i="34"/>
  <c r="L34" i="40" s="1"/>
  <c r="L8" i="28"/>
  <c r="L30" i="21"/>
  <c r="L3" i="40" s="1"/>
  <c r="L31" i="21"/>
  <c r="L14" i="40" s="1"/>
  <c r="L32" i="20"/>
  <c r="L26" i="40" s="1"/>
  <c r="L31" i="20"/>
  <c r="L15" i="40" s="1"/>
  <c r="L30" i="19"/>
  <c r="L5" i="40" s="1"/>
  <c r="L30" i="18"/>
  <c r="L6" i="40" s="1"/>
  <c r="K30" i="13"/>
  <c r="K32" i="20"/>
  <c r="K26" i="40" s="1"/>
  <c r="X24" i="21"/>
  <c r="X23" i="21"/>
  <c r="W22" i="21"/>
  <c r="W20" i="21"/>
  <c r="X15" i="21"/>
  <c r="X13" i="21"/>
  <c r="X11" i="21"/>
  <c r="W22" i="19"/>
  <c r="W21" i="19"/>
  <c r="K23" i="28"/>
  <c r="X16" i="15"/>
  <c r="X14" i="15"/>
  <c r="K30" i="21"/>
  <c r="K3" i="40" s="1"/>
  <c r="X3" i="13"/>
  <c r="K30" i="19"/>
  <c r="K5" i="40" s="1"/>
  <c r="K32" i="18"/>
  <c r="K28" i="40" s="1"/>
  <c r="X5" i="16"/>
  <c r="X3" i="16"/>
  <c r="X21" i="21"/>
  <c r="X19" i="21"/>
  <c r="K31" i="13"/>
  <c r="K32" i="34"/>
  <c r="K34" i="40" s="1"/>
  <c r="X25" i="34"/>
  <c r="AB24" i="34"/>
  <c r="D17" i="24" s="1"/>
  <c r="X22" i="34"/>
  <c r="AB17" i="34"/>
  <c r="D15" i="24" s="1"/>
  <c r="X16" i="34"/>
  <c r="K31" i="20"/>
  <c r="K15" i="40" s="1"/>
  <c r="X24" i="19"/>
  <c r="W23" i="19"/>
  <c r="X16" i="19"/>
  <c r="X15" i="19"/>
  <c r="X22" i="18"/>
  <c r="X3" i="17"/>
  <c r="K29" i="28"/>
  <c r="K27" i="28"/>
  <c r="K24" i="28"/>
  <c r="K22" i="28"/>
  <c r="K21" i="28"/>
  <c r="K30" i="34"/>
  <c r="K12" i="40" s="1"/>
  <c r="K32" i="21"/>
  <c r="K25" i="40" s="1"/>
  <c r="X23" i="20"/>
  <c r="K31" i="19"/>
  <c r="K16" i="40" s="1"/>
  <c r="K32" i="13"/>
  <c r="K33" i="40" s="1"/>
  <c r="X26" i="13"/>
  <c r="K3" i="28"/>
  <c r="J30" i="13"/>
  <c r="J11" i="40" s="1"/>
  <c r="X25" i="21"/>
  <c r="X25" i="20"/>
  <c r="J32" i="20"/>
  <c r="J26" i="40" s="1"/>
  <c r="J30" i="20"/>
  <c r="J4" i="40" s="1"/>
  <c r="X29" i="19"/>
  <c r="X28" i="19"/>
  <c r="X27" i="19"/>
  <c r="X26" i="19"/>
  <c r="X3" i="15"/>
  <c r="X20" i="14"/>
  <c r="X4" i="14"/>
  <c r="X7" i="13"/>
  <c r="X29" i="21"/>
  <c r="X28" i="21"/>
  <c r="X27" i="21"/>
  <c r="X29" i="20"/>
  <c r="X28" i="20"/>
  <c r="X27" i="20"/>
  <c r="W26" i="20"/>
  <c r="X5" i="20"/>
  <c r="J32" i="19"/>
  <c r="J27" i="40" s="1"/>
  <c r="J31" i="19"/>
  <c r="J16" i="40" s="1"/>
  <c r="X15" i="14"/>
  <c r="X13" i="14"/>
  <c r="X6" i="14"/>
  <c r="AB6" i="34"/>
  <c r="D25" i="24" s="1"/>
  <c r="X5" i="34"/>
  <c r="X16" i="21"/>
  <c r="X9" i="21"/>
  <c r="J31" i="20"/>
  <c r="J15" i="40" s="1"/>
  <c r="X19" i="20"/>
  <c r="X5" i="19"/>
  <c r="X4" i="19"/>
  <c r="X3" i="19"/>
  <c r="J32" i="17"/>
  <c r="J29" i="40" s="1"/>
  <c r="J30" i="16"/>
  <c r="J8" i="40" s="1"/>
  <c r="X29" i="15"/>
  <c r="X27" i="15"/>
  <c r="X15" i="15"/>
  <c r="J28" i="28"/>
  <c r="J31" i="34"/>
  <c r="J23" i="40" s="1"/>
  <c r="X7" i="21"/>
  <c r="X17" i="20"/>
  <c r="W15" i="20"/>
  <c r="X14" i="20"/>
  <c r="W12" i="20"/>
  <c r="X7" i="20"/>
  <c r="X6" i="20"/>
  <c r="X13" i="19"/>
  <c r="X12" i="19"/>
  <c r="X10" i="19"/>
  <c r="X9" i="19"/>
  <c r="X8" i="19"/>
  <c r="W6" i="19"/>
  <c r="X21" i="18"/>
  <c r="X6" i="18"/>
  <c r="X3" i="18"/>
  <c r="X22" i="17"/>
  <c r="X21" i="17"/>
  <c r="X10" i="17"/>
  <c r="I30" i="16"/>
  <c r="I8" i="40" s="1"/>
  <c r="X24" i="14"/>
  <c r="X22" i="14"/>
  <c r="X9" i="13"/>
  <c r="X8" i="13"/>
  <c r="I32" i="21"/>
  <c r="I25" i="40" s="1"/>
  <c r="X18" i="20"/>
  <c r="W13" i="20"/>
  <c r="W22" i="20"/>
  <c r="W21" i="20"/>
  <c r="W20" i="20"/>
  <c r="X4" i="20"/>
  <c r="X3" i="20"/>
  <c r="I32" i="19"/>
  <c r="I27" i="40" s="1"/>
  <c r="X14" i="19"/>
  <c r="X6" i="17"/>
  <c r="X23" i="16"/>
  <c r="X14" i="16"/>
  <c r="X7" i="16"/>
  <c r="X25" i="15"/>
  <c r="I10" i="28"/>
  <c r="AB15" i="34"/>
  <c r="D10" i="24" s="1"/>
  <c r="X26" i="21"/>
  <c r="I30" i="21"/>
  <c r="I3" i="40" s="1"/>
  <c r="X16" i="20"/>
  <c r="W6" i="21"/>
  <c r="X4" i="21"/>
  <c r="X24" i="20"/>
  <c r="X24" i="17"/>
  <c r="X9" i="17"/>
  <c r="X8" i="17"/>
  <c r="X7" i="17"/>
  <c r="X10" i="15"/>
  <c r="X5" i="15"/>
  <c r="X18" i="13"/>
  <c r="X14" i="13"/>
  <c r="X10" i="13"/>
  <c r="X28" i="34"/>
  <c r="X26" i="34"/>
  <c r="I24" i="28"/>
  <c r="R17" i="34"/>
  <c r="Z17" i="34" s="1"/>
  <c r="H30" i="18"/>
  <c r="H6" i="40" s="1"/>
  <c r="R20" i="15"/>
  <c r="Z20" i="15" s="1"/>
  <c r="H18" i="28"/>
  <c r="X17" i="18"/>
  <c r="X16" i="18"/>
  <c r="X15" i="18"/>
  <c r="X22" i="16"/>
  <c r="H31" i="34"/>
  <c r="X18" i="34"/>
  <c r="X20" i="18"/>
  <c r="X19" i="18"/>
  <c r="X21" i="16"/>
  <c r="X13" i="16"/>
  <c r="X17" i="13"/>
  <c r="X16" i="13"/>
  <c r="AB27" i="34"/>
  <c r="D14" i="24" s="1"/>
  <c r="X7" i="34"/>
  <c r="X5" i="21"/>
  <c r="X11" i="20"/>
  <c r="X10" i="20"/>
  <c r="X9" i="20"/>
  <c r="X8" i="20"/>
  <c r="X20" i="19"/>
  <c r="X19" i="19"/>
  <c r="X17" i="19"/>
  <c r="X11" i="19"/>
  <c r="X5" i="18"/>
  <c r="X4" i="18"/>
  <c r="X12" i="16"/>
  <c r="U12" i="21"/>
  <c r="R5" i="21"/>
  <c r="Z5" i="21" s="1"/>
  <c r="G32" i="21"/>
  <c r="G25" i="40" s="1"/>
  <c r="R19" i="20"/>
  <c r="D20" i="30" s="1"/>
  <c r="U18" i="20"/>
  <c r="U17" i="20"/>
  <c r="G31" i="20"/>
  <c r="G15" i="40" s="1"/>
  <c r="U16" i="20"/>
  <c r="R15" i="20"/>
  <c r="D16" i="30" s="1"/>
  <c r="G32" i="16"/>
  <c r="G30" i="40" s="1"/>
  <c r="U6" i="13"/>
  <c r="G30" i="34"/>
  <c r="G12" i="40" s="1"/>
  <c r="R23" i="20"/>
  <c r="D3" i="30" s="1"/>
  <c r="R22" i="20"/>
  <c r="R13" i="20"/>
  <c r="U23" i="19"/>
  <c r="R22" i="19"/>
  <c r="R21" i="19"/>
  <c r="E12" i="30" s="1"/>
  <c r="G30" i="18"/>
  <c r="G6" i="40" s="1"/>
  <c r="R12" i="18"/>
  <c r="F15" i="30" s="1"/>
  <c r="R11" i="18"/>
  <c r="F18" i="30" s="1"/>
  <c r="R8" i="18"/>
  <c r="F19" i="30" s="1"/>
  <c r="R7" i="18"/>
  <c r="F9" i="30" s="1"/>
  <c r="R29" i="16"/>
  <c r="H23" i="30" s="1"/>
  <c r="G31" i="16"/>
  <c r="G19" i="40" s="1"/>
  <c r="G15" i="28"/>
  <c r="U3" i="21"/>
  <c r="R21" i="20"/>
  <c r="D12" i="30" s="1"/>
  <c r="R23" i="15"/>
  <c r="I3" i="30" s="1"/>
  <c r="R21" i="15"/>
  <c r="I12" i="30" s="1"/>
  <c r="G13" i="28"/>
  <c r="G11" i="28"/>
  <c r="R27" i="34"/>
  <c r="Z27" i="34" s="1"/>
  <c r="U10" i="20"/>
  <c r="U9" i="20"/>
  <c r="G31" i="19"/>
  <c r="G16" i="40" s="1"/>
  <c r="R11" i="14"/>
  <c r="J18" i="30" s="1"/>
  <c r="U6" i="14"/>
  <c r="G31" i="13"/>
  <c r="G22" i="40" s="1"/>
  <c r="G9" i="28"/>
  <c r="G32" i="34"/>
  <c r="G34" i="40" s="1"/>
  <c r="R25" i="20"/>
  <c r="D8" i="30" s="1"/>
  <c r="U24" i="20"/>
  <c r="R20" i="20"/>
  <c r="D5" i="30" s="1"/>
  <c r="R12" i="20"/>
  <c r="D15" i="30" s="1"/>
  <c r="U11" i="20"/>
  <c r="F31" i="19"/>
  <c r="F16" i="40" s="1"/>
  <c r="R16" i="17"/>
  <c r="G27" i="30" s="1"/>
  <c r="U16" i="15"/>
  <c r="F31" i="14"/>
  <c r="F21" i="40" s="1"/>
  <c r="R28" i="34"/>
  <c r="F32" i="20"/>
  <c r="F26" i="40" s="1"/>
  <c r="R15" i="17"/>
  <c r="G16" i="30" s="1"/>
  <c r="U25" i="16"/>
  <c r="U16" i="16"/>
  <c r="F31" i="15"/>
  <c r="F20" i="40" s="1"/>
  <c r="R23" i="13"/>
  <c r="Z23" i="13" s="1"/>
  <c r="F30" i="34"/>
  <c r="F12" i="40" s="1"/>
  <c r="U23" i="34"/>
  <c r="F32" i="21"/>
  <c r="F25" i="40" s="1"/>
  <c r="F30" i="20"/>
  <c r="F4" i="40" s="1"/>
  <c r="R16" i="19"/>
  <c r="E27" i="30" s="1"/>
  <c r="F32" i="19"/>
  <c r="F27" i="40" s="1"/>
  <c r="R12" i="19"/>
  <c r="Z12" i="19" s="1"/>
  <c r="R11" i="19"/>
  <c r="E18" i="30" s="1"/>
  <c r="R6" i="19"/>
  <c r="Z6" i="19" s="1"/>
  <c r="U5" i="19"/>
  <c r="R27" i="18"/>
  <c r="F21" i="30" s="1"/>
  <c r="U28" i="16"/>
  <c r="U26" i="16"/>
  <c r="R19" i="16"/>
  <c r="H20" i="30" s="1"/>
  <c r="R29" i="14"/>
  <c r="J23" i="30" s="1"/>
  <c r="U24" i="14"/>
  <c r="R8" i="14"/>
  <c r="J19" i="30" s="1"/>
  <c r="U4" i="14"/>
  <c r="R10" i="13"/>
  <c r="Z10" i="13" s="1"/>
  <c r="AA10" i="34"/>
  <c r="C20" i="24" s="1"/>
  <c r="U24" i="21"/>
  <c r="U22" i="21"/>
  <c r="U10" i="21"/>
  <c r="U29" i="20"/>
  <c r="U27" i="20"/>
  <c r="R7" i="20"/>
  <c r="Z7" i="20" s="1"/>
  <c r="C18" i="29" s="1"/>
  <c r="R3" i="20"/>
  <c r="R15" i="19"/>
  <c r="E16" i="30" s="1"/>
  <c r="R10" i="19"/>
  <c r="Z10" i="19" s="1"/>
  <c r="R7" i="19"/>
  <c r="D17" i="29" s="1"/>
  <c r="E31" i="18"/>
  <c r="E17" i="40" s="1"/>
  <c r="U27" i="17"/>
  <c r="U29" i="15"/>
  <c r="R8" i="15"/>
  <c r="Z8" i="15" s="1"/>
  <c r="U7" i="15"/>
  <c r="U5" i="15"/>
  <c r="R17" i="14"/>
  <c r="J22" i="30" s="1"/>
  <c r="R29" i="34"/>
  <c r="R25" i="34"/>
  <c r="Z25" i="34" s="1"/>
  <c r="K18" i="26" s="1"/>
  <c r="R28" i="21"/>
  <c r="U27" i="21"/>
  <c r="R25" i="21"/>
  <c r="B17" i="26" s="1"/>
  <c r="R6" i="20"/>
  <c r="D10" i="30" s="1"/>
  <c r="U20" i="19"/>
  <c r="U17" i="19"/>
  <c r="E32" i="14"/>
  <c r="E32" i="40" s="1"/>
  <c r="R28" i="14"/>
  <c r="R3" i="14"/>
  <c r="E24" i="28"/>
  <c r="E15" i="28"/>
  <c r="E30" i="21"/>
  <c r="E3" i="40" s="1"/>
  <c r="E31" i="19"/>
  <c r="E16" i="40" s="1"/>
  <c r="E32" i="17"/>
  <c r="E29" i="40" s="1"/>
  <c r="E30" i="17"/>
  <c r="E7" i="40" s="1"/>
  <c r="E31" i="16"/>
  <c r="E19" i="40" s="1"/>
  <c r="U26" i="13"/>
  <c r="AA22" i="34"/>
  <c r="C6" i="24" s="1"/>
  <c r="R4" i="34"/>
  <c r="Z4" i="34" s="1"/>
  <c r="U23" i="21"/>
  <c r="R21" i="21"/>
  <c r="C12" i="30" s="1"/>
  <c r="U17" i="21"/>
  <c r="R26" i="20"/>
  <c r="D14" i="30" s="1"/>
  <c r="R5" i="20"/>
  <c r="D13" i="30" s="1"/>
  <c r="U24" i="19"/>
  <c r="U19" i="19"/>
  <c r="U18" i="19"/>
  <c r="R14" i="19"/>
  <c r="E24" i="30" s="1"/>
  <c r="R26" i="17"/>
  <c r="Z26" i="17" s="1"/>
  <c r="R11" i="17"/>
  <c r="G18" i="30" s="1"/>
  <c r="R10" i="16"/>
  <c r="H28" i="30" s="1"/>
  <c r="U20" i="15"/>
  <c r="U26" i="14"/>
  <c r="R18" i="14"/>
  <c r="J26" i="30" s="1"/>
  <c r="U8" i="14"/>
  <c r="U28" i="13"/>
  <c r="R26" i="34"/>
  <c r="Z26" i="34" s="1"/>
  <c r="AA19" i="34"/>
  <c r="C27" i="24" s="1"/>
  <c r="D13" i="28"/>
  <c r="U14" i="21"/>
  <c r="D30" i="21"/>
  <c r="D3" i="40" s="1"/>
  <c r="U8" i="20"/>
  <c r="R4" i="20"/>
  <c r="D4" i="30" s="1"/>
  <c r="U26" i="19"/>
  <c r="R13" i="19"/>
  <c r="E6" i="30" s="1"/>
  <c r="U4" i="19"/>
  <c r="U3" i="19"/>
  <c r="R26" i="18"/>
  <c r="Z26" i="18" s="1"/>
  <c r="R23" i="18"/>
  <c r="F3" i="30" s="1"/>
  <c r="U22" i="17"/>
  <c r="U10" i="17"/>
  <c r="U8" i="16"/>
  <c r="R18" i="15"/>
  <c r="I26" i="30" s="1"/>
  <c r="U18" i="15"/>
  <c r="U14" i="15"/>
  <c r="U17" i="14"/>
  <c r="R24" i="13"/>
  <c r="Z24" i="13" s="1"/>
  <c r="U11" i="13"/>
  <c r="AA12" i="34"/>
  <c r="C9" i="24" s="1"/>
  <c r="U11" i="34"/>
  <c r="R24" i="21"/>
  <c r="C25" i="30" s="1"/>
  <c r="R22" i="21"/>
  <c r="R20" i="21"/>
  <c r="C5" i="30" s="1"/>
  <c r="D32" i="18"/>
  <c r="D28" i="40" s="1"/>
  <c r="R27" i="17"/>
  <c r="G21" i="30" s="1"/>
  <c r="R12" i="17"/>
  <c r="Z12" i="17" s="1"/>
  <c r="U28" i="14"/>
  <c r="R28" i="13"/>
  <c r="R21" i="34"/>
  <c r="Z21" i="34" s="1"/>
  <c r="U21" i="17"/>
  <c r="R7" i="17"/>
  <c r="F17" i="29" s="1"/>
  <c r="U17" i="16"/>
  <c r="U15" i="14"/>
  <c r="U22" i="13"/>
  <c r="D27" i="28"/>
  <c r="R24" i="34"/>
  <c r="Z24" i="34" s="1"/>
  <c r="U26" i="17"/>
  <c r="R7" i="15"/>
  <c r="H17" i="29" s="1"/>
  <c r="R28" i="16"/>
  <c r="U15" i="20"/>
  <c r="C38" i="13"/>
  <c r="U26" i="18"/>
  <c r="U21" i="18"/>
  <c r="R13" i="18"/>
  <c r="F6" i="30" s="1"/>
  <c r="C19" i="28"/>
  <c r="R19" i="34"/>
  <c r="Z19" i="34" s="1"/>
  <c r="U23" i="18"/>
  <c r="U21" i="19"/>
  <c r="R20" i="19"/>
  <c r="Z20" i="19" s="1"/>
  <c r="R18" i="17"/>
  <c r="F17" i="33" s="1"/>
  <c r="U17" i="17"/>
  <c r="U20" i="13"/>
  <c r="U25" i="34"/>
  <c r="R23" i="34"/>
  <c r="Z23" i="34" s="1"/>
  <c r="U12" i="17"/>
  <c r="U12" i="20"/>
  <c r="C31" i="34"/>
  <c r="C23" i="40" s="1"/>
  <c r="C7" i="28"/>
  <c r="U25" i="21"/>
  <c r="R10" i="21"/>
  <c r="Z10" i="21" s="1"/>
  <c r="C32" i="18"/>
  <c r="C28" i="40" s="1"/>
  <c r="U24" i="16"/>
  <c r="R23" i="21"/>
  <c r="Z23" i="21" s="1"/>
  <c r="R9" i="20"/>
  <c r="R23" i="19"/>
  <c r="E3" i="30" s="1"/>
  <c r="U6" i="19"/>
  <c r="R5" i="19"/>
  <c r="U10" i="18"/>
  <c r="R8" i="16"/>
  <c r="H19" i="30" s="1"/>
  <c r="C30" i="21"/>
  <c r="C3" i="40" s="1"/>
  <c r="U8" i="18"/>
  <c r="R26" i="14"/>
  <c r="Z26" i="14" s="1"/>
  <c r="U28" i="21"/>
  <c r="C31" i="18"/>
  <c r="C17" i="40" s="1"/>
  <c r="U7" i="18"/>
  <c r="AA26" i="34"/>
  <c r="C8" i="24" s="1"/>
  <c r="R27" i="21"/>
  <c r="R8" i="20"/>
  <c r="D19" i="30" s="1"/>
  <c r="C32" i="19"/>
  <c r="C27" i="40" s="1"/>
  <c r="R27" i="19"/>
  <c r="R19" i="19"/>
  <c r="R4" i="19"/>
  <c r="E4" i="30" s="1"/>
  <c r="C32" i="15"/>
  <c r="C31" i="40" s="1"/>
  <c r="U29" i="13"/>
  <c r="C11" i="28"/>
  <c r="U11" i="17"/>
  <c r="U19" i="21"/>
  <c r="C32" i="20"/>
  <c r="C26" i="40" s="1"/>
  <c r="R26" i="19"/>
  <c r="R24" i="19"/>
  <c r="E25" i="30" s="1"/>
  <c r="U24" i="13"/>
  <c r="U12" i="13"/>
  <c r="C30" i="13"/>
  <c r="C11" i="40" s="1"/>
  <c r="U4" i="13"/>
  <c r="U29" i="19"/>
  <c r="R19" i="21"/>
  <c r="C20" i="30" s="1"/>
  <c r="U22" i="20"/>
  <c r="U13" i="20"/>
  <c r="U6" i="18"/>
  <c r="U16" i="17"/>
  <c r="R26" i="16"/>
  <c r="Z26" i="16" s="1"/>
  <c r="R17" i="16"/>
  <c r="C31" i="13"/>
  <c r="C22" i="40" s="1"/>
  <c r="U8" i="21"/>
  <c r="U20" i="21"/>
  <c r="R17" i="21"/>
  <c r="C22" i="30" s="1"/>
  <c r="U16" i="21"/>
  <c r="R12" i="21"/>
  <c r="C15" i="30" s="1"/>
  <c r="R8" i="21"/>
  <c r="R11" i="20"/>
  <c r="D18" i="30" s="1"/>
  <c r="C30" i="19"/>
  <c r="C5" i="40" s="1"/>
  <c r="R29" i="19"/>
  <c r="E23" i="30" s="1"/>
  <c r="U23" i="16"/>
  <c r="U14" i="16"/>
  <c r="U7" i="16"/>
  <c r="U5" i="14"/>
  <c r="R16" i="21"/>
  <c r="Z16" i="21" s="1"/>
  <c r="U20" i="20"/>
  <c r="R10" i="20"/>
  <c r="R28" i="19"/>
  <c r="U22" i="19"/>
  <c r="R17" i="19"/>
  <c r="E22" i="30" s="1"/>
  <c r="R29" i="18"/>
  <c r="R28" i="18"/>
  <c r="U22" i="18"/>
  <c r="U29" i="17"/>
  <c r="U28" i="17"/>
  <c r="R11" i="16"/>
  <c r="H18" i="30" s="1"/>
  <c r="U5" i="16"/>
  <c r="U13" i="34"/>
  <c r="U24" i="18"/>
  <c r="C23" i="28"/>
  <c r="U22" i="34"/>
  <c r="R8" i="34"/>
  <c r="L21" i="31" s="1"/>
  <c r="T8" i="19"/>
  <c r="Q8" i="19"/>
  <c r="D21" i="31" s="1"/>
  <c r="R19" i="18"/>
  <c r="U19" i="18"/>
  <c r="R4" i="18"/>
  <c r="F4" i="30" s="1"/>
  <c r="T19" i="17"/>
  <c r="Q19" i="17"/>
  <c r="F22" i="31" s="1"/>
  <c r="R19" i="17"/>
  <c r="U19" i="17"/>
  <c r="W18" i="17"/>
  <c r="F7" i="33"/>
  <c r="X18" i="17"/>
  <c r="X13" i="17"/>
  <c r="R8" i="17"/>
  <c r="T4" i="17"/>
  <c r="Q4" i="17"/>
  <c r="F2" i="31" s="1"/>
  <c r="R4" i="17"/>
  <c r="G4" i="30" s="1"/>
  <c r="U4" i="17"/>
  <c r="C32" i="17"/>
  <c r="C29" i="40" s="1"/>
  <c r="U15" i="16"/>
  <c r="F31" i="16"/>
  <c r="F19" i="40" s="1"/>
  <c r="X4" i="16"/>
  <c r="K32" i="16"/>
  <c r="K30" i="40" s="1"/>
  <c r="T22" i="15"/>
  <c r="Q22" i="15"/>
  <c r="U22" i="15"/>
  <c r="R22" i="15"/>
  <c r="R19" i="15"/>
  <c r="U19" i="15"/>
  <c r="R15" i="15"/>
  <c r="U15" i="15"/>
  <c r="X27" i="13"/>
  <c r="R27" i="13"/>
  <c r="Z27" i="13" s="1"/>
  <c r="U27" i="13"/>
  <c r="O21" i="28"/>
  <c r="O31" i="13"/>
  <c r="R21" i="13"/>
  <c r="Z21" i="13" s="1"/>
  <c r="U21" i="13"/>
  <c r="O30" i="13"/>
  <c r="P32" i="21"/>
  <c r="P25" i="40" s="1"/>
  <c r="L32" i="21"/>
  <c r="L25" i="40" s="1"/>
  <c r="H32" i="21"/>
  <c r="H25" i="40" s="1"/>
  <c r="D32" i="21"/>
  <c r="D25" i="40" s="1"/>
  <c r="I31" i="21"/>
  <c r="I14" i="40" s="1"/>
  <c r="E31" i="21"/>
  <c r="E14" i="40" s="1"/>
  <c r="J30" i="21"/>
  <c r="J3" i="40" s="1"/>
  <c r="F30" i="21"/>
  <c r="F3" i="40" s="1"/>
  <c r="W28" i="21"/>
  <c r="W24" i="21"/>
  <c r="X22" i="21"/>
  <c r="T22" i="21"/>
  <c r="Q22" i="21"/>
  <c r="U21" i="21"/>
  <c r="X20" i="21"/>
  <c r="T20" i="21"/>
  <c r="Q20" i="21"/>
  <c r="B3" i="31" s="1"/>
  <c r="W19" i="21"/>
  <c r="W17" i="21"/>
  <c r="W16" i="21"/>
  <c r="R14" i="21"/>
  <c r="Z14" i="21" s="1"/>
  <c r="B18" i="23" s="1"/>
  <c r="W14" i="21"/>
  <c r="B7" i="23"/>
  <c r="W12" i="21"/>
  <c r="W10" i="21"/>
  <c r="W8" i="21"/>
  <c r="R6" i="21"/>
  <c r="T6" i="21"/>
  <c r="Q6" i="21"/>
  <c r="B10" i="31" s="1"/>
  <c r="U5" i="21"/>
  <c r="R3" i="21"/>
  <c r="B17" i="39" s="1"/>
  <c r="W3" i="21"/>
  <c r="I31" i="20"/>
  <c r="I15" i="40" s="1"/>
  <c r="E31" i="20"/>
  <c r="E15" i="40" s="1"/>
  <c r="P30" i="20"/>
  <c r="P4" i="40" s="1"/>
  <c r="L30" i="20"/>
  <c r="L4" i="40" s="1"/>
  <c r="H30" i="20"/>
  <c r="H4" i="40" s="1"/>
  <c r="D30" i="20"/>
  <c r="D4" i="40" s="1"/>
  <c r="T26" i="20"/>
  <c r="Q26" i="20"/>
  <c r="C16" i="31" s="1"/>
  <c r="T22" i="20"/>
  <c r="Q22" i="20"/>
  <c r="Q21" i="20"/>
  <c r="C15" i="31" s="1"/>
  <c r="T21" i="20"/>
  <c r="T20" i="20"/>
  <c r="Q20" i="20"/>
  <c r="C3" i="31" s="1"/>
  <c r="T15" i="20"/>
  <c r="Q15" i="20"/>
  <c r="C17" i="31" s="1"/>
  <c r="T14" i="20"/>
  <c r="Q14" i="20"/>
  <c r="C16" i="23" s="1"/>
  <c r="C2" i="23"/>
  <c r="Q13" i="20"/>
  <c r="C6" i="31" s="1"/>
  <c r="T13" i="20"/>
  <c r="T12" i="20"/>
  <c r="Q12" i="20"/>
  <c r="C13" i="31" s="1"/>
  <c r="W11" i="20"/>
  <c r="W10" i="20"/>
  <c r="W9" i="20"/>
  <c r="W8" i="20"/>
  <c r="U7" i="20"/>
  <c r="U6" i="20"/>
  <c r="U5" i="20"/>
  <c r="U4" i="20"/>
  <c r="U3" i="20"/>
  <c r="L32" i="19"/>
  <c r="L27" i="40" s="1"/>
  <c r="H32" i="19"/>
  <c r="H27" i="40" s="1"/>
  <c r="D32" i="19"/>
  <c r="D27" i="40" s="1"/>
  <c r="C31" i="19"/>
  <c r="C16" i="40" s="1"/>
  <c r="J30" i="19"/>
  <c r="J5" i="40" s="1"/>
  <c r="F30" i="19"/>
  <c r="F5" i="40" s="1"/>
  <c r="W29" i="19"/>
  <c r="W28" i="19"/>
  <c r="W27" i="19"/>
  <c r="W26" i="19"/>
  <c r="U25" i="19"/>
  <c r="W25" i="19"/>
  <c r="D8" i="26"/>
  <c r="W24" i="19"/>
  <c r="T23" i="19"/>
  <c r="Q23" i="19"/>
  <c r="D5" i="31" s="1"/>
  <c r="T22" i="19"/>
  <c r="Q22" i="19"/>
  <c r="Q21" i="19"/>
  <c r="D15" i="31" s="1"/>
  <c r="T21" i="19"/>
  <c r="W20" i="19"/>
  <c r="W19" i="19"/>
  <c r="R18" i="19"/>
  <c r="Z18" i="19" s="1"/>
  <c r="D18" i="33" s="1"/>
  <c r="W18" i="19"/>
  <c r="D7" i="33"/>
  <c r="W17" i="19"/>
  <c r="U16" i="19"/>
  <c r="U15" i="19"/>
  <c r="U14" i="19"/>
  <c r="U13" i="19"/>
  <c r="U12" i="19"/>
  <c r="U11" i="19"/>
  <c r="U10" i="19"/>
  <c r="T7" i="19"/>
  <c r="Q7" i="19"/>
  <c r="D16" i="29" s="1"/>
  <c r="D2" i="29"/>
  <c r="T6" i="19"/>
  <c r="Q6" i="19"/>
  <c r="D10" i="31" s="1"/>
  <c r="W5" i="19"/>
  <c r="W4" i="19"/>
  <c r="R3" i="19"/>
  <c r="W3" i="19"/>
  <c r="H31" i="18"/>
  <c r="H17" i="40" s="1"/>
  <c r="W28" i="18"/>
  <c r="X28" i="18"/>
  <c r="U25" i="18"/>
  <c r="R25" i="18"/>
  <c r="F8" i="30" s="1"/>
  <c r="R22" i="18"/>
  <c r="E17" i="38" s="1"/>
  <c r="E10" i="33"/>
  <c r="X18" i="18"/>
  <c r="T18" i="18"/>
  <c r="Q18" i="18"/>
  <c r="E2" i="33"/>
  <c r="R18" i="18"/>
  <c r="E17" i="33" s="1"/>
  <c r="U18" i="18"/>
  <c r="R14" i="18"/>
  <c r="E17" i="23" s="1"/>
  <c r="W13" i="18"/>
  <c r="X13" i="18"/>
  <c r="R10" i="18"/>
  <c r="X8" i="18"/>
  <c r="U5" i="18"/>
  <c r="J31" i="18"/>
  <c r="J17" i="40" s="1"/>
  <c r="F31" i="18"/>
  <c r="F17" i="40" s="1"/>
  <c r="R3" i="18"/>
  <c r="E17" i="39" s="1"/>
  <c r="U3" i="18"/>
  <c r="I32" i="17"/>
  <c r="I29" i="40" s="1"/>
  <c r="F31" i="17"/>
  <c r="F18" i="40" s="1"/>
  <c r="I30" i="17"/>
  <c r="I7" i="40" s="1"/>
  <c r="R29" i="17"/>
  <c r="X27" i="17"/>
  <c r="X25" i="17"/>
  <c r="U25" i="17"/>
  <c r="R22" i="17"/>
  <c r="F17" i="38" s="1"/>
  <c r="W17" i="17"/>
  <c r="X17" i="17"/>
  <c r="U14" i="17"/>
  <c r="R14" i="17"/>
  <c r="F17" i="23" s="1"/>
  <c r="X12" i="17"/>
  <c r="F15" i="29"/>
  <c r="P31" i="17"/>
  <c r="P18" i="40" s="1"/>
  <c r="P30" i="17"/>
  <c r="P7" i="40" s="1"/>
  <c r="F9" i="29"/>
  <c r="J30" i="17"/>
  <c r="J7" i="40" s="1"/>
  <c r="F5" i="29"/>
  <c r="F30" i="17"/>
  <c r="F7" i="40" s="1"/>
  <c r="K31" i="17"/>
  <c r="K18" i="40" s="1"/>
  <c r="K30" i="17"/>
  <c r="K7" i="40" s="1"/>
  <c r="G31" i="17"/>
  <c r="G18" i="40" s="1"/>
  <c r="G30" i="17"/>
  <c r="G7" i="40" s="1"/>
  <c r="T3" i="17"/>
  <c r="Q3" i="17"/>
  <c r="R3" i="17"/>
  <c r="F17" i="39" s="1"/>
  <c r="C31" i="17"/>
  <c r="C18" i="40" s="1"/>
  <c r="U3" i="17"/>
  <c r="C30" i="17"/>
  <c r="C7" i="40" s="1"/>
  <c r="L31" i="16"/>
  <c r="L19" i="40" s="1"/>
  <c r="D31" i="16"/>
  <c r="D19" i="40" s="1"/>
  <c r="W27" i="16"/>
  <c r="X27" i="16"/>
  <c r="R27" i="16"/>
  <c r="X24" i="16"/>
  <c r="R18" i="16"/>
  <c r="T13" i="16"/>
  <c r="Q13" i="16"/>
  <c r="G6" i="31" s="1"/>
  <c r="R13" i="16"/>
  <c r="U13" i="16"/>
  <c r="W11" i="16"/>
  <c r="X11" i="16"/>
  <c r="X28" i="15"/>
  <c r="O32" i="15"/>
  <c r="O31" i="40" s="1"/>
  <c r="I32" i="15"/>
  <c r="I31" i="40" s="1"/>
  <c r="I30" i="15"/>
  <c r="I9" i="40" s="1"/>
  <c r="X4" i="15"/>
  <c r="E32" i="15"/>
  <c r="E31" i="40" s="1"/>
  <c r="R4" i="15"/>
  <c r="U4" i="15"/>
  <c r="I4" i="26"/>
  <c r="R25" i="14"/>
  <c r="U25" i="14"/>
  <c r="R9" i="14"/>
  <c r="U9" i="14"/>
  <c r="X5" i="14"/>
  <c r="I30" i="14"/>
  <c r="I10" i="40" s="1"/>
  <c r="I32" i="14"/>
  <c r="I32" i="40" s="1"/>
  <c r="Q29" i="21"/>
  <c r="B19" i="31" s="1"/>
  <c r="T29" i="21"/>
  <c r="T26" i="21"/>
  <c r="Q26" i="21"/>
  <c r="B16" i="31" s="1"/>
  <c r="Q25" i="21"/>
  <c r="B8" i="31" s="1"/>
  <c r="T25" i="21"/>
  <c r="B2" i="26"/>
  <c r="T18" i="21"/>
  <c r="Q18" i="21"/>
  <c r="B16" i="33" s="1"/>
  <c r="B2" i="33"/>
  <c r="T15" i="21"/>
  <c r="Q15" i="21"/>
  <c r="B17" i="31" s="1"/>
  <c r="Q13" i="21"/>
  <c r="B6" i="31" s="1"/>
  <c r="T13" i="21"/>
  <c r="T11" i="21"/>
  <c r="Q11" i="21"/>
  <c r="B26" i="31" s="1"/>
  <c r="Q9" i="21"/>
  <c r="B18" i="31" s="1"/>
  <c r="T9" i="21"/>
  <c r="T7" i="21"/>
  <c r="Q7" i="21"/>
  <c r="B16" i="29" s="1"/>
  <c r="B2" i="29"/>
  <c r="R4" i="21"/>
  <c r="Z4" i="21" s="1"/>
  <c r="T4" i="21"/>
  <c r="Q4" i="21"/>
  <c r="B2" i="31" s="1"/>
  <c r="T28" i="20"/>
  <c r="Q28" i="20"/>
  <c r="Q25" i="20"/>
  <c r="C8" i="31" s="1"/>
  <c r="T25" i="20"/>
  <c r="C2" i="26"/>
  <c r="T19" i="20"/>
  <c r="Q19" i="20"/>
  <c r="C22" i="31" s="1"/>
  <c r="X25" i="19"/>
  <c r="Q9" i="19"/>
  <c r="D18" i="31" s="1"/>
  <c r="T9" i="19"/>
  <c r="W7" i="19"/>
  <c r="D7" i="29"/>
  <c r="X28" i="17"/>
  <c r="K32" i="17"/>
  <c r="K29" i="40" s="1"/>
  <c r="X15" i="16"/>
  <c r="J31" i="16"/>
  <c r="J19" i="40" s="1"/>
  <c r="T4" i="16"/>
  <c r="Q4" i="16"/>
  <c r="G2" i="31" s="1"/>
  <c r="R4" i="16"/>
  <c r="U4" i="16"/>
  <c r="C32" i="16"/>
  <c r="C30" i="40" s="1"/>
  <c r="T19" i="14"/>
  <c r="Q19" i="14"/>
  <c r="I22" i="31" s="1"/>
  <c r="U19" i="14"/>
  <c r="R19" i="14"/>
  <c r="R16" i="14"/>
  <c r="Z16" i="14" s="1"/>
  <c r="U16" i="14"/>
  <c r="C32" i="21"/>
  <c r="C25" i="40" s="1"/>
  <c r="H31" i="21"/>
  <c r="H14" i="40" s="1"/>
  <c r="D31" i="21"/>
  <c r="D14" i="40" s="1"/>
  <c r="U29" i="21"/>
  <c r="T28" i="21"/>
  <c r="Q28" i="21"/>
  <c r="W27" i="21"/>
  <c r="U26" i="21"/>
  <c r="T24" i="21"/>
  <c r="Q24" i="21"/>
  <c r="B27" i="31" s="1"/>
  <c r="W23" i="21"/>
  <c r="W21" i="21"/>
  <c r="T19" i="21"/>
  <c r="Q19" i="21"/>
  <c r="B22" i="31" s="1"/>
  <c r="U18" i="21"/>
  <c r="X17" i="21"/>
  <c r="Q17" i="21"/>
  <c r="B24" i="31" s="1"/>
  <c r="T17" i="21"/>
  <c r="T16" i="21"/>
  <c r="Q16" i="21"/>
  <c r="B20" i="31" s="1"/>
  <c r="U15" i="21"/>
  <c r="X14" i="21"/>
  <c r="T14" i="21"/>
  <c r="Q14" i="21"/>
  <c r="B14" i="31" s="1"/>
  <c r="B2" i="23"/>
  <c r="U13" i="21"/>
  <c r="X12" i="21"/>
  <c r="T12" i="21"/>
  <c r="Q12" i="21"/>
  <c r="B13" i="31" s="1"/>
  <c r="U11" i="21"/>
  <c r="X10" i="21"/>
  <c r="T10" i="21"/>
  <c r="Q10" i="21"/>
  <c r="B28" i="31" s="1"/>
  <c r="U9" i="21"/>
  <c r="X8" i="21"/>
  <c r="T8" i="21"/>
  <c r="Q8" i="21"/>
  <c r="B21" i="31" s="1"/>
  <c r="U7" i="21"/>
  <c r="X6" i="21"/>
  <c r="W5" i="21"/>
  <c r="X3" i="21"/>
  <c r="T3" i="21"/>
  <c r="Q3" i="21"/>
  <c r="H31" i="20"/>
  <c r="H15" i="40" s="1"/>
  <c r="D31" i="20"/>
  <c r="D15" i="40" s="1"/>
  <c r="O30" i="20"/>
  <c r="O4" i="40" s="1"/>
  <c r="K30" i="20"/>
  <c r="K4" i="40" s="1"/>
  <c r="G30" i="20"/>
  <c r="G4" i="40" s="1"/>
  <c r="C30" i="20"/>
  <c r="C4" i="40" s="1"/>
  <c r="U28" i="20"/>
  <c r="X26" i="20"/>
  <c r="X22" i="20"/>
  <c r="X21" i="20"/>
  <c r="X20" i="20"/>
  <c r="X15" i="20"/>
  <c r="X13" i="20"/>
  <c r="X12" i="20"/>
  <c r="T11" i="20"/>
  <c r="Q11" i="20"/>
  <c r="C26" i="31" s="1"/>
  <c r="T10" i="20"/>
  <c r="Q10" i="20"/>
  <c r="C28" i="31" s="1"/>
  <c r="Q9" i="20"/>
  <c r="C18" i="31" s="1"/>
  <c r="T9" i="20"/>
  <c r="T8" i="20"/>
  <c r="Q8" i="20"/>
  <c r="C21" i="31" s="1"/>
  <c r="W7" i="20"/>
  <c r="C7" i="29"/>
  <c r="W6" i="20"/>
  <c r="W5" i="20"/>
  <c r="W4" i="20"/>
  <c r="W3" i="20"/>
  <c r="K32" i="19"/>
  <c r="K27" i="40" s="1"/>
  <c r="I30" i="19"/>
  <c r="I5" i="40" s="1"/>
  <c r="E30" i="19"/>
  <c r="E5" i="40" s="1"/>
  <c r="Q29" i="19"/>
  <c r="D19" i="31" s="1"/>
  <c r="T29" i="19"/>
  <c r="T28" i="19"/>
  <c r="Q28" i="19"/>
  <c r="T27" i="19"/>
  <c r="Q27" i="19"/>
  <c r="D23" i="31" s="1"/>
  <c r="T26" i="19"/>
  <c r="Q26" i="19"/>
  <c r="D16" i="31" s="1"/>
  <c r="R25" i="19"/>
  <c r="D17" i="26" s="1"/>
  <c r="Q25" i="19"/>
  <c r="D8" i="31" s="1"/>
  <c r="T25" i="19"/>
  <c r="D2" i="26"/>
  <c r="T24" i="19"/>
  <c r="Q24" i="19"/>
  <c r="D27" i="31" s="1"/>
  <c r="X22" i="19"/>
  <c r="X21" i="19"/>
  <c r="T20" i="19"/>
  <c r="Q20" i="19"/>
  <c r="D3" i="31" s="1"/>
  <c r="T19" i="19"/>
  <c r="Q19" i="19"/>
  <c r="D22" i="31" s="1"/>
  <c r="T18" i="19"/>
  <c r="Q18" i="19"/>
  <c r="D2" i="33"/>
  <c r="Q17" i="19"/>
  <c r="D24" i="31" s="1"/>
  <c r="T17" i="19"/>
  <c r="W16" i="19"/>
  <c r="W15" i="19"/>
  <c r="W14" i="19"/>
  <c r="D7" i="23"/>
  <c r="W13" i="19"/>
  <c r="W12" i="19"/>
  <c r="W11" i="19"/>
  <c r="W10" i="19"/>
  <c r="U9" i="19"/>
  <c r="U8" i="19"/>
  <c r="X7" i="19"/>
  <c r="X6" i="19"/>
  <c r="Q5" i="19"/>
  <c r="D12" i="31" s="1"/>
  <c r="T5" i="19"/>
  <c r="T4" i="19"/>
  <c r="Q4" i="19"/>
  <c r="D2" i="31" s="1"/>
  <c r="T3" i="19"/>
  <c r="Q3" i="19"/>
  <c r="J32" i="18"/>
  <c r="J28" i="40" s="1"/>
  <c r="F32" i="18"/>
  <c r="L31" i="18"/>
  <c r="L17" i="40" s="1"/>
  <c r="G31" i="18"/>
  <c r="G17" i="40" s="1"/>
  <c r="W27" i="18"/>
  <c r="X27" i="18"/>
  <c r="R24" i="18"/>
  <c r="R21" i="18"/>
  <c r="F12" i="30" s="1"/>
  <c r="Q17" i="18"/>
  <c r="E24" i="31" s="1"/>
  <c r="T17" i="18"/>
  <c r="R17" i="18"/>
  <c r="U17" i="18"/>
  <c r="W12" i="18"/>
  <c r="X12" i="18"/>
  <c r="U9" i="18"/>
  <c r="R9" i="18"/>
  <c r="E8" i="29"/>
  <c r="X7" i="18"/>
  <c r="I30" i="18"/>
  <c r="I6" i="40" s="1"/>
  <c r="E4" i="29"/>
  <c r="E30" i="18"/>
  <c r="E6" i="40" s="1"/>
  <c r="R6" i="18"/>
  <c r="U4" i="18"/>
  <c r="R28" i="17"/>
  <c r="F17" i="41" s="1"/>
  <c r="X26" i="17"/>
  <c r="U24" i="17"/>
  <c r="R21" i="17"/>
  <c r="X20" i="17"/>
  <c r="R17" i="17"/>
  <c r="G22" i="30" s="1"/>
  <c r="W16" i="17"/>
  <c r="X16" i="17"/>
  <c r="U13" i="17"/>
  <c r="R13" i="17"/>
  <c r="O31" i="17"/>
  <c r="O18" i="40" s="1"/>
  <c r="O30" i="17"/>
  <c r="O7" i="40" s="1"/>
  <c r="X11" i="17"/>
  <c r="I31" i="17"/>
  <c r="I18" i="40" s="1"/>
  <c r="E31" i="17"/>
  <c r="E18" i="40" s="1"/>
  <c r="R10" i="17"/>
  <c r="Z10" i="17" s="1"/>
  <c r="U9" i="17"/>
  <c r="T6" i="17"/>
  <c r="Q6" i="17"/>
  <c r="F10" i="31" s="1"/>
  <c r="R6" i="17"/>
  <c r="Z6" i="17" s="1"/>
  <c r="U6" i="17"/>
  <c r="X5" i="17"/>
  <c r="U27" i="16"/>
  <c r="T22" i="16"/>
  <c r="Q22" i="16"/>
  <c r="R22" i="16"/>
  <c r="G17" i="38" s="1"/>
  <c r="U22" i="16"/>
  <c r="W16" i="16"/>
  <c r="X16" i="16"/>
  <c r="R16" i="16"/>
  <c r="H27" i="30" s="1"/>
  <c r="X26" i="15"/>
  <c r="R17" i="15"/>
  <c r="U17" i="15"/>
  <c r="X13" i="15"/>
  <c r="R13" i="15"/>
  <c r="U13" i="15"/>
  <c r="X11" i="15"/>
  <c r="J31" i="15"/>
  <c r="J20" i="40" s="1"/>
  <c r="J30" i="15"/>
  <c r="J9" i="40" s="1"/>
  <c r="F30" i="15"/>
  <c r="F9" i="40" s="1"/>
  <c r="E30" i="14"/>
  <c r="E10" i="40" s="1"/>
  <c r="I8" i="23"/>
  <c r="X14" i="14"/>
  <c r="I4" i="23"/>
  <c r="R14" i="14"/>
  <c r="I17" i="23" s="1"/>
  <c r="U14" i="14"/>
  <c r="X12" i="14"/>
  <c r="J31" i="14"/>
  <c r="J21" i="40" s="1"/>
  <c r="J30" i="14"/>
  <c r="J10" i="40" s="1"/>
  <c r="F30" i="14"/>
  <c r="F10" i="40" s="1"/>
  <c r="Q29" i="20"/>
  <c r="C19" i="31" s="1"/>
  <c r="T29" i="20"/>
  <c r="T27" i="20"/>
  <c r="Q27" i="20"/>
  <c r="C23" i="31" s="1"/>
  <c r="T24" i="20"/>
  <c r="Q24" i="20"/>
  <c r="C27" i="31" s="1"/>
  <c r="T23" i="20"/>
  <c r="Q23" i="20"/>
  <c r="C5" i="31" s="1"/>
  <c r="T18" i="20"/>
  <c r="Q18" i="20"/>
  <c r="C16" i="33" s="1"/>
  <c r="C2" i="33"/>
  <c r="Q17" i="20"/>
  <c r="C24" i="31" s="1"/>
  <c r="T17" i="20"/>
  <c r="T16" i="20"/>
  <c r="Q16" i="20"/>
  <c r="C20" i="31" s="1"/>
  <c r="R14" i="20"/>
  <c r="C17" i="23" s="1"/>
  <c r="W14" i="20"/>
  <c r="C7" i="23"/>
  <c r="W29" i="18"/>
  <c r="X29" i="18"/>
  <c r="T15" i="18"/>
  <c r="Q15" i="18"/>
  <c r="E17" i="31" s="1"/>
  <c r="R15" i="18"/>
  <c r="U15" i="18"/>
  <c r="C30" i="18"/>
  <c r="C6" i="40" s="1"/>
  <c r="W14" i="18"/>
  <c r="E7" i="23"/>
  <c r="X14" i="18"/>
  <c r="F32" i="17"/>
  <c r="F29" i="40" s="1"/>
  <c r="R23" i="17"/>
  <c r="F3" i="33"/>
  <c r="U18" i="17"/>
  <c r="G32" i="17"/>
  <c r="G29" i="40" s="1"/>
  <c r="W18" i="16"/>
  <c r="G7" i="33"/>
  <c r="X18" i="16"/>
  <c r="J32" i="21"/>
  <c r="J25" i="40" s="1"/>
  <c r="K31" i="21"/>
  <c r="K14" i="40" s="1"/>
  <c r="G31" i="21"/>
  <c r="G14" i="40" s="1"/>
  <c r="C31" i="21"/>
  <c r="C14" i="40" s="1"/>
  <c r="H30" i="21"/>
  <c r="H3" i="40" s="1"/>
  <c r="R29" i="21"/>
  <c r="W29" i="21"/>
  <c r="T27" i="21"/>
  <c r="Q27" i="21"/>
  <c r="B23" i="31" s="1"/>
  <c r="R26" i="21"/>
  <c r="C14" i="30" s="1"/>
  <c r="W26" i="21"/>
  <c r="W25" i="21"/>
  <c r="B8" i="26"/>
  <c r="T23" i="21"/>
  <c r="Q23" i="21"/>
  <c r="B5" i="31" s="1"/>
  <c r="Q21" i="21"/>
  <c r="B15" i="31" s="1"/>
  <c r="T21" i="21"/>
  <c r="R18" i="21"/>
  <c r="Z18" i="21" s="1"/>
  <c r="B18" i="33" s="1"/>
  <c r="W18" i="21"/>
  <c r="B7" i="33"/>
  <c r="R15" i="21"/>
  <c r="W15" i="21"/>
  <c r="R13" i="21"/>
  <c r="W13" i="21"/>
  <c r="R11" i="21"/>
  <c r="W11" i="21"/>
  <c r="R9" i="21"/>
  <c r="W9" i="21"/>
  <c r="R7" i="21"/>
  <c r="B17" i="29" s="1"/>
  <c r="W7" i="21"/>
  <c r="B7" i="29"/>
  <c r="Q5" i="21"/>
  <c r="B12" i="31" s="1"/>
  <c r="T5" i="21"/>
  <c r="U4" i="21"/>
  <c r="W4" i="21"/>
  <c r="H32" i="20"/>
  <c r="H26" i="40" s="1"/>
  <c r="D32" i="20"/>
  <c r="D26" i="40" s="1"/>
  <c r="C31" i="20"/>
  <c r="C15" i="40" s="1"/>
  <c r="R29" i="20"/>
  <c r="D23" i="30" s="1"/>
  <c r="W29" i="20"/>
  <c r="R28" i="20"/>
  <c r="C17" i="41" s="1"/>
  <c r="W28" i="20"/>
  <c r="R27" i="20"/>
  <c r="D21" i="30" s="1"/>
  <c r="W27" i="20"/>
  <c r="U25" i="20"/>
  <c r="W25" i="20"/>
  <c r="C8" i="26"/>
  <c r="R24" i="20"/>
  <c r="Z24" i="20" s="1"/>
  <c r="W24" i="20"/>
  <c r="U23" i="20"/>
  <c r="W23" i="20"/>
  <c r="U19" i="20"/>
  <c r="W19" i="20"/>
  <c r="R18" i="20"/>
  <c r="D26" i="30" s="1"/>
  <c r="W18" i="20"/>
  <c r="C7" i="33"/>
  <c r="R17" i="20"/>
  <c r="W17" i="20"/>
  <c r="R16" i="20"/>
  <c r="W16" i="20"/>
  <c r="U14" i="20"/>
  <c r="T7" i="20"/>
  <c r="Q7" i="20"/>
  <c r="C9" i="31" s="1"/>
  <c r="C2" i="29"/>
  <c r="T6" i="20"/>
  <c r="Q6" i="20"/>
  <c r="C10" i="31" s="1"/>
  <c r="Q5" i="20"/>
  <c r="C12" i="31" s="1"/>
  <c r="T5" i="20"/>
  <c r="T4" i="20"/>
  <c r="Q4" i="20"/>
  <c r="C2" i="31" s="1"/>
  <c r="T3" i="20"/>
  <c r="Q3" i="20"/>
  <c r="I31" i="19"/>
  <c r="I16" i="40" s="1"/>
  <c r="H30" i="19"/>
  <c r="H5" i="40" s="1"/>
  <c r="D30" i="19"/>
  <c r="D5" i="40" s="1"/>
  <c r="X23" i="19"/>
  <c r="X18" i="19"/>
  <c r="T16" i="19"/>
  <c r="Q16" i="19"/>
  <c r="D20" i="31" s="1"/>
  <c r="T15" i="19"/>
  <c r="Q15" i="19"/>
  <c r="D17" i="31" s="1"/>
  <c r="T14" i="19"/>
  <c r="Q14" i="19"/>
  <c r="D16" i="23" s="1"/>
  <c r="D2" i="23"/>
  <c r="Q13" i="19"/>
  <c r="D6" i="31" s="1"/>
  <c r="T13" i="19"/>
  <c r="T12" i="19"/>
  <c r="Q12" i="19"/>
  <c r="D13" i="31" s="1"/>
  <c r="T11" i="19"/>
  <c r="Q11" i="19"/>
  <c r="D26" i="31" s="1"/>
  <c r="T10" i="19"/>
  <c r="Q10" i="19"/>
  <c r="D28" i="31" s="1"/>
  <c r="R9" i="19"/>
  <c r="W9" i="19"/>
  <c r="R8" i="19"/>
  <c r="W8" i="19"/>
  <c r="U7" i="19"/>
  <c r="O31" i="18"/>
  <c r="O17" i="40" s="1"/>
  <c r="K31" i="18"/>
  <c r="K17" i="40" s="1"/>
  <c r="K30" i="18"/>
  <c r="F30" i="18"/>
  <c r="F6" i="40" s="1"/>
  <c r="R20" i="18"/>
  <c r="Z20" i="18" s="1"/>
  <c r="U20" i="18"/>
  <c r="T16" i="18"/>
  <c r="Q16" i="18"/>
  <c r="E20" i="31" s="1"/>
  <c r="R16" i="18"/>
  <c r="F27" i="30" s="1"/>
  <c r="U16" i="18"/>
  <c r="W11" i="18"/>
  <c r="X11" i="18"/>
  <c r="R5" i="18"/>
  <c r="Z5" i="18" s="1"/>
  <c r="X29" i="17"/>
  <c r="F4" i="26"/>
  <c r="R25" i="17"/>
  <c r="F17" i="26" s="1"/>
  <c r="R24" i="17"/>
  <c r="Z24" i="17" s="1"/>
  <c r="X23" i="17"/>
  <c r="U23" i="17"/>
  <c r="T20" i="17"/>
  <c r="Q20" i="17"/>
  <c r="F3" i="31" s="1"/>
  <c r="R20" i="17"/>
  <c r="U20" i="17"/>
  <c r="X19" i="17"/>
  <c r="L31" i="17"/>
  <c r="L18" i="40" s="1"/>
  <c r="L30" i="17"/>
  <c r="L7" i="40" s="1"/>
  <c r="W15" i="17"/>
  <c r="X15" i="17"/>
  <c r="H31" i="17"/>
  <c r="H18" i="40" s="1"/>
  <c r="H30" i="17"/>
  <c r="H7" i="40" s="1"/>
  <c r="U15" i="17"/>
  <c r="D31" i="17"/>
  <c r="D18" i="40" s="1"/>
  <c r="D30" i="17"/>
  <c r="D7" i="40" s="1"/>
  <c r="F8" i="23"/>
  <c r="X14" i="17"/>
  <c r="R9" i="17"/>
  <c r="U8" i="17"/>
  <c r="Q5" i="17"/>
  <c r="F12" i="31" s="1"/>
  <c r="T5" i="17"/>
  <c r="R5" i="17"/>
  <c r="U5" i="17"/>
  <c r="X4" i="17"/>
  <c r="H31" i="16"/>
  <c r="H19" i="40" s="1"/>
  <c r="W29" i="16"/>
  <c r="X29" i="16"/>
  <c r="G11" i="26"/>
  <c r="L32" i="16"/>
  <c r="W25" i="16"/>
  <c r="G7" i="26"/>
  <c r="X25" i="16"/>
  <c r="H32" i="16"/>
  <c r="H30" i="40" s="1"/>
  <c r="G3" i="26"/>
  <c r="D32" i="16"/>
  <c r="D30" i="40" s="1"/>
  <c r="R25" i="16"/>
  <c r="X20" i="16"/>
  <c r="K31" i="16"/>
  <c r="K19" i="40" s="1"/>
  <c r="Q20" i="16"/>
  <c r="G3" i="31" s="1"/>
  <c r="T20" i="16"/>
  <c r="R20" i="16"/>
  <c r="Z20" i="16" s="1"/>
  <c r="U20" i="16"/>
  <c r="C31" i="16"/>
  <c r="C19" i="40" s="1"/>
  <c r="L30" i="16"/>
  <c r="L8" i="40" s="1"/>
  <c r="W9" i="16"/>
  <c r="X9" i="16"/>
  <c r="H30" i="16"/>
  <c r="H8" i="40" s="1"/>
  <c r="R9" i="16"/>
  <c r="D30" i="16"/>
  <c r="D8" i="40" s="1"/>
  <c r="P30" i="16"/>
  <c r="P8" i="40" s="1"/>
  <c r="P32" i="16"/>
  <c r="P30" i="40" s="1"/>
  <c r="X6" i="16"/>
  <c r="U6" i="16"/>
  <c r="F30" i="16"/>
  <c r="F8" i="40" s="1"/>
  <c r="E30" i="15"/>
  <c r="E9" i="40" s="1"/>
  <c r="T24" i="15"/>
  <c r="Q24" i="15"/>
  <c r="H27" i="31" s="1"/>
  <c r="U24" i="15"/>
  <c r="R24" i="15"/>
  <c r="Z24" i="15" s="1"/>
  <c r="K31" i="15"/>
  <c r="K20" i="40" s="1"/>
  <c r="G31" i="15"/>
  <c r="G20" i="40" s="1"/>
  <c r="Q9" i="15"/>
  <c r="H18" i="31" s="1"/>
  <c r="T9" i="15"/>
  <c r="U9" i="15"/>
  <c r="R9" i="15"/>
  <c r="C31" i="15"/>
  <c r="C20" i="40" s="1"/>
  <c r="R6" i="15"/>
  <c r="Z6" i="15" s="1"/>
  <c r="U6" i="15"/>
  <c r="R27" i="14"/>
  <c r="J21" i="30" s="1"/>
  <c r="U27" i="14"/>
  <c r="X23" i="14"/>
  <c r="R23" i="14"/>
  <c r="U23" i="14"/>
  <c r="X21" i="14"/>
  <c r="K30" i="14"/>
  <c r="K10" i="40" s="1"/>
  <c r="K31" i="14"/>
  <c r="K21" i="40" s="1"/>
  <c r="G30" i="14"/>
  <c r="G10" i="40" s="1"/>
  <c r="G31" i="14"/>
  <c r="G21" i="40" s="1"/>
  <c r="Q10" i="14"/>
  <c r="I28" i="31" s="1"/>
  <c r="T10" i="14"/>
  <c r="U10" i="14"/>
  <c r="C30" i="14"/>
  <c r="C10" i="40" s="1"/>
  <c r="R10" i="14"/>
  <c r="J28" i="30" s="1"/>
  <c r="C31" i="14"/>
  <c r="C21" i="40" s="1"/>
  <c r="I14" i="29"/>
  <c r="O31" i="14"/>
  <c r="O21" i="40" s="1"/>
  <c r="I8" i="29"/>
  <c r="I31" i="14"/>
  <c r="I21" i="40" s="1"/>
  <c r="X7" i="14"/>
  <c r="I4" i="29"/>
  <c r="R7" i="14"/>
  <c r="I17" i="29" s="1"/>
  <c r="E31" i="14"/>
  <c r="E21" i="40" s="1"/>
  <c r="U7" i="14"/>
  <c r="Q29" i="18"/>
  <c r="E19" i="31" s="1"/>
  <c r="T29" i="18"/>
  <c r="T28" i="18"/>
  <c r="Q28" i="18"/>
  <c r="T27" i="18"/>
  <c r="Q27" i="18"/>
  <c r="E23" i="31" s="1"/>
  <c r="W26" i="18"/>
  <c r="W25" i="18"/>
  <c r="E7" i="26"/>
  <c r="W24" i="18"/>
  <c r="W23" i="18"/>
  <c r="T14" i="18"/>
  <c r="Q14" i="18"/>
  <c r="E16" i="23" s="1"/>
  <c r="E2" i="23"/>
  <c r="Q13" i="18"/>
  <c r="E6" i="31" s="1"/>
  <c r="T13" i="18"/>
  <c r="T12" i="18"/>
  <c r="Q12" i="18"/>
  <c r="E13" i="31" s="1"/>
  <c r="T11" i="18"/>
  <c r="Q11" i="18"/>
  <c r="E26" i="31" s="1"/>
  <c r="W10" i="18"/>
  <c r="W9" i="18"/>
  <c r="W8" i="18"/>
  <c r="W7" i="18"/>
  <c r="E7" i="29"/>
  <c r="W29" i="17"/>
  <c r="W28" i="17"/>
  <c r="W27" i="17"/>
  <c r="W26" i="17"/>
  <c r="W25" i="17"/>
  <c r="F7" i="26"/>
  <c r="Q18" i="17"/>
  <c r="T18" i="17"/>
  <c r="F2" i="33"/>
  <c r="T17" i="17"/>
  <c r="Q17" i="17"/>
  <c r="F24" i="31" s="1"/>
  <c r="T16" i="17"/>
  <c r="Q16" i="17"/>
  <c r="F20" i="31" s="1"/>
  <c r="T15" i="17"/>
  <c r="Q15" i="17"/>
  <c r="F17" i="31" s="1"/>
  <c r="W14" i="17"/>
  <c r="F7" i="23"/>
  <c r="W13" i="17"/>
  <c r="W12" i="17"/>
  <c r="W11" i="17"/>
  <c r="U7" i="17"/>
  <c r="T29" i="16"/>
  <c r="Q29" i="16"/>
  <c r="G19" i="31" s="1"/>
  <c r="U29" i="16"/>
  <c r="R24" i="16"/>
  <c r="Z24" i="16" s="1"/>
  <c r="T18" i="16"/>
  <c r="Q18" i="16"/>
  <c r="G16" i="33" s="1"/>
  <c r="G2" i="33"/>
  <c r="U18" i="16"/>
  <c r="R15" i="16"/>
  <c r="T11" i="16"/>
  <c r="Q11" i="16"/>
  <c r="G26" i="31" s="1"/>
  <c r="U11" i="16"/>
  <c r="R6" i="16"/>
  <c r="Q27" i="15"/>
  <c r="H23" i="31" s="1"/>
  <c r="T27" i="15"/>
  <c r="R27" i="15"/>
  <c r="I21" i="30" s="1"/>
  <c r="U27" i="15"/>
  <c r="Q25" i="15"/>
  <c r="H8" i="31" s="1"/>
  <c r="T25" i="15"/>
  <c r="H2" i="26"/>
  <c r="R25" i="15"/>
  <c r="U25" i="15"/>
  <c r="W23" i="15"/>
  <c r="X23" i="15"/>
  <c r="W21" i="15"/>
  <c r="X21" i="15"/>
  <c r="W19" i="15"/>
  <c r="X19" i="15"/>
  <c r="W17" i="15"/>
  <c r="X17" i="15"/>
  <c r="T12" i="15"/>
  <c r="Q12" i="15"/>
  <c r="H13" i="31" s="1"/>
  <c r="R12" i="15"/>
  <c r="Z12" i="15" s="1"/>
  <c r="U12" i="15"/>
  <c r="T10" i="15"/>
  <c r="Q10" i="15"/>
  <c r="H28" i="31" s="1"/>
  <c r="R10" i="15"/>
  <c r="U10" i="15"/>
  <c r="W8" i="15"/>
  <c r="X8" i="15"/>
  <c r="L30" i="15"/>
  <c r="L9" i="40" s="1"/>
  <c r="W6" i="15"/>
  <c r="X6" i="15"/>
  <c r="H30" i="15"/>
  <c r="H9" i="40" s="1"/>
  <c r="D30" i="15"/>
  <c r="D9" i="40" s="1"/>
  <c r="P31" i="15"/>
  <c r="P20" i="40" s="1"/>
  <c r="P30" i="15"/>
  <c r="P9" i="40" s="1"/>
  <c r="W29" i="14"/>
  <c r="X29" i="14"/>
  <c r="W27" i="14"/>
  <c r="X27" i="14"/>
  <c r="W25" i="14"/>
  <c r="I7" i="26"/>
  <c r="X25" i="14"/>
  <c r="Q22" i="14"/>
  <c r="T22" i="14"/>
  <c r="R22" i="14"/>
  <c r="I17" i="38" s="1"/>
  <c r="U22" i="14"/>
  <c r="T20" i="14"/>
  <c r="Q20" i="14"/>
  <c r="I3" i="31" s="1"/>
  <c r="R20" i="14"/>
  <c r="U20" i="14"/>
  <c r="W18" i="14"/>
  <c r="I7" i="33"/>
  <c r="X18" i="14"/>
  <c r="W16" i="14"/>
  <c r="X16" i="14"/>
  <c r="K32" i="14"/>
  <c r="K32" i="40" s="1"/>
  <c r="G32" i="14"/>
  <c r="G32" i="40" s="1"/>
  <c r="T13" i="14"/>
  <c r="Q13" i="14"/>
  <c r="I6" i="31" s="1"/>
  <c r="R13" i="14"/>
  <c r="U13" i="14"/>
  <c r="C32" i="14"/>
  <c r="C32" i="40" s="1"/>
  <c r="W11" i="14"/>
  <c r="X11" i="14"/>
  <c r="W9" i="14"/>
  <c r="X9" i="14"/>
  <c r="L31" i="14"/>
  <c r="L21" i="40" s="1"/>
  <c r="L30" i="14"/>
  <c r="L10" i="40" s="1"/>
  <c r="W3" i="14"/>
  <c r="H31" i="14"/>
  <c r="H21" i="40" s="1"/>
  <c r="H30" i="14"/>
  <c r="H10" i="40" s="1"/>
  <c r="D31" i="14"/>
  <c r="D21" i="40" s="1"/>
  <c r="D30" i="14"/>
  <c r="D10" i="40" s="1"/>
  <c r="J8" i="26"/>
  <c r="X25" i="13"/>
  <c r="T26" i="18"/>
  <c r="Q26" i="18"/>
  <c r="E16" i="31" s="1"/>
  <c r="Q25" i="18"/>
  <c r="T25" i="18"/>
  <c r="E2" i="26"/>
  <c r="T24" i="18"/>
  <c r="Q24" i="18"/>
  <c r="E27" i="31" s="1"/>
  <c r="T23" i="18"/>
  <c r="Q23" i="18"/>
  <c r="E5" i="31" s="1"/>
  <c r="W22" i="18"/>
  <c r="W21" i="18"/>
  <c r="W20" i="18"/>
  <c r="W19" i="18"/>
  <c r="T10" i="18"/>
  <c r="Q10" i="18"/>
  <c r="E28" i="31" s="1"/>
  <c r="Q9" i="18"/>
  <c r="E18" i="31" s="1"/>
  <c r="T9" i="18"/>
  <c r="T8" i="18"/>
  <c r="Q8" i="18"/>
  <c r="E21" i="31" s="1"/>
  <c r="T7" i="18"/>
  <c r="Q7" i="18"/>
  <c r="E2" i="29"/>
  <c r="W6" i="18"/>
  <c r="W5" i="18"/>
  <c r="W4" i="18"/>
  <c r="W3" i="18"/>
  <c r="T29" i="17"/>
  <c r="Q29" i="17"/>
  <c r="F19" i="31" s="1"/>
  <c r="T28" i="17"/>
  <c r="Q28" i="17"/>
  <c r="T27" i="17"/>
  <c r="Q27" i="17"/>
  <c r="F23" i="31" s="1"/>
  <c r="Q26" i="17"/>
  <c r="F16" i="31" s="1"/>
  <c r="T26" i="17"/>
  <c r="T25" i="17"/>
  <c r="Q25" i="17"/>
  <c r="F2" i="26"/>
  <c r="W24" i="17"/>
  <c r="W23" i="17"/>
  <c r="W22" i="17"/>
  <c r="W21" i="17"/>
  <c r="Q14" i="17"/>
  <c r="T14" i="17"/>
  <c r="F2" i="23"/>
  <c r="T13" i="17"/>
  <c r="Q13" i="17"/>
  <c r="F6" i="31" s="1"/>
  <c r="T12" i="17"/>
  <c r="Q12" i="17"/>
  <c r="F13" i="31" s="1"/>
  <c r="T11" i="17"/>
  <c r="Q11" i="17"/>
  <c r="F26" i="31" s="1"/>
  <c r="W10" i="17"/>
  <c r="W9" i="17"/>
  <c r="W8" i="17"/>
  <c r="W7" i="17"/>
  <c r="F7" i="29"/>
  <c r="W28" i="16"/>
  <c r="X28" i="16"/>
  <c r="W26" i="16"/>
  <c r="X26" i="16"/>
  <c r="T21" i="16"/>
  <c r="Q21" i="16"/>
  <c r="G15" i="31" s="1"/>
  <c r="R21" i="16"/>
  <c r="H12" i="30" s="1"/>
  <c r="U21" i="16"/>
  <c r="W19" i="16"/>
  <c r="X19" i="16"/>
  <c r="W17" i="16"/>
  <c r="X17" i="16"/>
  <c r="T12" i="16"/>
  <c r="Q12" i="16"/>
  <c r="G13" i="31" s="1"/>
  <c r="R12" i="16"/>
  <c r="H15" i="30" s="1"/>
  <c r="U12" i="16"/>
  <c r="W10" i="16"/>
  <c r="X10" i="16"/>
  <c r="W8" i="16"/>
  <c r="X8" i="16"/>
  <c r="K30" i="16"/>
  <c r="K8" i="40" s="1"/>
  <c r="G30" i="16"/>
  <c r="G8" i="40" s="1"/>
  <c r="T3" i="16"/>
  <c r="Q3" i="16"/>
  <c r="R3" i="16"/>
  <c r="C30" i="16"/>
  <c r="C8" i="40" s="1"/>
  <c r="U3" i="16"/>
  <c r="R29" i="15"/>
  <c r="Q23" i="15"/>
  <c r="H5" i="31" s="1"/>
  <c r="T23" i="15"/>
  <c r="U23" i="15"/>
  <c r="T21" i="15"/>
  <c r="Q21" i="15"/>
  <c r="H15" i="31" s="1"/>
  <c r="U21" i="15"/>
  <c r="R16" i="15"/>
  <c r="H4" i="23"/>
  <c r="R14" i="15"/>
  <c r="H17" i="23" s="1"/>
  <c r="K30" i="15"/>
  <c r="K9" i="40" s="1"/>
  <c r="G30" i="15"/>
  <c r="G9" i="40" s="1"/>
  <c r="T8" i="15"/>
  <c r="Q8" i="15"/>
  <c r="H21" i="31" s="1"/>
  <c r="U8" i="15"/>
  <c r="C30" i="15"/>
  <c r="C9" i="40" s="1"/>
  <c r="R5" i="15"/>
  <c r="O30" i="15"/>
  <c r="O9" i="40" s="1"/>
  <c r="I31" i="15"/>
  <c r="I20" i="40" s="1"/>
  <c r="R3" i="15"/>
  <c r="H17" i="39" s="1"/>
  <c r="E31" i="15"/>
  <c r="E20" i="40" s="1"/>
  <c r="T29" i="14"/>
  <c r="Q29" i="14"/>
  <c r="I19" i="31" s="1"/>
  <c r="U29" i="14"/>
  <c r="R24" i="14"/>
  <c r="Z24" i="14" s="1"/>
  <c r="Q18" i="14"/>
  <c r="I16" i="33" s="1"/>
  <c r="T18" i="14"/>
  <c r="I2" i="33"/>
  <c r="U18" i="14"/>
  <c r="R15" i="14"/>
  <c r="T11" i="14"/>
  <c r="Q11" i="14"/>
  <c r="I26" i="31" s="1"/>
  <c r="U11" i="14"/>
  <c r="R6" i="14"/>
  <c r="O30" i="14"/>
  <c r="O10" i="40" s="1"/>
  <c r="O32" i="14"/>
  <c r="O32" i="40" s="1"/>
  <c r="U29" i="18"/>
  <c r="U28" i="18"/>
  <c r="U27" i="18"/>
  <c r="X26" i="18"/>
  <c r="X25" i="18"/>
  <c r="X24" i="18"/>
  <c r="X23" i="18"/>
  <c r="T22" i="18"/>
  <c r="Q22" i="18"/>
  <c r="Q21" i="18"/>
  <c r="E15" i="31" s="1"/>
  <c r="T21" i="18"/>
  <c r="T20" i="18"/>
  <c r="Q20" i="18"/>
  <c r="E3" i="31" s="1"/>
  <c r="T19" i="18"/>
  <c r="Q19" i="18"/>
  <c r="E22" i="31" s="1"/>
  <c r="W18" i="18"/>
  <c r="E7" i="33"/>
  <c r="W17" i="18"/>
  <c r="W16" i="18"/>
  <c r="W15" i="18"/>
  <c r="U14" i="18"/>
  <c r="U13" i="18"/>
  <c r="U12" i="18"/>
  <c r="U11" i="18"/>
  <c r="X10" i="18"/>
  <c r="X9" i="18"/>
  <c r="T6" i="18"/>
  <c r="Q6" i="18"/>
  <c r="E10" i="31" s="1"/>
  <c r="Q5" i="18"/>
  <c r="E12" i="31" s="1"/>
  <c r="T5" i="18"/>
  <c r="T4" i="18"/>
  <c r="Q4" i="18"/>
  <c r="E2" i="31" s="1"/>
  <c r="T3" i="18"/>
  <c r="Q3" i="18"/>
  <c r="T24" i="17"/>
  <c r="Q24" i="17"/>
  <c r="F27" i="31" s="1"/>
  <c r="T23" i="17"/>
  <c r="Q23" i="17"/>
  <c r="F5" i="31" s="1"/>
  <c r="Q22" i="17"/>
  <c r="T22" i="17"/>
  <c r="T21" i="17"/>
  <c r="Q21" i="17"/>
  <c r="F15" i="31" s="1"/>
  <c r="W20" i="17"/>
  <c r="W19" i="17"/>
  <c r="T10" i="17"/>
  <c r="Q10" i="17"/>
  <c r="F28" i="31" s="1"/>
  <c r="Q9" i="17"/>
  <c r="F18" i="31" s="1"/>
  <c r="T9" i="17"/>
  <c r="T8" i="17"/>
  <c r="Q8" i="17"/>
  <c r="F21" i="31" s="1"/>
  <c r="T7" i="17"/>
  <c r="Q7" i="17"/>
  <c r="F16" i="29" s="1"/>
  <c r="F2" i="29"/>
  <c r="W6" i="17"/>
  <c r="W5" i="17"/>
  <c r="W4" i="17"/>
  <c r="W3" i="17"/>
  <c r="R23" i="16"/>
  <c r="T19" i="16"/>
  <c r="Q19" i="16"/>
  <c r="G22" i="31" s="1"/>
  <c r="U19" i="16"/>
  <c r="G4" i="23"/>
  <c r="R14" i="16"/>
  <c r="Z14" i="16" s="1"/>
  <c r="G18" i="23" s="1"/>
  <c r="Q10" i="16"/>
  <c r="G28" i="31" s="1"/>
  <c r="T10" i="16"/>
  <c r="U10" i="16"/>
  <c r="G4" i="29"/>
  <c r="R7" i="16"/>
  <c r="G17" i="29" s="1"/>
  <c r="R5" i="16"/>
  <c r="H13" i="30" s="1"/>
  <c r="T28" i="15"/>
  <c r="Q28" i="15"/>
  <c r="R28" i="15"/>
  <c r="U28" i="15"/>
  <c r="T26" i="15"/>
  <c r="Q26" i="15"/>
  <c r="H16" i="31" s="1"/>
  <c r="R26" i="15"/>
  <c r="U26" i="15"/>
  <c r="W24" i="15"/>
  <c r="X24" i="15"/>
  <c r="W22" i="15"/>
  <c r="X22" i="15"/>
  <c r="W20" i="15"/>
  <c r="X20" i="15"/>
  <c r="W18" i="15"/>
  <c r="H7" i="33"/>
  <c r="X18" i="15"/>
  <c r="Q11" i="15"/>
  <c r="H26" i="31" s="1"/>
  <c r="T11" i="15"/>
  <c r="R11" i="15"/>
  <c r="U11" i="15"/>
  <c r="W9" i="15"/>
  <c r="X9" i="15"/>
  <c r="H11" i="29"/>
  <c r="L31" i="15"/>
  <c r="L20" i="40" s="1"/>
  <c r="W7" i="15"/>
  <c r="H7" i="29"/>
  <c r="X7" i="15"/>
  <c r="H31" i="15"/>
  <c r="H20" i="40" s="1"/>
  <c r="H3" i="29"/>
  <c r="D31" i="15"/>
  <c r="D20" i="40" s="1"/>
  <c r="J32" i="15"/>
  <c r="J31" i="40" s="1"/>
  <c r="F32" i="15"/>
  <c r="F31" i="40" s="1"/>
  <c r="W28" i="14"/>
  <c r="X28" i="14"/>
  <c r="W26" i="14"/>
  <c r="X26" i="14"/>
  <c r="T21" i="14"/>
  <c r="Q21" i="14"/>
  <c r="I15" i="31" s="1"/>
  <c r="R21" i="14"/>
  <c r="U21" i="14"/>
  <c r="W19" i="14"/>
  <c r="X19" i="14"/>
  <c r="W17" i="14"/>
  <c r="X17" i="14"/>
  <c r="T12" i="14"/>
  <c r="Q12" i="14"/>
  <c r="I13" i="31" s="1"/>
  <c r="R12" i="14"/>
  <c r="U12" i="14"/>
  <c r="W10" i="14"/>
  <c r="X10" i="14"/>
  <c r="W8" i="14"/>
  <c r="X8" i="14"/>
  <c r="I15" i="29"/>
  <c r="P31" i="14"/>
  <c r="P21" i="40" s="1"/>
  <c r="P30" i="14"/>
  <c r="P10" i="40" s="1"/>
  <c r="J32" i="14"/>
  <c r="J32" i="40" s="1"/>
  <c r="F32" i="14"/>
  <c r="F32" i="40" s="1"/>
  <c r="R29" i="13"/>
  <c r="Z29" i="13" s="1"/>
  <c r="W28" i="13"/>
  <c r="X28" i="13"/>
  <c r="H38" i="13"/>
  <c r="L30" i="13"/>
  <c r="L11" i="40" s="1"/>
  <c r="L32" i="13"/>
  <c r="L33" i="40" s="1"/>
  <c r="W23" i="13"/>
  <c r="X23" i="13"/>
  <c r="H30" i="13"/>
  <c r="H11" i="40" s="1"/>
  <c r="H32" i="13"/>
  <c r="H33" i="40" s="1"/>
  <c r="U23" i="13"/>
  <c r="D30" i="13"/>
  <c r="D11" i="40" s="1"/>
  <c r="D32" i="13"/>
  <c r="D33" i="40" s="1"/>
  <c r="X22" i="13"/>
  <c r="R22" i="13"/>
  <c r="J8" i="33"/>
  <c r="I18" i="28"/>
  <c r="J4" i="33"/>
  <c r="E18" i="28"/>
  <c r="U18" i="13"/>
  <c r="R16" i="13"/>
  <c r="I14" i="28"/>
  <c r="J8" i="23"/>
  <c r="J4" i="23"/>
  <c r="E14" i="28"/>
  <c r="U14" i="13"/>
  <c r="R8" i="13"/>
  <c r="Z8" i="13" s="1"/>
  <c r="I6" i="28"/>
  <c r="X6" i="13"/>
  <c r="E6" i="28"/>
  <c r="R6" i="13"/>
  <c r="Z6" i="13" s="1"/>
  <c r="L30" i="34"/>
  <c r="L12" i="40" s="1"/>
  <c r="H30" i="34"/>
  <c r="H12" i="40" s="1"/>
  <c r="D30" i="34"/>
  <c r="D12" i="40" s="1"/>
  <c r="X15" i="13"/>
  <c r="R15" i="13"/>
  <c r="X13" i="13"/>
  <c r="R13" i="13"/>
  <c r="X5" i="13"/>
  <c r="R5" i="13"/>
  <c r="R3" i="13"/>
  <c r="O27" i="28"/>
  <c r="P30" i="34"/>
  <c r="P12" i="40" s="1"/>
  <c r="Q28" i="16"/>
  <c r="T28" i="16"/>
  <c r="T27" i="16"/>
  <c r="Q27" i="16"/>
  <c r="G23" i="31" s="1"/>
  <c r="T26" i="16"/>
  <c r="Q26" i="16"/>
  <c r="G16" i="31" s="1"/>
  <c r="T25" i="16"/>
  <c r="Q25" i="16"/>
  <c r="G2" i="26"/>
  <c r="W24" i="16"/>
  <c r="W23" i="16"/>
  <c r="Q17" i="16"/>
  <c r="G24" i="31" s="1"/>
  <c r="T17" i="16"/>
  <c r="T16" i="16"/>
  <c r="Q16" i="16"/>
  <c r="G20" i="31" s="1"/>
  <c r="W15" i="16"/>
  <c r="W14" i="16"/>
  <c r="G7" i="23"/>
  <c r="T9" i="16"/>
  <c r="Q9" i="16"/>
  <c r="G18" i="31" s="1"/>
  <c r="T8" i="16"/>
  <c r="Q8" i="16"/>
  <c r="G21" i="31" s="1"/>
  <c r="W7" i="16"/>
  <c r="G7" i="29"/>
  <c r="W6" i="16"/>
  <c r="W5" i="16"/>
  <c r="W29" i="15"/>
  <c r="T20" i="15"/>
  <c r="Q20" i="15"/>
  <c r="H3" i="31" s="1"/>
  <c r="Q19" i="15"/>
  <c r="H22" i="31" s="1"/>
  <c r="T19" i="15"/>
  <c r="Q18" i="15"/>
  <c r="H25" i="31" s="1"/>
  <c r="T18" i="15"/>
  <c r="H2" i="33"/>
  <c r="T17" i="15"/>
  <c r="Q17" i="15"/>
  <c r="H24" i="31" s="1"/>
  <c r="W16" i="15"/>
  <c r="W15" i="15"/>
  <c r="W14" i="15"/>
  <c r="H7" i="23"/>
  <c r="W13" i="15"/>
  <c r="Q7" i="15"/>
  <c r="T7" i="15"/>
  <c r="H2" i="29"/>
  <c r="T6" i="15"/>
  <c r="Q6" i="15"/>
  <c r="H10" i="31" s="1"/>
  <c r="W5" i="15"/>
  <c r="W4" i="15"/>
  <c r="W3" i="15"/>
  <c r="T28" i="14"/>
  <c r="Q28" i="14"/>
  <c r="T27" i="14"/>
  <c r="Q27" i="14"/>
  <c r="I23" i="31" s="1"/>
  <c r="Q26" i="14"/>
  <c r="I16" i="31" s="1"/>
  <c r="T26" i="14"/>
  <c r="T25" i="14"/>
  <c r="Q25" i="14"/>
  <c r="I8" i="31" s="1"/>
  <c r="I2" i="26"/>
  <c r="W24" i="14"/>
  <c r="W23" i="14"/>
  <c r="T17" i="14"/>
  <c r="Q17" i="14"/>
  <c r="I24" i="31" s="1"/>
  <c r="T16" i="14"/>
  <c r="Q16" i="14"/>
  <c r="I20" i="31" s="1"/>
  <c r="W15" i="14"/>
  <c r="W14" i="14"/>
  <c r="I7" i="23"/>
  <c r="T9" i="14"/>
  <c r="Q9" i="14"/>
  <c r="I18" i="31" s="1"/>
  <c r="T8" i="14"/>
  <c r="Q8" i="14"/>
  <c r="I21" i="31" s="1"/>
  <c r="W7" i="14"/>
  <c r="I7" i="29"/>
  <c r="W6" i="14"/>
  <c r="T4" i="14"/>
  <c r="Q4" i="14"/>
  <c r="I2" i="31" s="1"/>
  <c r="R4" i="14"/>
  <c r="J4" i="30" s="1"/>
  <c r="Q3" i="14"/>
  <c r="T3" i="14"/>
  <c r="U3" i="14"/>
  <c r="W29" i="13"/>
  <c r="X29" i="13"/>
  <c r="W25" i="13"/>
  <c r="J7" i="26"/>
  <c r="J3" i="26"/>
  <c r="R25" i="13"/>
  <c r="K8" i="30" s="1"/>
  <c r="X20" i="13"/>
  <c r="R20" i="13"/>
  <c r="E3" i="24" s="1"/>
  <c r="X12" i="13"/>
  <c r="I12" i="28"/>
  <c r="E12" i="28"/>
  <c r="R12" i="13"/>
  <c r="O32" i="13"/>
  <c r="O33" i="40" s="1"/>
  <c r="X4" i="13"/>
  <c r="I4" i="28"/>
  <c r="I30" i="13"/>
  <c r="I11" i="40" s="1"/>
  <c r="E4" i="28"/>
  <c r="R4" i="13"/>
  <c r="E30" i="13"/>
  <c r="E11" i="40" s="1"/>
  <c r="P30" i="13"/>
  <c r="J31" i="13"/>
  <c r="J22" i="40" s="1"/>
  <c r="F31" i="13"/>
  <c r="O29" i="28"/>
  <c r="F28" i="28"/>
  <c r="AA28" i="34"/>
  <c r="C2" i="24" s="1"/>
  <c r="I26" i="28"/>
  <c r="E26" i="28"/>
  <c r="I22" i="28"/>
  <c r="E22" i="28"/>
  <c r="O13" i="28"/>
  <c r="Q24" i="16"/>
  <c r="G27" i="31" s="1"/>
  <c r="T24" i="16"/>
  <c r="T23" i="16"/>
  <c r="Q23" i="16"/>
  <c r="G5" i="31" s="1"/>
  <c r="W22" i="16"/>
  <c r="W21" i="16"/>
  <c r="W20" i="16"/>
  <c r="T15" i="16"/>
  <c r="Q15" i="16"/>
  <c r="G17" i="31" s="1"/>
  <c r="T14" i="16"/>
  <c r="Q14" i="16"/>
  <c r="G16" i="23" s="1"/>
  <c r="G2" i="23"/>
  <c r="W13" i="16"/>
  <c r="W12" i="16"/>
  <c r="T7" i="16"/>
  <c r="Q7" i="16"/>
  <c r="G9" i="31" s="1"/>
  <c r="G2" i="29"/>
  <c r="Q6" i="16"/>
  <c r="G10" i="31" s="1"/>
  <c r="T6" i="16"/>
  <c r="T5" i="16"/>
  <c r="Q5" i="16"/>
  <c r="G12" i="31" s="1"/>
  <c r="W4" i="16"/>
  <c r="W3" i="16"/>
  <c r="T29" i="15"/>
  <c r="Q29" i="15"/>
  <c r="H19" i="31" s="1"/>
  <c r="W28" i="15"/>
  <c r="W27" i="15"/>
  <c r="W26" i="15"/>
  <c r="W25" i="15"/>
  <c r="H7" i="26"/>
  <c r="T16" i="15"/>
  <c r="Q16" i="15"/>
  <c r="H20" i="31" s="1"/>
  <c r="Q15" i="15"/>
  <c r="H17" i="31" s="1"/>
  <c r="T15" i="15"/>
  <c r="T14" i="15"/>
  <c r="Q14" i="15"/>
  <c r="H2" i="23"/>
  <c r="T13" i="15"/>
  <c r="Q13" i="15"/>
  <c r="H6" i="31" s="1"/>
  <c r="W12" i="15"/>
  <c r="W11" i="15"/>
  <c r="W10" i="15"/>
  <c r="T5" i="15"/>
  <c r="Q5" i="15"/>
  <c r="H12" i="31" s="1"/>
  <c r="Q4" i="15"/>
  <c r="H2" i="31" s="1"/>
  <c r="T4" i="15"/>
  <c r="T3" i="15"/>
  <c r="Q3" i="15"/>
  <c r="T24" i="14"/>
  <c r="Q24" i="14"/>
  <c r="I27" i="31" s="1"/>
  <c r="T23" i="14"/>
  <c r="Q23" i="14"/>
  <c r="I5" i="31" s="1"/>
  <c r="W22" i="14"/>
  <c r="W21" i="14"/>
  <c r="W20" i="14"/>
  <c r="T15" i="14"/>
  <c r="Q15" i="14"/>
  <c r="I17" i="31" s="1"/>
  <c r="Q14" i="14"/>
  <c r="T14" i="14"/>
  <c r="I2" i="23"/>
  <c r="W13" i="14"/>
  <c r="W12" i="14"/>
  <c r="Q7" i="14"/>
  <c r="T7" i="14"/>
  <c r="I2" i="29"/>
  <c r="T5" i="14"/>
  <c r="Q5" i="14"/>
  <c r="I12" i="31" s="1"/>
  <c r="R5" i="14"/>
  <c r="R26" i="13"/>
  <c r="Z26" i="13" s="1"/>
  <c r="U25" i="13"/>
  <c r="W24" i="13"/>
  <c r="X24" i="13"/>
  <c r="X19" i="13"/>
  <c r="R19" i="13"/>
  <c r="R17" i="13"/>
  <c r="U13" i="13"/>
  <c r="X11" i="13"/>
  <c r="R11" i="13"/>
  <c r="R9" i="13"/>
  <c r="E11" i="24" s="1"/>
  <c r="O7" i="28"/>
  <c r="J14" i="29"/>
  <c r="J8" i="29"/>
  <c r="I31" i="13"/>
  <c r="I22" i="40" s="1"/>
  <c r="J4" i="29"/>
  <c r="E31" i="13"/>
  <c r="E22" i="40" s="1"/>
  <c r="U7" i="13"/>
  <c r="U5" i="13"/>
  <c r="J30" i="34"/>
  <c r="J12" i="40" s="1"/>
  <c r="P32" i="34"/>
  <c r="J32" i="34"/>
  <c r="F32" i="34"/>
  <c r="L29" i="28"/>
  <c r="W29" i="34"/>
  <c r="H29" i="28"/>
  <c r="X29" i="34"/>
  <c r="D29" i="28"/>
  <c r="U29" i="34"/>
  <c r="AA29" i="34"/>
  <c r="C28" i="24" s="1"/>
  <c r="I28" i="28"/>
  <c r="E28" i="28"/>
  <c r="I20" i="28"/>
  <c r="E20" i="28"/>
  <c r="O11" i="28"/>
  <c r="T29" i="13"/>
  <c r="Q29" i="13"/>
  <c r="J19" i="31" s="1"/>
  <c r="Q28" i="13"/>
  <c r="T28" i="13"/>
  <c r="W27" i="13"/>
  <c r="W26" i="13"/>
  <c r="T25" i="13"/>
  <c r="Q25" i="13"/>
  <c r="J16" i="26" s="1"/>
  <c r="J2" i="26"/>
  <c r="Q24" i="13"/>
  <c r="J27" i="31" s="1"/>
  <c r="T24" i="13"/>
  <c r="Q23" i="13"/>
  <c r="J5" i="31" s="1"/>
  <c r="T23" i="13"/>
  <c r="W22" i="13"/>
  <c r="W21" i="13"/>
  <c r="W20" i="13"/>
  <c r="W19" i="13"/>
  <c r="W18" i="13"/>
  <c r="J7" i="33"/>
  <c r="U17" i="13"/>
  <c r="U16" i="13"/>
  <c r="U15" i="13"/>
  <c r="W14" i="13"/>
  <c r="J7" i="23"/>
  <c r="W13" i="13"/>
  <c r="W12" i="13"/>
  <c r="W11" i="13"/>
  <c r="U10" i="13"/>
  <c r="U9" i="13"/>
  <c r="U8" i="13"/>
  <c r="W7" i="13"/>
  <c r="J7" i="29"/>
  <c r="W6" i="13"/>
  <c r="W5" i="13"/>
  <c r="W4" i="13"/>
  <c r="U3" i="13"/>
  <c r="H32" i="34"/>
  <c r="H34" i="40" s="1"/>
  <c r="D32" i="34"/>
  <c r="D34" i="40" s="1"/>
  <c r="F31" i="34"/>
  <c r="F23" i="40" s="1"/>
  <c r="I30" i="34"/>
  <c r="I12" i="40" s="1"/>
  <c r="E30" i="34"/>
  <c r="E12" i="40" s="1"/>
  <c r="T29" i="34"/>
  <c r="Q29" i="34"/>
  <c r="K19" i="31" s="1"/>
  <c r="U28" i="34"/>
  <c r="O28" i="28"/>
  <c r="AA27" i="34"/>
  <c r="C14" i="24" s="1"/>
  <c r="T27" i="34"/>
  <c r="Q27" i="34"/>
  <c r="K23" i="31" s="1"/>
  <c r="U26" i="34"/>
  <c r="O26" i="28"/>
  <c r="AA25" i="34"/>
  <c r="C24" i="24" s="1"/>
  <c r="T25" i="34"/>
  <c r="Q25" i="34"/>
  <c r="K8" i="31" s="1"/>
  <c r="K2" i="26"/>
  <c r="X24" i="34"/>
  <c r="P24" i="28"/>
  <c r="J24" i="28"/>
  <c r="F24" i="28"/>
  <c r="AB23" i="34"/>
  <c r="D21" i="24" s="1"/>
  <c r="L23" i="28"/>
  <c r="W23" i="34"/>
  <c r="H23" i="28"/>
  <c r="D23" i="28"/>
  <c r="P22" i="28"/>
  <c r="J22" i="28"/>
  <c r="F22" i="28"/>
  <c r="AB21" i="34"/>
  <c r="D7" i="24" s="1"/>
  <c r="T21" i="34"/>
  <c r="Q21" i="34"/>
  <c r="K15" i="31" s="1"/>
  <c r="U21" i="34"/>
  <c r="L20" i="28"/>
  <c r="D20" i="28"/>
  <c r="P19" i="28"/>
  <c r="J19" i="28"/>
  <c r="F19" i="28"/>
  <c r="C18" i="28"/>
  <c r="I17" i="28"/>
  <c r="E17" i="28"/>
  <c r="P16" i="28"/>
  <c r="J16" i="28"/>
  <c r="F16" i="28"/>
  <c r="AA16" i="34"/>
  <c r="C19" i="24" s="1"/>
  <c r="U16" i="34"/>
  <c r="L15" i="28"/>
  <c r="W15" i="34"/>
  <c r="H15" i="28"/>
  <c r="X15" i="34"/>
  <c r="D15" i="28"/>
  <c r="U15" i="34"/>
  <c r="AA15" i="34"/>
  <c r="C10" i="24" s="1"/>
  <c r="J14" i="28"/>
  <c r="F14" i="28"/>
  <c r="O12" i="28"/>
  <c r="P11" i="28"/>
  <c r="J11" i="28"/>
  <c r="F11" i="28"/>
  <c r="L10" i="28"/>
  <c r="H10" i="28"/>
  <c r="D10" i="28"/>
  <c r="X9" i="34"/>
  <c r="I9" i="28"/>
  <c r="AB9" i="34"/>
  <c r="D11" i="24" s="1"/>
  <c r="E9" i="28"/>
  <c r="AA9" i="34"/>
  <c r="C11" i="24" s="1"/>
  <c r="R9" i="34"/>
  <c r="Z9" i="34" s="1"/>
  <c r="K8" i="28"/>
  <c r="G8" i="28"/>
  <c r="P6" i="28"/>
  <c r="J6" i="28"/>
  <c r="F6" i="28"/>
  <c r="O4" i="28"/>
  <c r="K33" i="34"/>
  <c r="AB3" i="34"/>
  <c r="D4" i="24" s="1"/>
  <c r="X3" i="34"/>
  <c r="G33" i="34"/>
  <c r="T3" i="34"/>
  <c r="Q3" i="34"/>
  <c r="C33" i="34"/>
  <c r="R3" i="34"/>
  <c r="AA3" i="34"/>
  <c r="C4" i="24" s="1"/>
  <c r="U3" i="34"/>
  <c r="C27" i="28"/>
  <c r="K25" i="28"/>
  <c r="C15" i="28"/>
  <c r="C3" i="28"/>
  <c r="J10" i="29"/>
  <c r="Q6" i="14"/>
  <c r="I10" i="31" s="1"/>
  <c r="T6" i="14"/>
  <c r="W5" i="14"/>
  <c r="W4" i="14"/>
  <c r="C32" i="13"/>
  <c r="C33" i="40" s="1"/>
  <c r="Q27" i="13"/>
  <c r="J23" i="31" s="1"/>
  <c r="T27" i="13"/>
  <c r="Q26" i="13"/>
  <c r="J16" i="31" s="1"/>
  <c r="T26" i="13"/>
  <c r="T22" i="13"/>
  <c r="Q22" i="13"/>
  <c r="T21" i="13"/>
  <c r="Q21" i="13"/>
  <c r="J15" i="31" s="1"/>
  <c r="Q20" i="13"/>
  <c r="J3" i="31" s="1"/>
  <c r="T20" i="13"/>
  <c r="Q19" i="13"/>
  <c r="J22" i="31" s="1"/>
  <c r="T19" i="13"/>
  <c r="R18" i="13"/>
  <c r="J17" i="33" s="1"/>
  <c r="Q18" i="13"/>
  <c r="J25" i="31" s="1"/>
  <c r="T18" i="13"/>
  <c r="J2" i="33"/>
  <c r="W17" i="13"/>
  <c r="W16" i="13"/>
  <c r="W15" i="13"/>
  <c r="R14" i="13"/>
  <c r="Z14" i="13" s="1"/>
  <c r="J18" i="23" s="1"/>
  <c r="T14" i="13"/>
  <c r="Q14" i="13"/>
  <c r="J16" i="23" s="1"/>
  <c r="T13" i="13"/>
  <c r="Q13" i="13"/>
  <c r="J6" i="31" s="1"/>
  <c r="Q12" i="13"/>
  <c r="J13" i="31" s="1"/>
  <c r="T12" i="13"/>
  <c r="Q11" i="13"/>
  <c r="J26" i="31" s="1"/>
  <c r="T11" i="13"/>
  <c r="W10" i="13"/>
  <c r="W9" i="13"/>
  <c r="W8" i="13"/>
  <c r="R7" i="13"/>
  <c r="Z7" i="13" s="1"/>
  <c r="J18" i="29" s="1"/>
  <c r="Q7" i="13"/>
  <c r="J16" i="29" s="1"/>
  <c r="T7" i="13"/>
  <c r="T6" i="13"/>
  <c r="Q6" i="13"/>
  <c r="J10" i="31" s="1"/>
  <c r="T5" i="13"/>
  <c r="Q5" i="13"/>
  <c r="J12" i="31" s="1"/>
  <c r="Q4" i="13"/>
  <c r="J2" i="31" s="1"/>
  <c r="T4" i="13"/>
  <c r="W3" i="13"/>
  <c r="O32" i="34"/>
  <c r="C32" i="34"/>
  <c r="C34" i="40" s="1"/>
  <c r="I31" i="34"/>
  <c r="I23" i="40" s="1"/>
  <c r="E31" i="34"/>
  <c r="E23" i="40" s="1"/>
  <c r="P29" i="28"/>
  <c r="J29" i="28"/>
  <c r="F29" i="28"/>
  <c r="AB28" i="34"/>
  <c r="D2" i="24" s="1"/>
  <c r="L28" i="28"/>
  <c r="W28" i="34"/>
  <c r="H28" i="28"/>
  <c r="D28" i="28"/>
  <c r="X27" i="34"/>
  <c r="P27" i="28"/>
  <c r="J27" i="28"/>
  <c r="F27" i="28"/>
  <c r="AB26" i="34"/>
  <c r="D8" i="24" s="1"/>
  <c r="L26" i="28"/>
  <c r="W26" i="34"/>
  <c r="H26" i="28"/>
  <c r="D26" i="28"/>
  <c r="K15" i="26"/>
  <c r="P25" i="28"/>
  <c r="K9" i="26"/>
  <c r="J25" i="28"/>
  <c r="K5" i="26"/>
  <c r="F25" i="28"/>
  <c r="U24" i="34"/>
  <c r="O24" i="28"/>
  <c r="AA23" i="34"/>
  <c r="C21" i="24" s="1"/>
  <c r="T23" i="34"/>
  <c r="Q23" i="34"/>
  <c r="K5" i="31" s="1"/>
  <c r="O22" i="28"/>
  <c r="AA21" i="34"/>
  <c r="C7" i="24" s="1"/>
  <c r="P21" i="28"/>
  <c r="J21" i="28"/>
  <c r="F21" i="28"/>
  <c r="U20" i="34"/>
  <c r="K20" i="28"/>
  <c r="G20" i="28"/>
  <c r="I19" i="28"/>
  <c r="E19" i="28"/>
  <c r="K15" i="33"/>
  <c r="P18" i="28"/>
  <c r="K9" i="33"/>
  <c r="J18" i="28"/>
  <c r="AB18" i="34"/>
  <c r="D18" i="24" s="1"/>
  <c r="K5" i="33"/>
  <c r="F18" i="28"/>
  <c r="AA18" i="34"/>
  <c r="C18" i="24" s="1"/>
  <c r="R18" i="34"/>
  <c r="U18" i="34"/>
  <c r="L17" i="28"/>
  <c r="W17" i="34"/>
  <c r="H17" i="28"/>
  <c r="X17" i="34"/>
  <c r="D17" i="28"/>
  <c r="U17" i="34"/>
  <c r="AA17" i="34"/>
  <c r="C15" i="24" s="1"/>
  <c r="O16" i="28"/>
  <c r="AB16" i="34"/>
  <c r="D19" i="24" s="1"/>
  <c r="R16" i="34"/>
  <c r="L27" i="30" s="1"/>
  <c r="R15" i="34"/>
  <c r="Z15" i="34" s="1"/>
  <c r="P13" i="28"/>
  <c r="J13" i="28"/>
  <c r="F13" i="28"/>
  <c r="L12" i="28"/>
  <c r="H12" i="28"/>
  <c r="D12" i="28"/>
  <c r="X11" i="34"/>
  <c r="I11" i="28"/>
  <c r="AB11" i="34"/>
  <c r="D12" i="24" s="1"/>
  <c r="E11" i="28"/>
  <c r="AA11" i="34"/>
  <c r="C12" i="24" s="1"/>
  <c r="R11" i="34"/>
  <c r="Z11" i="34" s="1"/>
  <c r="AB10" i="34"/>
  <c r="D20" i="24" s="1"/>
  <c r="K10" i="28"/>
  <c r="X10" i="34"/>
  <c r="G10" i="28"/>
  <c r="Q10" i="34"/>
  <c r="K28" i="31" s="1"/>
  <c r="T10" i="34"/>
  <c r="R10" i="34"/>
  <c r="L28" i="30" s="1"/>
  <c r="C10" i="28"/>
  <c r="U10" i="34"/>
  <c r="L9" i="28"/>
  <c r="D9" i="28"/>
  <c r="P8" i="28"/>
  <c r="J8" i="28"/>
  <c r="F8" i="28"/>
  <c r="O6" i="28"/>
  <c r="P5" i="28"/>
  <c r="AB5" i="34"/>
  <c r="D26" i="24" s="1"/>
  <c r="J5" i="28"/>
  <c r="AA5" i="34"/>
  <c r="C26" i="24" s="1"/>
  <c r="R5" i="34"/>
  <c r="L12" i="31" s="1"/>
  <c r="F5" i="28"/>
  <c r="U5" i="34"/>
  <c r="L4" i="28"/>
  <c r="W4" i="34"/>
  <c r="X4" i="34"/>
  <c r="H4" i="28"/>
  <c r="U4" i="34"/>
  <c r="D4" i="28"/>
  <c r="AA4" i="34"/>
  <c r="C22" i="24" s="1"/>
  <c r="O25" i="28"/>
  <c r="G25" i="28"/>
  <c r="J2" i="29"/>
  <c r="T17" i="13"/>
  <c r="Q17" i="13"/>
  <c r="J24" i="31" s="1"/>
  <c r="Q16" i="13"/>
  <c r="J20" i="31" s="1"/>
  <c r="T16" i="13"/>
  <c r="Q15" i="13"/>
  <c r="J17" i="31" s="1"/>
  <c r="T15" i="13"/>
  <c r="Q10" i="13"/>
  <c r="J28" i="31" s="1"/>
  <c r="T10" i="13"/>
  <c r="T9" i="13"/>
  <c r="Q9" i="13"/>
  <c r="J18" i="31" s="1"/>
  <c r="Q8" i="13"/>
  <c r="J21" i="31" s="1"/>
  <c r="T8" i="13"/>
  <c r="Q3" i="13"/>
  <c r="T3" i="13"/>
  <c r="L31" i="34"/>
  <c r="L23" i="40" s="1"/>
  <c r="D31" i="34"/>
  <c r="D23" i="40" s="1"/>
  <c r="I29" i="28"/>
  <c r="E29" i="28"/>
  <c r="K28" i="28"/>
  <c r="G28" i="28"/>
  <c r="T28" i="34"/>
  <c r="Q28" i="34"/>
  <c r="C28" i="28"/>
  <c r="U27" i="34"/>
  <c r="I27" i="28"/>
  <c r="E27" i="28"/>
  <c r="K26" i="28"/>
  <c r="G26" i="28"/>
  <c r="Q26" i="34"/>
  <c r="K16" i="31" s="1"/>
  <c r="T26" i="34"/>
  <c r="C26" i="28"/>
  <c r="K8" i="26"/>
  <c r="I25" i="28"/>
  <c r="K4" i="26"/>
  <c r="E25" i="28"/>
  <c r="AA24" i="34"/>
  <c r="C17" i="24" s="1"/>
  <c r="L24" i="28"/>
  <c r="W24" i="34"/>
  <c r="H24" i="28"/>
  <c r="D24" i="28"/>
  <c r="P23" i="28"/>
  <c r="J23" i="28"/>
  <c r="F23" i="28"/>
  <c r="AB22" i="34"/>
  <c r="D6" i="24" s="1"/>
  <c r="R22" i="34"/>
  <c r="L22" i="28"/>
  <c r="W22" i="34"/>
  <c r="H22" i="28"/>
  <c r="D22" i="28"/>
  <c r="X21" i="34"/>
  <c r="I21" i="28"/>
  <c r="E21" i="28"/>
  <c r="P20" i="28"/>
  <c r="J20" i="28"/>
  <c r="F20" i="28"/>
  <c r="L19" i="28"/>
  <c r="W19" i="34"/>
  <c r="H19" i="28"/>
  <c r="AB19" i="34"/>
  <c r="D27" i="24" s="1"/>
  <c r="X19" i="34"/>
  <c r="D19" i="28"/>
  <c r="U19" i="34"/>
  <c r="L16" i="28"/>
  <c r="H16" i="28"/>
  <c r="D16" i="28"/>
  <c r="P15" i="28"/>
  <c r="J15" i="28"/>
  <c r="F15" i="28"/>
  <c r="X13" i="34"/>
  <c r="I13" i="28"/>
  <c r="AB13" i="34"/>
  <c r="D23" i="24" s="1"/>
  <c r="E13" i="28"/>
  <c r="R13" i="34"/>
  <c r="AB12" i="34"/>
  <c r="D9" i="24" s="1"/>
  <c r="K12" i="28"/>
  <c r="X12" i="34"/>
  <c r="G12" i="28"/>
  <c r="T12" i="34"/>
  <c r="Q12" i="34"/>
  <c r="K13" i="31" s="1"/>
  <c r="R12" i="34"/>
  <c r="L13" i="31" s="1"/>
  <c r="C12" i="28"/>
  <c r="U12" i="34"/>
  <c r="L11" i="28"/>
  <c r="D11" i="28"/>
  <c r="P10" i="28"/>
  <c r="J10" i="28"/>
  <c r="F10" i="28"/>
  <c r="O8" i="28"/>
  <c r="P7" i="28"/>
  <c r="K15" i="29"/>
  <c r="K9" i="29"/>
  <c r="AB7" i="34"/>
  <c r="D5" i="24" s="1"/>
  <c r="J7" i="28"/>
  <c r="K5" i="29"/>
  <c r="AA7" i="34"/>
  <c r="C5" i="24" s="1"/>
  <c r="R7" i="34"/>
  <c r="F7" i="28"/>
  <c r="U7" i="34"/>
  <c r="L6" i="28"/>
  <c r="W6" i="34"/>
  <c r="X6" i="34"/>
  <c r="H6" i="28"/>
  <c r="U6" i="34"/>
  <c r="D6" i="28"/>
  <c r="AA6" i="34"/>
  <c r="C25" i="24" s="1"/>
  <c r="I5" i="28"/>
  <c r="E5" i="28"/>
  <c r="K4" i="28"/>
  <c r="G4" i="28"/>
  <c r="C29" i="28"/>
  <c r="C25" i="28"/>
  <c r="C21" i="28"/>
  <c r="C17" i="28"/>
  <c r="C13" i="28"/>
  <c r="C9" i="28"/>
  <c r="C5" i="28"/>
  <c r="W27" i="34"/>
  <c r="H27" i="28"/>
  <c r="P26" i="28"/>
  <c r="J26" i="28"/>
  <c r="F26" i="28"/>
  <c r="K11" i="26"/>
  <c r="L25" i="28"/>
  <c r="W25" i="34"/>
  <c r="K7" i="26"/>
  <c r="H25" i="28"/>
  <c r="K3" i="26"/>
  <c r="D25" i="28"/>
  <c r="T24" i="34"/>
  <c r="Q24" i="34"/>
  <c r="K27" i="31" s="1"/>
  <c r="C24" i="28"/>
  <c r="I23" i="28"/>
  <c r="E23" i="28"/>
  <c r="O20" i="28"/>
  <c r="X20" i="34"/>
  <c r="AB20" i="34"/>
  <c r="D3" i="24" s="1"/>
  <c r="AA20" i="34"/>
  <c r="C3" i="24" s="1"/>
  <c r="R20" i="34"/>
  <c r="P17" i="28"/>
  <c r="J17" i="28"/>
  <c r="F17" i="28"/>
  <c r="K16" i="28"/>
  <c r="G16" i="28"/>
  <c r="C16" i="28"/>
  <c r="K10" i="23"/>
  <c r="K14" i="28"/>
  <c r="X14" i="34"/>
  <c r="K6" i="23"/>
  <c r="G14" i="28"/>
  <c r="Q14" i="34"/>
  <c r="K14" i="31" s="1"/>
  <c r="T14" i="34"/>
  <c r="K2" i="23"/>
  <c r="R14" i="34"/>
  <c r="L24" i="30" s="1"/>
  <c r="AA14" i="34"/>
  <c r="C16" i="24" s="1"/>
  <c r="C14" i="28"/>
  <c r="U14" i="34"/>
  <c r="P12" i="28"/>
  <c r="J12" i="28"/>
  <c r="F12" i="28"/>
  <c r="P9" i="28"/>
  <c r="J9" i="28"/>
  <c r="F9" i="28"/>
  <c r="W8" i="34"/>
  <c r="AB8" i="34"/>
  <c r="D13" i="24" s="1"/>
  <c r="X8" i="34"/>
  <c r="H8" i="28"/>
  <c r="U8" i="34"/>
  <c r="D8" i="28"/>
  <c r="R6" i="34"/>
  <c r="L10" i="31" s="1"/>
  <c r="K6" i="28"/>
  <c r="G6" i="28"/>
  <c r="L5" i="28"/>
  <c r="D5" i="28"/>
  <c r="P4" i="28"/>
  <c r="J4" i="28"/>
  <c r="F4" i="28"/>
  <c r="G7" i="28"/>
  <c r="G3" i="28"/>
  <c r="W20" i="34"/>
  <c r="T19" i="34"/>
  <c r="Q19" i="34"/>
  <c r="K22" i="31" s="1"/>
  <c r="T17" i="34"/>
  <c r="Q17" i="34"/>
  <c r="K24" i="31" s="1"/>
  <c r="T15" i="34"/>
  <c r="Q15" i="34"/>
  <c r="K17" i="31" s="1"/>
  <c r="W13" i="34"/>
  <c r="W11" i="34"/>
  <c r="W9" i="34"/>
  <c r="T8" i="34"/>
  <c r="Q8" i="34"/>
  <c r="K21" i="31" s="1"/>
  <c r="Q6" i="34"/>
  <c r="K10" i="31" s="1"/>
  <c r="T6" i="34"/>
  <c r="T4" i="34"/>
  <c r="Q4" i="34"/>
  <c r="K2" i="31" s="1"/>
  <c r="P33" i="34"/>
  <c r="J33" i="34"/>
  <c r="F33" i="34"/>
  <c r="H20" i="28"/>
  <c r="L18" i="28"/>
  <c r="D18" i="28"/>
  <c r="P14" i="28"/>
  <c r="L14" i="28"/>
  <c r="H14" i="28"/>
  <c r="D14" i="28"/>
  <c r="J3" i="28"/>
  <c r="F3" i="28"/>
  <c r="K9" i="23"/>
  <c r="K5" i="23"/>
  <c r="Q22" i="34"/>
  <c r="T22" i="34"/>
  <c r="T20" i="34"/>
  <c r="Q20" i="34"/>
  <c r="K3" i="31" s="1"/>
  <c r="W18" i="34"/>
  <c r="K7" i="33"/>
  <c r="W16" i="34"/>
  <c r="AB14" i="34"/>
  <c r="D16" i="24" s="1"/>
  <c r="AA13" i="34"/>
  <c r="C23" i="24" s="1"/>
  <c r="T13" i="34"/>
  <c r="Q13" i="34"/>
  <c r="K6" i="31" s="1"/>
  <c r="T11" i="34"/>
  <c r="Q11" i="34"/>
  <c r="K26" i="31" s="1"/>
  <c r="T9" i="34"/>
  <c r="Q9" i="34"/>
  <c r="K18" i="31" s="1"/>
  <c r="W7" i="34"/>
  <c r="K7" i="29"/>
  <c r="W5" i="34"/>
  <c r="O33" i="34"/>
  <c r="I33" i="34"/>
  <c r="E33" i="34"/>
  <c r="C22" i="28"/>
  <c r="C20" i="28"/>
  <c r="O18" i="28"/>
  <c r="K18" i="28"/>
  <c r="G18" i="28"/>
  <c r="O14" i="28"/>
  <c r="C8" i="28"/>
  <c r="I7" i="28"/>
  <c r="E7" i="28"/>
  <c r="C6" i="28"/>
  <c r="C4" i="28"/>
  <c r="I3" i="28"/>
  <c r="E3" i="28"/>
  <c r="W21" i="34"/>
  <c r="Q18" i="34"/>
  <c r="T18" i="34"/>
  <c r="K2" i="33"/>
  <c r="T16" i="34"/>
  <c r="Q16" i="34"/>
  <c r="K20" i="31" s="1"/>
  <c r="W14" i="34"/>
  <c r="W12" i="34"/>
  <c r="W10" i="34"/>
  <c r="T7" i="34"/>
  <c r="Q7" i="34"/>
  <c r="K2" i="29"/>
  <c r="T5" i="34"/>
  <c r="Q5" i="34"/>
  <c r="K12" i="31" s="1"/>
  <c r="L33" i="34"/>
  <c r="W3" i="34"/>
  <c r="H33" i="34"/>
  <c r="D33" i="34"/>
  <c r="H21" i="28"/>
  <c r="H13" i="28"/>
  <c r="H11" i="28"/>
  <c r="H9" i="28"/>
  <c r="L7" i="28"/>
  <c r="H7" i="28"/>
  <c r="D7" i="28"/>
  <c r="H5" i="28"/>
  <c r="P3" i="28"/>
  <c r="L3" i="28"/>
  <c r="H3" i="28"/>
  <c r="D3" i="28"/>
  <c r="M30" i="28"/>
  <c r="N32" i="28"/>
  <c r="N31" i="28"/>
  <c r="N30" i="28"/>
  <c r="G32" i="28" l="1"/>
  <c r="E32" i="28"/>
  <c r="I4" i="31"/>
  <c r="I16" i="41"/>
  <c r="L31" i="28"/>
  <c r="P32" i="28"/>
  <c r="P34" i="40"/>
  <c r="F4" i="31"/>
  <c r="F16" i="41"/>
  <c r="E4" i="31"/>
  <c r="E16" i="41"/>
  <c r="X32" i="16"/>
  <c r="L30" i="40"/>
  <c r="Z28" i="18"/>
  <c r="E18" i="41" s="1"/>
  <c r="E17" i="41"/>
  <c r="H2" i="30"/>
  <c r="G17" i="41"/>
  <c r="C2" i="30"/>
  <c r="B17" i="41"/>
  <c r="U32" i="18"/>
  <c r="F28" i="40"/>
  <c r="J2" i="30"/>
  <c r="I17" i="41"/>
  <c r="O30" i="28"/>
  <c r="O11" i="40"/>
  <c r="J4" i="31"/>
  <c r="J16" i="41"/>
  <c r="G4" i="31"/>
  <c r="G16" i="41"/>
  <c r="Z28" i="15"/>
  <c r="H18" i="41" s="1"/>
  <c r="H17" i="41"/>
  <c r="D4" i="31"/>
  <c r="D16" i="41"/>
  <c r="C4" i="31"/>
  <c r="C16" i="41"/>
  <c r="O31" i="28"/>
  <c r="O22" i="40"/>
  <c r="L2" i="30"/>
  <c r="K17" i="41"/>
  <c r="H31" i="28"/>
  <c r="H23" i="40"/>
  <c r="I32" i="28"/>
  <c r="I33" i="40"/>
  <c r="P31" i="28"/>
  <c r="P22" i="40"/>
  <c r="K4" i="31"/>
  <c r="K16" i="41"/>
  <c r="F32" i="28"/>
  <c r="F34" i="40"/>
  <c r="H4" i="31"/>
  <c r="H16" i="41"/>
  <c r="D31" i="28"/>
  <c r="AB32" i="34"/>
  <c r="O34" i="40"/>
  <c r="F31" i="28"/>
  <c r="F22" i="40"/>
  <c r="X30" i="18"/>
  <c r="K6" i="40"/>
  <c r="Z28" i="19"/>
  <c r="D18" i="41" s="1"/>
  <c r="D17" i="41"/>
  <c r="Z28" i="13"/>
  <c r="J18" i="41" s="1"/>
  <c r="J17" i="41"/>
  <c r="K30" i="28"/>
  <c r="K11" i="40"/>
  <c r="U31" i="34"/>
  <c r="G23" i="40"/>
  <c r="P30" i="28"/>
  <c r="P11" i="40"/>
  <c r="J32" i="28"/>
  <c r="J34" i="40"/>
  <c r="B4" i="31"/>
  <c r="B16" i="41"/>
  <c r="K31" i="28"/>
  <c r="K22" i="40"/>
  <c r="F6" i="24"/>
  <c r="L32" i="28"/>
  <c r="X31" i="15"/>
  <c r="X32" i="17"/>
  <c r="F28" i="24"/>
  <c r="X32" i="18"/>
  <c r="F17" i="24"/>
  <c r="X30" i="21"/>
  <c r="Z21" i="15"/>
  <c r="R32" i="16"/>
  <c r="Z32" i="16" s="1"/>
  <c r="H17" i="33"/>
  <c r="Z16" i="16"/>
  <c r="E10" i="30"/>
  <c r="Z17" i="17"/>
  <c r="G31" i="28"/>
  <c r="F13" i="24"/>
  <c r="Z11" i="14"/>
  <c r="F20" i="24"/>
  <c r="Z25" i="20"/>
  <c r="C18" i="26" s="1"/>
  <c r="L27" i="31"/>
  <c r="Z21" i="19"/>
  <c r="Z8" i="18"/>
  <c r="C13" i="30"/>
  <c r="Z23" i="18"/>
  <c r="G14" i="30"/>
  <c r="L16" i="31"/>
  <c r="C17" i="26"/>
  <c r="Z8" i="14"/>
  <c r="J7" i="31"/>
  <c r="J16" i="39"/>
  <c r="K7" i="31"/>
  <c r="K16" i="39"/>
  <c r="I30" i="28"/>
  <c r="I36" i="34"/>
  <c r="I38" i="34"/>
  <c r="I37" i="34"/>
  <c r="Z3" i="13"/>
  <c r="J18" i="39" s="1"/>
  <c r="J17" i="39"/>
  <c r="H36" i="34"/>
  <c r="H37" i="34"/>
  <c r="H38" i="34"/>
  <c r="Z22" i="13"/>
  <c r="J18" i="38" s="1"/>
  <c r="J17" i="38"/>
  <c r="E7" i="31"/>
  <c r="E16" i="39"/>
  <c r="X31" i="16"/>
  <c r="B11" i="31"/>
  <c r="B16" i="38"/>
  <c r="H11" i="31"/>
  <c r="H16" i="38"/>
  <c r="F30" i="28"/>
  <c r="F38" i="34"/>
  <c r="F37" i="34"/>
  <c r="F36" i="34"/>
  <c r="D11" i="30"/>
  <c r="C17" i="38"/>
  <c r="O37" i="34"/>
  <c r="O38" i="34"/>
  <c r="O36" i="34"/>
  <c r="K11" i="31"/>
  <c r="K16" i="38"/>
  <c r="J30" i="28"/>
  <c r="J38" i="34"/>
  <c r="J36" i="34"/>
  <c r="J37" i="34"/>
  <c r="H7" i="31"/>
  <c r="H16" i="39"/>
  <c r="L36" i="34"/>
  <c r="L37" i="34"/>
  <c r="L38" i="34"/>
  <c r="E11" i="31"/>
  <c r="E16" i="38"/>
  <c r="I11" i="31"/>
  <c r="I16" i="38"/>
  <c r="F7" i="31"/>
  <c r="F16" i="39"/>
  <c r="J7" i="30"/>
  <c r="I17" i="39"/>
  <c r="Z22" i="19"/>
  <c r="D18" i="38" s="1"/>
  <c r="D17" i="38"/>
  <c r="J31" i="28"/>
  <c r="X32" i="20"/>
  <c r="E36" i="34"/>
  <c r="E37" i="34"/>
  <c r="E38" i="34"/>
  <c r="AB31" i="34"/>
  <c r="L7" i="31"/>
  <c r="K17" i="39"/>
  <c r="E30" i="28"/>
  <c r="P36" i="34"/>
  <c r="P37" i="34"/>
  <c r="P38" i="34"/>
  <c r="L30" i="28"/>
  <c r="F11" i="31"/>
  <c r="F16" i="38"/>
  <c r="H7" i="30"/>
  <c r="G17" i="39"/>
  <c r="D7" i="31"/>
  <c r="D16" i="39"/>
  <c r="D11" i="31"/>
  <c r="D16" i="38"/>
  <c r="Z22" i="15"/>
  <c r="H18" i="38" s="1"/>
  <c r="H17" i="38"/>
  <c r="G30" i="28"/>
  <c r="G37" i="34"/>
  <c r="G38" i="34"/>
  <c r="G36" i="34"/>
  <c r="X30" i="19"/>
  <c r="C36" i="34"/>
  <c r="C37" i="34"/>
  <c r="C38" i="34"/>
  <c r="Z22" i="34"/>
  <c r="K18" i="38" s="1"/>
  <c r="K17" i="38"/>
  <c r="J11" i="31"/>
  <c r="J16" i="38"/>
  <c r="I7" i="31"/>
  <c r="I16" i="39"/>
  <c r="D36" i="34"/>
  <c r="D37" i="34"/>
  <c r="D38" i="34"/>
  <c r="G7" i="31"/>
  <c r="G16" i="39"/>
  <c r="C7" i="31"/>
  <c r="C16" i="39"/>
  <c r="G11" i="31"/>
  <c r="G16" i="38"/>
  <c r="B7" i="31"/>
  <c r="B16" i="39"/>
  <c r="Z3" i="19"/>
  <c r="D18" i="39" s="1"/>
  <c r="D17" i="39"/>
  <c r="C11" i="31"/>
  <c r="C16" i="38"/>
  <c r="C11" i="30"/>
  <c r="B17" i="38"/>
  <c r="D7" i="30"/>
  <c r="C17" i="39"/>
  <c r="K32" i="28"/>
  <c r="K37" i="34"/>
  <c r="K38" i="34"/>
  <c r="K36" i="34"/>
  <c r="F27" i="24"/>
  <c r="F22" i="24"/>
  <c r="C14" i="31"/>
  <c r="X31" i="17"/>
  <c r="F24" i="24"/>
  <c r="X32" i="34"/>
  <c r="X31" i="18"/>
  <c r="R30" i="15"/>
  <c r="Z30" i="15" s="1"/>
  <c r="X32" i="19"/>
  <c r="X30" i="13"/>
  <c r="F15" i="24"/>
  <c r="X30" i="14"/>
  <c r="X32" i="14"/>
  <c r="I19" i="30"/>
  <c r="E9" i="30"/>
  <c r="E17" i="24"/>
  <c r="L12" i="30"/>
  <c r="Y22" i="20"/>
  <c r="Z10" i="14"/>
  <c r="D14" i="31"/>
  <c r="H16" i="33"/>
  <c r="L22" i="30"/>
  <c r="X30" i="17"/>
  <c r="L24" i="31"/>
  <c r="Y12" i="34"/>
  <c r="F10" i="24"/>
  <c r="Y27" i="13"/>
  <c r="Y10" i="21"/>
  <c r="Y21" i="13"/>
  <c r="Y20" i="18"/>
  <c r="Y20" i="20"/>
  <c r="Y14" i="21"/>
  <c r="Y5" i="18"/>
  <c r="Y10" i="15"/>
  <c r="I15" i="30"/>
  <c r="C4" i="30"/>
  <c r="Y12" i="13"/>
  <c r="Y22" i="16"/>
  <c r="Y18" i="19"/>
  <c r="Y22" i="34"/>
  <c r="X31" i="13"/>
  <c r="Z27" i="15"/>
  <c r="R31" i="16"/>
  <c r="Z31" i="16" s="1"/>
  <c r="X31" i="20"/>
  <c r="Y22" i="15"/>
  <c r="Y25" i="34"/>
  <c r="Y6" i="18"/>
  <c r="J25" i="30"/>
  <c r="R32" i="13"/>
  <c r="Z32" i="13" s="1"/>
  <c r="X32" i="13"/>
  <c r="C8" i="30"/>
  <c r="I17" i="33"/>
  <c r="Z3" i="20"/>
  <c r="C18" i="39" s="1"/>
  <c r="X31" i="14"/>
  <c r="Y23" i="14"/>
  <c r="Y25" i="14"/>
  <c r="Y23" i="16"/>
  <c r="Y19" i="17"/>
  <c r="Y21" i="21"/>
  <c r="Y18" i="17"/>
  <c r="Y3" i="17"/>
  <c r="X30" i="16"/>
  <c r="Y21" i="19"/>
  <c r="X31" i="19"/>
  <c r="Y8" i="14"/>
  <c r="Y8" i="20"/>
  <c r="Y17" i="13"/>
  <c r="Y18" i="13"/>
  <c r="Y28" i="18"/>
  <c r="Y20" i="21"/>
  <c r="I5" i="30"/>
  <c r="X31" i="34"/>
  <c r="Y13" i="14"/>
  <c r="Y28" i="13"/>
  <c r="Y14" i="34"/>
  <c r="F5" i="24"/>
  <c r="R31" i="34"/>
  <c r="Z31" i="34" s="1"/>
  <c r="Y26" i="13"/>
  <c r="Y19" i="13"/>
  <c r="F2" i="24"/>
  <c r="Y10" i="14"/>
  <c r="Y28" i="14"/>
  <c r="Y27" i="15"/>
  <c r="Y9" i="18"/>
  <c r="Z3" i="14"/>
  <c r="I18" i="39" s="1"/>
  <c r="Z17" i="14"/>
  <c r="D9" i="30"/>
  <c r="Y21" i="15"/>
  <c r="Y23" i="15"/>
  <c r="Y11" i="16"/>
  <c r="Y27" i="21"/>
  <c r="Y25" i="15"/>
  <c r="Y6" i="17"/>
  <c r="Y7" i="20"/>
  <c r="Y22" i="13"/>
  <c r="Y8" i="19"/>
  <c r="Y14" i="20"/>
  <c r="Y13" i="21"/>
  <c r="Y9" i="19"/>
  <c r="Y19" i="18"/>
  <c r="B17" i="23"/>
  <c r="Y23" i="20"/>
  <c r="Y4" i="20"/>
  <c r="Y4" i="17"/>
  <c r="Y13" i="15"/>
  <c r="Y13" i="16"/>
  <c r="Z12" i="20"/>
  <c r="Z3" i="16"/>
  <c r="G18" i="39" s="1"/>
  <c r="Z14" i="19"/>
  <c r="D18" i="23" s="1"/>
  <c r="F16" i="24"/>
  <c r="F26" i="24"/>
  <c r="F11" i="24"/>
  <c r="Y15" i="17"/>
  <c r="Y23" i="17"/>
  <c r="Z28" i="16"/>
  <c r="G18" i="41" s="1"/>
  <c r="Y22" i="21"/>
  <c r="Y19" i="19"/>
  <c r="Y15" i="16"/>
  <c r="Y11" i="19"/>
  <c r="Y3" i="21"/>
  <c r="Y19" i="21"/>
  <c r="Y16" i="20"/>
  <c r="E28" i="30"/>
  <c r="Y8" i="16"/>
  <c r="Y22" i="14"/>
  <c r="E20" i="24"/>
  <c r="Y11" i="20"/>
  <c r="Y27" i="16"/>
  <c r="F25" i="24"/>
  <c r="Y6" i="20"/>
  <c r="Y21" i="20"/>
  <c r="Y20" i="19"/>
  <c r="Y24" i="19"/>
  <c r="Y10" i="18"/>
  <c r="Y22" i="18"/>
  <c r="Y25" i="18"/>
  <c r="Y20" i="17"/>
  <c r="Y9" i="17"/>
  <c r="Y10" i="16"/>
  <c r="Y26" i="16"/>
  <c r="Y12" i="15"/>
  <c r="Y3" i="15"/>
  <c r="Y19" i="15"/>
  <c r="Y12" i="14"/>
  <c r="K9" i="30"/>
  <c r="Y5" i="13"/>
  <c r="Y11" i="13"/>
  <c r="Y23" i="13"/>
  <c r="K2" i="30"/>
  <c r="L23" i="31"/>
  <c r="Y13" i="20"/>
  <c r="Y28" i="20"/>
  <c r="Z23" i="19"/>
  <c r="Y3" i="16"/>
  <c r="Y15" i="14"/>
  <c r="Y4" i="34"/>
  <c r="Y15" i="34"/>
  <c r="Y23" i="21"/>
  <c r="Z15" i="17"/>
  <c r="Y21" i="34"/>
  <c r="F18" i="24"/>
  <c r="F4" i="24"/>
  <c r="Y7" i="34"/>
  <c r="Y24" i="13"/>
  <c r="AB30" i="34"/>
  <c r="Y12" i="21"/>
  <c r="Y15" i="21"/>
  <c r="Y24" i="21"/>
  <c r="Y25" i="19"/>
  <c r="Y17" i="19"/>
  <c r="Y12" i="18"/>
  <c r="F14" i="30"/>
  <c r="Y26" i="18"/>
  <c r="Y25" i="17"/>
  <c r="Y26" i="17"/>
  <c r="Y16" i="16"/>
  <c r="Y14" i="15"/>
  <c r="Y7" i="15"/>
  <c r="Y16" i="14"/>
  <c r="K3" i="30"/>
  <c r="Y7" i="13"/>
  <c r="E2" i="24"/>
  <c r="L21" i="30"/>
  <c r="Y3" i="20"/>
  <c r="Y19" i="20"/>
  <c r="Y29" i="19"/>
  <c r="Y5" i="16"/>
  <c r="Y21" i="16"/>
  <c r="Y5" i="14"/>
  <c r="Y17" i="14"/>
  <c r="Y6" i="13"/>
  <c r="Y20" i="13"/>
  <c r="Y19" i="34"/>
  <c r="Y7" i="21"/>
  <c r="Y26" i="21"/>
  <c r="Z11" i="18"/>
  <c r="Z23" i="15"/>
  <c r="Y29" i="21"/>
  <c r="Z8" i="16"/>
  <c r="Z23" i="20"/>
  <c r="Y13" i="17"/>
  <c r="Z28" i="21"/>
  <c r="B18" i="41" s="1"/>
  <c r="Y29" i="16"/>
  <c r="Y4" i="21"/>
  <c r="Y5" i="21"/>
  <c r="Y6" i="21"/>
  <c r="Y27" i="20"/>
  <c r="Y10" i="19"/>
  <c r="Y28" i="19"/>
  <c r="Y13" i="18"/>
  <c r="Y10" i="17"/>
  <c r="Y11" i="17"/>
  <c r="Y11" i="21"/>
  <c r="Y16" i="21"/>
  <c r="Y8" i="21"/>
  <c r="Y17" i="21"/>
  <c r="Y25" i="21"/>
  <c r="D17" i="23"/>
  <c r="E11" i="30"/>
  <c r="Y12" i="19"/>
  <c r="Y5" i="19"/>
  <c r="Y18" i="18"/>
  <c r="Y27" i="18"/>
  <c r="Y3" i="18"/>
  <c r="Y17" i="18"/>
  <c r="Y14" i="17"/>
  <c r="Y6" i="16"/>
  <c r="Y18" i="16"/>
  <c r="Y4" i="15"/>
  <c r="Y20" i="15"/>
  <c r="Y11" i="15"/>
  <c r="Y6" i="14"/>
  <c r="Y20" i="14"/>
  <c r="E21" i="24"/>
  <c r="K28" i="30"/>
  <c r="M28" i="30" s="1"/>
  <c r="J8" i="31"/>
  <c r="Y28" i="34"/>
  <c r="Y7" i="14"/>
  <c r="Y10" i="13"/>
  <c r="Y17" i="34"/>
  <c r="Y18" i="21"/>
  <c r="Z11" i="19"/>
  <c r="Z5" i="20"/>
  <c r="F19" i="24"/>
  <c r="Z15" i="20"/>
  <c r="Y24" i="34"/>
  <c r="Y9" i="34"/>
  <c r="Y3" i="34"/>
  <c r="Y23" i="34"/>
  <c r="Z29" i="34"/>
  <c r="L19" i="31"/>
  <c r="Z28" i="34"/>
  <c r="K18" i="41" s="1"/>
  <c r="L4" i="31"/>
  <c r="D6" i="30"/>
  <c r="Z13" i="20"/>
  <c r="Y29" i="18"/>
  <c r="Y23" i="18"/>
  <c r="Y15" i="18"/>
  <c r="Y7" i="18"/>
  <c r="Y16" i="18"/>
  <c r="Y8" i="18"/>
  <c r="Y27" i="19"/>
  <c r="Y23" i="19"/>
  <c r="Y15" i="19"/>
  <c r="Y7" i="19"/>
  <c r="Y22" i="19"/>
  <c r="Y14" i="19"/>
  <c r="Y6" i="19"/>
  <c r="Y25" i="20"/>
  <c r="Y17" i="20"/>
  <c r="Y9" i="20"/>
  <c r="Y29" i="20"/>
  <c r="Y18" i="20"/>
  <c r="Y10" i="20"/>
  <c r="Y12" i="20"/>
  <c r="Y24" i="20"/>
  <c r="Y4" i="19"/>
  <c r="Y16" i="19"/>
  <c r="Y3" i="19"/>
  <c r="Y13" i="19"/>
  <c r="Y26" i="19"/>
  <c r="Y4" i="18"/>
  <c r="Y14" i="18"/>
  <c r="Y11" i="18"/>
  <c r="Y21" i="18"/>
  <c r="G15" i="30"/>
  <c r="Y12" i="17"/>
  <c r="Y22" i="17"/>
  <c r="Y7" i="17"/>
  <c r="Y17" i="17"/>
  <c r="Y28" i="17"/>
  <c r="Y14" i="16"/>
  <c r="Y24" i="16"/>
  <c r="Y6" i="15"/>
  <c r="Y18" i="15"/>
  <c r="Y5" i="15"/>
  <c r="Y15" i="15"/>
  <c r="Y28" i="15"/>
  <c r="Y4" i="14"/>
  <c r="Y14" i="14"/>
  <c r="Y24" i="14"/>
  <c r="K21" i="30"/>
  <c r="K19" i="30"/>
  <c r="Y15" i="13"/>
  <c r="K11" i="30"/>
  <c r="Y25" i="13"/>
  <c r="Y29" i="13"/>
  <c r="X30" i="34"/>
  <c r="Y5" i="20"/>
  <c r="Y15" i="20"/>
  <c r="Y26" i="20"/>
  <c r="Y29" i="17"/>
  <c r="Y7" i="16"/>
  <c r="Y19" i="16"/>
  <c r="Y9" i="14"/>
  <c r="Y21" i="14"/>
  <c r="Y4" i="13"/>
  <c r="Y14" i="13"/>
  <c r="Y8" i="34"/>
  <c r="Y16" i="34"/>
  <c r="Y13" i="34"/>
  <c r="Y27" i="34"/>
  <c r="X30" i="20"/>
  <c r="Y9" i="21"/>
  <c r="Y28" i="21"/>
  <c r="Y27" i="14"/>
  <c r="Y11" i="14"/>
  <c r="Y3" i="14"/>
  <c r="Y26" i="14"/>
  <c r="Y20" i="34"/>
  <c r="Y16" i="13"/>
  <c r="Y8" i="13"/>
  <c r="Y9" i="13"/>
  <c r="Y3" i="13"/>
  <c r="Y13" i="13"/>
  <c r="Y19" i="14"/>
  <c r="Y29" i="15"/>
  <c r="Y26" i="15"/>
  <c r="Y24" i="15"/>
  <c r="Y16" i="15"/>
  <c r="Y8" i="15"/>
  <c r="Y24" i="18"/>
  <c r="E8" i="31"/>
  <c r="E16" i="26"/>
  <c r="Y17" i="15"/>
  <c r="Y9" i="16"/>
  <c r="Y27" i="17"/>
  <c r="Y21" i="17"/>
  <c r="Y5" i="17"/>
  <c r="Y24" i="17"/>
  <c r="Y16" i="17"/>
  <c r="Y8" i="17"/>
  <c r="Y10" i="34"/>
  <c r="Y11" i="34"/>
  <c r="Y26" i="34"/>
  <c r="Y9" i="15"/>
  <c r="Y25" i="16"/>
  <c r="Y28" i="16"/>
  <c r="Y20" i="16"/>
  <c r="Y12" i="16"/>
  <c r="Y4" i="16"/>
  <c r="Y17" i="16"/>
  <c r="Y18" i="14"/>
  <c r="Y29" i="14"/>
  <c r="H10" i="30"/>
  <c r="Z6" i="16"/>
  <c r="F8" i="24"/>
  <c r="Y6" i="34"/>
  <c r="Y18" i="34"/>
  <c r="Y5" i="34"/>
  <c r="F23" i="24"/>
  <c r="F3" i="24"/>
  <c r="H30" i="28"/>
  <c r="R31" i="20"/>
  <c r="Z31" i="20" s="1"/>
  <c r="Z16" i="19"/>
  <c r="F14" i="24"/>
  <c r="Z22" i="20"/>
  <c r="C18" i="38" s="1"/>
  <c r="F9" i="24"/>
  <c r="F2" i="30"/>
  <c r="I11" i="30"/>
  <c r="Z12" i="18"/>
  <c r="Z18" i="14"/>
  <c r="I18" i="33" s="1"/>
  <c r="Z25" i="21"/>
  <c r="B18" i="26" s="1"/>
  <c r="Z22" i="21"/>
  <c r="B18" i="38" s="1"/>
  <c r="L4" i="30"/>
  <c r="Z26" i="21"/>
  <c r="C26" i="30"/>
  <c r="D25" i="30"/>
  <c r="E2" i="30"/>
  <c r="E17" i="29"/>
  <c r="I25" i="30"/>
  <c r="E8" i="24"/>
  <c r="L8" i="31"/>
  <c r="Z19" i="20"/>
  <c r="Z7" i="18"/>
  <c r="E18" i="29" s="1"/>
  <c r="Z29" i="16"/>
  <c r="Z29" i="14"/>
  <c r="B16" i="23"/>
  <c r="E4" i="24"/>
  <c r="J17" i="23"/>
  <c r="L18" i="31"/>
  <c r="L23" i="30"/>
  <c r="Z21" i="20"/>
  <c r="Z15" i="19"/>
  <c r="Z11" i="17"/>
  <c r="Z19" i="16"/>
  <c r="Z6" i="20"/>
  <c r="Z28" i="14"/>
  <c r="I18" i="41" s="1"/>
  <c r="E15" i="30"/>
  <c r="L2" i="31"/>
  <c r="L8" i="30"/>
  <c r="R32" i="34"/>
  <c r="Z32" i="34" s="1"/>
  <c r="R32" i="18"/>
  <c r="Z32" i="18" s="1"/>
  <c r="Z27" i="18"/>
  <c r="Z16" i="17"/>
  <c r="R32" i="14"/>
  <c r="Z32" i="14" s="1"/>
  <c r="Z16" i="18"/>
  <c r="C25" i="31"/>
  <c r="C17" i="33"/>
  <c r="G25" i="30"/>
  <c r="K17" i="26"/>
  <c r="L20" i="30"/>
  <c r="Z20" i="20"/>
  <c r="R30" i="17"/>
  <c r="Z30" i="17" s="1"/>
  <c r="R32" i="17"/>
  <c r="Z32" i="17" s="1"/>
  <c r="C17" i="29"/>
  <c r="G28" i="30"/>
  <c r="H14" i="30"/>
  <c r="L25" i="30"/>
  <c r="L15" i="31"/>
  <c r="Z27" i="17"/>
  <c r="Z18" i="20"/>
  <c r="C18" i="33" s="1"/>
  <c r="Z21" i="16"/>
  <c r="R30" i="13"/>
  <c r="Z30" i="13" s="1"/>
  <c r="R31" i="14"/>
  <c r="Z31" i="14" s="1"/>
  <c r="S13" i="20"/>
  <c r="C6" i="25" s="1"/>
  <c r="R30" i="18"/>
  <c r="Z30" i="18" s="1"/>
  <c r="Z7" i="19"/>
  <c r="D18" i="29" s="1"/>
  <c r="Z24" i="21"/>
  <c r="Z21" i="21"/>
  <c r="B16" i="26"/>
  <c r="C16" i="26"/>
  <c r="G10" i="30"/>
  <c r="Z27" i="14"/>
  <c r="B25" i="31"/>
  <c r="I25" i="31"/>
  <c r="J16" i="33"/>
  <c r="K24" i="30"/>
  <c r="K25" i="30"/>
  <c r="L14" i="30"/>
  <c r="L18" i="30"/>
  <c r="Z13" i="19"/>
  <c r="Z18" i="15"/>
  <c r="H18" i="33" s="1"/>
  <c r="G9" i="30"/>
  <c r="E7" i="24"/>
  <c r="L22" i="31"/>
  <c r="U31" i="20"/>
  <c r="Z7" i="15"/>
  <c r="H18" i="29" s="1"/>
  <c r="Z18" i="17"/>
  <c r="F18" i="33" s="1"/>
  <c r="R32" i="19"/>
  <c r="Z32" i="19" s="1"/>
  <c r="AA30" i="34"/>
  <c r="I9" i="30"/>
  <c r="L5" i="31"/>
  <c r="Z4" i="20"/>
  <c r="Z10" i="16"/>
  <c r="R30" i="14"/>
  <c r="Z30" i="14" s="1"/>
  <c r="R31" i="15"/>
  <c r="Z31" i="15" s="1"/>
  <c r="Z26" i="20"/>
  <c r="G26" i="30"/>
  <c r="V22" i="14"/>
  <c r="Z20" i="21"/>
  <c r="L3" i="30"/>
  <c r="Z7" i="17"/>
  <c r="F18" i="29" s="1"/>
  <c r="V26" i="14"/>
  <c r="Z12" i="21"/>
  <c r="R30" i="19"/>
  <c r="Z30" i="19" s="1"/>
  <c r="J14" i="30"/>
  <c r="Z8" i="20"/>
  <c r="Z11" i="16"/>
  <c r="L7" i="30"/>
  <c r="V11" i="18"/>
  <c r="H5" i="30"/>
  <c r="Z24" i="19"/>
  <c r="Z29" i="19"/>
  <c r="Z4" i="19"/>
  <c r="Z4" i="18"/>
  <c r="Z4" i="17"/>
  <c r="J14" i="31"/>
  <c r="Z13" i="18"/>
  <c r="S27" i="21"/>
  <c r="B21" i="25" s="1"/>
  <c r="E17" i="26"/>
  <c r="C3" i="30"/>
  <c r="C24" i="30"/>
  <c r="D9" i="31"/>
  <c r="E14" i="24"/>
  <c r="B9" i="31"/>
  <c r="G25" i="31"/>
  <c r="I10" i="30"/>
  <c r="J17" i="29"/>
  <c r="E28" i="24"/>
  <c r="E13" i="24"/>
  <c r="E16" i="24"/>
  <c r="Z25" i="18"/>
  <c r="E18" i="26" s="1"/>
  <c r="B17" i="33"/>
  <c r="E5" i="30"/>
  <c r="G14" i="31"/>
  <c r="H16" i="26"/>
  <c r="I16" i="26"/>
  <c r="K7" i="30"/>
  <c r="E5" i="24"/>
  <c r="K12" i="30"/>
  <c r="J17" i="26"/>
  <c r="K10" i="30"/>
  <c r="K14" i="30"/>
  <c r="K16" i="26"/>
  <c r="L17" i="30"/>
  <c r="R30" i="34"/>
  <c r="Z30" i="34" s="1"/>
  <c r="Z4" i="14"/>
  <c r="V15" i="17"/>
  <c r="V17" i="20"/>
  <c r="Z17" i="21"/>
  <c r="L11" i="30"/>
  <c r="L11" i="31"/>
  <c r="S6" i="14"/>
  <c r="I10" i="25" s="1"/>
  <c r="S3" i="13"/>
  <c r="V6" i="14"/>
  <c r="V3" i="19"/>
  <c r="S8" i="17"/>
  <c r="F19" i="25" s="1"/>
  <c r="H26" i="30"/>
  <c r="Z18" i="16"/>
  <c r="G18" i="33" s="1"/>
  <c r="E26" i="30"/>
  <c r="S18" i="19"/>
  <c r="D19" i="33" s="1"/>
  <c r="U31" i="19"/>
  <c r="R31" i="19"/>
  <c r="Z31" i="19" s="1"/>
  <c r="G20" i="30"/>
  <c r="Z19" i="17"/>
  <c r="D17" i="30"/>
  <c r="Z9" i="20"/>
  <c r="D17" i="33"/>
  <c r="S9" i="18"/>
  <c r="E17" i="25" s="1"/>
  <c r="S17" i="16"/>
  <c r="G22" i="25" s="1"/>
  <c r="Z20" i="34"/>
  <c r="L3" i="31"/>
  <c r="L5" i="30"/>
  <c r="H16" i="23"/>
  <c r="H14" i="31"/>
  <c r="Z5" i="13"/>
  <c r="E26" i="24"/>
  <c r="K13" i="30"/>
  <c r="Z15" i="13"/>
  <c r="K16" i="30"/>
  <c r="Z26" i="15"/>
  <c r="I14" i="30"/>
  <c r="V18" i="14"/>
  <c r="I23" i="30"/>
  <c r="Z29" i="15"/>
  <c r="F16" i="23"/>
  <c r="F14" i="31"/>
  <c r="Z20" i="14"/>
  <c r="J5" i="30"/>
  <c r="S22" i="14"/>
  <c r="Z10" i="15"/>
  <c r="I28" i="30"/>
  <c r="D27" i="30"/>
  <c r="Z16" i="20"/>
  <c r="F16" i="30"/>
  <c r="Z15" i="18"/>
  <c r="Z28" i="17"/>
  <c r="F18" i="41" s="1"/>
  <c r="G2" i="30"/>
  <c r="F17" i="30"/>
  <c r="Z9" i="18"/>
  <c r="D25" i="31"/>
  <c r="D16" i="33"/>
  <c r="J8" i="30"/>
  <c r="Z25" i="14"/>
  <c r="I18" i="26" s="1"/>
  <c r="Z22" i="17"/>
  <c r="F18" i="38" s="1"/>
  <c r="G11" i="30"/>
  <c r="Z6" i="21"/>
  <c r="C10" i="30"/>
  <c r="Z19" i="21"/>
  <c r="Z8" i="21"/>
  <c r="C19" i="30"/>
  <c r="H22" i="30"/>
  <c r="Z17" i="16"/>
  <c r="C28" i="30"/>
  <c r="S15" i="14"/>
  <c r="I16" i="25" s="1"/>
  <c r="V10" i="14"/>
  <c r="Z27" i="20"/>
  <c r="Z17" i="19"/>
  <c r="Z21" i="18"/>
  <c r="K9" i="31"/>
  <c r="K16" i="29"/>
  <c r="Z6" i="34"/>
  <c r="L10" i="30"/>
  <c r="Z13" i="34"/>
  <c r="L6" i="31"/>
  <c r="L6" i="30"/>
  <c r="Z3" i="34"/>
  <c r="K18" i="39" s="1"/>
  <c r="S23" i="34"/>
  <c r="K3" i="25" s="1"/>
  <c r="Z17" i="13"/>
  <c r="E15" i="24"/>
  <c r="K22" i="30"/>
  <c r="I9" i="31"/>
  <c r="I16" i="29"/>
  <c r="I7" i="30"/>
  <c r="S24" i="15"/>
  <c r="H25" i="25" s="1"/>
  <c r="Z3" i="15"/>
  <c r="H18" i="39" s="1"/>
  <c r="S7" i="15"/>
  <c r="H19" i="29" s="1"/>
  <c r="S8" i="15"/>
  <c r="H19" i="25" s="1"/>
  <c r="V8" i="16"/>
  <c r="F25" i="31"/>
  <c r="F16" i="33"/>
  <c r="F13" i="30"/>
  <c r="S23" i="18"/>
  <c r="E3" i="25" s="1"/>
  <c r="S12" i="18"/>
  <c r="E15" i="25" s="1"/>
  <c r="G3" i="30"/>
  <c r="Z23" i="17"/>
  <c r="I22" i="30"/>
  <c r="Z17" i="15"/>
  <c r="S21" i="17"/>
  <c r="F12" i="25" s="1"/>
  <c r="F22" i="30"/>
  <c r="Z17" i="18"/>
  <c r="F25" i="30"/>
  <c r="Z24" i="18"/>
  <c r="S16" i="16"/>
  <c r="G27" i="25" s="1"/>
  <c r="I4" i="30"/>
  <c r="Z4" i="15"/>
  <c r="Z12" i="13"/>
  <c r="K15" i="30"/>
  <c r="Z20" i="13"/>
  <c r="K5" i="30"/>
  <c r="I8" i="30"/>
  <c r="H17" i="26"/>
  <c r="Z20" i="17"/>
  <c r="G5" i="30"/>
  <c r="Z8" i="19"/>
  <c r="E19" i="30"/>
  <c r="R32" i="20"/>
  <c r="Z32" i="20" s="1"/>
  <c r="V17" i="15"/>
  <c r="V14" i="19"/>
  <c r="E7" i="30"/>
  <c r="S21" i="19"/>
  <c r="D12" i="25" s="1"/>
  <c r="E13" i="30"/>
  <c r="Z5" i="19"/>
  <c r="S6" i="20"/>
  <c r="C10" i="25" s="1"/>
  <c r="E14" i="31"/>
  <c r="F9" i="31"/>
  <c r="G17" i="33"/>
  <c r="I17" i="26"/>
  <c r="E10" i="24"/>
  <c r="K16" i="23"/>
  <c r="Z9" i="13"/>
  <c r="K17" i="30"/>
  <c r="G8" i="31"/>
  <c r="G16" i="26"/>
  <c r="Z16" i="13"/>
  <c r="E19" i="24"/>
  <c r="K27" i="30"/>
  <c r="H24" i="30"/>
  <c r="G17" i="23"/>
  <c r="E9" i="31"/>
  <c r="E16" i="29"/>
  <c r="C27" i="30"/>
  <c r="C16" i="29"/>
  <c r="S24" i="20"/>
  <c r="C25" i="25" s="1"/>
  <c r="D16" i="26"/>
  <c r="S17" i="19"/>
  <c r="D22" i="25" s="1"/>
  <c r="S28" i="19"/>
  <c r="F5" i="30"/>
  <c r="S24" i="17"/>
  <c r="F25" i="25" s="1"/>
  <c r="I2" i="30"/>
  <c r="S16" i="13"/>
  <c r="J27" i="25" s="1"/>
  <c r="E9" i="24"/>
  <c r="L14" i="31"/>
  <c r="Z25" i="15"/>
  <c r="H18" i="26" s="1"/>
  <c r="Z29" i="20"/>
  <c r="Z12" i="16"/>
  <c r="S23" i="13"/>
  <c r="J3" i="25" s="1"/>
  <c r="U30" i="34"/>
  <c r="S26" i="14"/>
  <c r="I14" i="25" s="1"/>
  <c r="R32" i="15"/>
  <c r="Z32" i="15" s="1"/>
  <c r="V10" i="15"/>
  <c r="V10" i="16"/>
  <c r="V12" i="18"/>
  <c r="V28" i="15"/>
  <c r="S27" i="17"/>
  <c r="F21" i="25" s="1"/>
  <c r="V21" i="19"/>
  <c r="S24" i="19"/>
  <c r="D25" i="25" s="1"/>
  <c r="V14" i="20"/>
  <c r="S28" i="20"/>
  <c r="S12" i="21"/>
  <c r="B15" i="25" s="1"/>
  <c r="S13" i="21"/>
  <c r="B6" i="25" s="1"/>
  <c r="S29" i="15"/>
  <c r="H23" i="25" s="1"/>
  <c r="V25" i="17"/>
  <c r="S6" i="18"/>
  <c r="E10" i="25" s="1"/>
  <c r="S25" i="14"/>
  <c r="I19" i="26" s="1"/>
  <c r="V14" i="34"/>
  <c r="V16" i="13"/>
  <c r="S19" i="13"/>
  <c r="J20" i="25" s="1"/>
  <c r="G16" i="29"/>
  <c r="K25" i="31"/>
  <c r="K16" i="33"/>
  <c r="V27" i="34"/>
  <c r="V4" i="34"/>
  <c r="V9" i="34"/>
  <c r="V23" i="34"/>
  <c r="V24" i="34"/>
  <c r="Z11" i="13"/>
  <c r="K18" i="30"/>
  <c r="S11" i="13"/>
  <c r="J18" i="25" s="1"/>
  <c r="Z4" i="13"/>
  <c r="E22" i="24"/>
  <c r="S27" i="13"/>
  <c r="J21" i="25" s="1"/>
  <c r="S7" i="13"/>
  <c r="J19" i="29" s="1"/>
  <c r="K4" i="30"/>
  <c r="S14" i="13"/>
  <c r="J24" i="25" s="1"/>
  <c r="S29" i="13"/>
  <c r="J23" i="25" s="1"/>
  <c r="S9" i="13"/>
  <c r="J17" i="25" s="1"/>
  <c r="S28" i="13"/>
  <c r="S10" i="13"/>
  <c r="J28" i="25" s="1"/>
  <c r="Z13" i="13"/>
  <c r="E23" i="24"/>
  <c r="S13" i="13"/>
  <c r="J6" i="25" s="1"/>
  <c r="K6" i="30"/>
  <c r="J12" i="30"/>
  <c r="Z21" i="14"/>
  <c r="S21" i="14"/>
  <c r="I12" i="25" s="1"/>
  <c r="V21" i="15"/>
  <c r="U30" i="16"/>
  <c r="R30" i="16"/>
  <c r="Z30" i="16" s="1"/>
  <c r="F8" i="31"/>
  <c r="F16" i="26"/>
  <c r="J3" i="30"/>
  <c r="S23" i="14"/>
  <c r="I3" i="25" s="1"/>
  <c r="Z23" i="14"/>
  <c r="H8" i="30"/>
  <c r="Z25" i="16"/>
  <c r="G18" i="26" s="1"/>
  <c r="S25" i="16"/>
  <c r="V22" i="16"/>
  <c r="S5" i="19"/>
  <c r="D13" i="25" s="1"/>
  <c r="S4" i="15"/>
  <c r="H4" i="25" s="1"/>
  <c r="S22" i="13"/>
  <c r="J9" i="31"/>
  <c r="V20" i="20"/>
  <c r="V24" i="19"/>
  <c r="V5" i="19"/>
  <c r="V15" i="19"/>
  <c r="V17" i="17"/>
  <c r="V4" i="16"/>
  <c r="V19" i="15"/>
  <c r="V8" i="34"/>
  <c r="Z29" i="18"/>
  <c r="F23" i="30"/>
  <c r="D28" i="30"/>
  <c r="S22" i="20"/>
  <c r="S25" i="20"/>
  <c r="C8" i="25" s="1"/>
  <c r="S21" i="20"/>
  <c r="C12" i="25" s="1"/>
  <c r="S20" i="20"/>
  <c r="C5" i="25" s="1"/>
  <c r="S11" i="20"/>
  <c r="C18" i="25" s="1"/>
  <c r="S3" i="20"/>
  <c r="S16" i="20"/>
  <c r="C27" i="25" s="1"/>
  <c r="S4" i="20"/>
  <c r="C4" i="25" s="1"/>
  <c r="S29" i="20"/>
  <c r="C23" i="25" s="1"/>
  <c r="S19" i="20"/>
  <c r="C20" i="25" s="1"/>
  <c r="S12" i="20"/>
  <c r="C15" i="25" s="1"/>
  <c r="S8" i="20"/>
  <c r="C19" i="25" s="1"/>
  <c r="S26" i="20"/>
  <c r="C14" i="25" s="1"/>
  <c r="S9" i="20"/>
  <c r="C17" i="25" s="1"/>
  <c r="Z10" i="20"/>
  <c r="V28" i="16"/>
  <c r="V12" i="16"/>
  <c r="V16" i="16"/>
  <c r="V22" i="20"/>
  <c r="Z26" i="19"/>
  <c r="E14" i="30"/>
  <c r="E20" i="30"/>
  <c r="Z19" i="19"/>
  <c r="C21" i="30"/>
  <c r="Z27" i="21"/>
  <c r="U31" i="18"/>
  <c r="R31" i="18"/>
  <c r="Z31" i="18" s="1"/>
  <c r="V19" i="18"/>
  <c r="V9" i="18"/>
  <c r="V7" i="18"/>
  <c r="V17" i="18"/>
  <c r="Z7" i="34"/>
  <c r="K18" i="29" s="1"/>
  <c r="L9" i="31"/>
  <c r="K17" i="29"/>
  <c r="S7" i="34"/>
  <c r="K9" i="25" s="1"/>
  <c r="S14" i="34"/>
  <c r="K24" i="25" s="1"/>
  <c r="S3" i="34"/>
  <c r="S28" i="34"/>
  <c r="S18" i="34"/>
  <c r="K19" i="33" s="1"/>
  <c r="L9" i="30"/>
  <c r="S17" i="34"/>
  <c r="K22" i="25" s="1"/>
  <c r="V18" i="34"/>
  <c r="Z18" i="13"/>
  <c r="J18" i="33" s="1"/>
  <c r="E18" i="24"/>
  <c r="K26" i="30"/>
  <c r="S18" i="13"/>
  <c r="J19" i="33" s="1"/>
  <c r="V26" i="13"/>
  <c r="V24" i="13"/>
  <c r="V4" i="13"/>
  <c r="V28" i="13"/>
  <c r="V27" i="18"/>
  <c r="S26" i="16"/>
  <c r="G14" i="25" s="1"/>
  <c r="S22" i="16"/>
  <c r="S18" i="16"/>
  <c r="G19" i="33" s="1"/>
  <c r="S14" i="16"/>
  <c r="G24" i="25" s="1"/>
  <c r="S10" i="16"/>
  <c r="G28" i="25" s="1"/>
  <c r="S6" i="16"/>
  <c r="G10" i="25" s="1"/>
  <c r="S29" i="16"/>
  <c r="G23" i="25" s="1"/>
  <c r="S15" i="16"/>
  <c r="G16" i="25" s="1"/>
  <c r="S7" i="16"/>
  <c r="G19" i="29" s="1"/>
  <c r="S13" i="16"/>
  <c r="G6" i="25" s="1"/>
  <c r="S5" i="16"/>
  <c r="G13" i="25" s="1"/>
  <c r="G13" i="30"/>
  <c r="Z5" i="17"/>
  <c r="S5" i="17"/>
  <c r="F13" i="25" s="1"/>
  <c r="D22" i="30"/>
  <c r="Z17" i="20"/>
  <c r="S17" i="20"/>
  <c r="C22" i="25" s="1"/>
  <c r="S26" i="21"/>
  <c r="B14" i="25" s="1"/>
  <c r="S18" i="21"/>
  <c r="B19" i="33" s="1"/>
  <c r="S14" i="21"/>
  <c r="B19" i="23" s="1"/>
  <c r="S8" i="21"/>
  <c r="B19" i="25" s="1"/>
  <c r="S5" i="21"/>
  <c r="B13" i="25" s="1"/>
  <c r="S3" i="21"/>
  <c r="S23" i="21"/>
  <c r="B3" i="25" s="1"/>
  <c r="S17" i="21"/>
  <c r="B22" i="25" s="1"/>
  <c r="S21" i="21"/>
  <c r="B12" i="25" s="1"/>
  <c r="S7" i="21"/>
  <c r="B9" i="25" s="1"/>
  <c r="S24" i="21"/>
  <c r="B25" i="25" s="1"/>
  <c r="S20" i="21"/>
  <c r="B5" i="25" s="1"/>
  <c r="S15" i="21"/>
  <c r="B16" i="25" s="1"/>
  <c r="S11" i="21"/>
  <c r="B18" i="25" s="1"/>
  <c r="S25" i="21"/>
  <c r="S28" i="21"/>
  <c r="S15" i="20"/>
  <c r="C16" i="25" s="1"/>
  <c r="S18" i="20"/>
  <c r="C26" i="25" s="1"/>
  <c r="S24" i="18"/>
  <c r="E25" i="25" s="1"/>
  <c r="S4" i="17"/>
  <c r="F4" i="25" s="1"/>
  <c r="S23" i="17"/>
  <c r="F3" i="25" s="1"/>
  <c r="S3" i="16"/>
  <c r="S12" i="16"/>
  <c r="G15" i="25" s="1"/>
  <c r="S19" i="15"/>
  <c r="H20" i="25" s="1"/>
  <c r="S17" i="14"/>
  <c r="I22" i="25" s="1"/>
  <c r="E27" i="24"/>
  <c r="S15" i="34"/>
  <c r="K16" i="25" s="1"/>
  <c r="V15" i="18"/>
  <c r="S5" i="20"/>
  <c r="C13" i="25" s="1"/>
  <c r="S14" i="20"/>
  <c r="C24" i="25" s="1"/>
  <c r="S27" i="20"/>
  <c r="C21" i="25" s="1"/>
  <c r="S10" i="19"/>
  <c r="D28" i="25" s="1"/>
  <c r="S7" i="19"/>
  <c r="D19" i="29" s="1"/>
  <c r="S26" i="19"/>
  <c r="D14" i="25" s="1"/>
  <c r="S17" i="18"/>
  <c r="E22" i="25" s="1"/>
  <c r="S4" i="18"/>
  <c r="E4" i="25" s="1"/>
  <c r="S20" i="18"/>
  <c r="E5" i="25" s="1"/>
  <c r="S27" i="18"/>
  <c r="E21" i="25" s="1"/>
  <c r="S13" i="17"/>
  <c r="F6" i="25" s="1"/>
  <c r="S16" i="17"/>
  <c r="F27" i="25" s="1"/>
  <c r="S7" i="17"/>
  <c r="F19" i="29" s="1"/>
  <c r="S25" i="17"/>
  <c r="F19" i="26" s="1"/>
  <c r="S28" i="17"/>
  <c r="S9" i="16"/>
  <c r="G17" i="25" s="1"/>
  <c r="H25" i="30"/>
  <c r="S8" i="16"/>
  <c r="G19" i="25" s="1"/>
  <c r="S24" i="16"/>
  <c r="G25" i="25" s="1"/>
  <c r="S13" i="15"/>
  <c r="H6" i="25" s="1"/>
  <c r="S16" i="15"/>
  <c r="H27" i="25" s="1"/>
  <c r="S21" i="15"/>
  <c r="H12" i="25" s="1"/>
  <c r="S7" i="14"/>
  <c r="I9" i="25" s="1"/>
  <c r="S29" i="14"/>
  <c r="I23" i="25" s="1"/>
  <c r="S14" i="14"/>
  <c r="I24" i="25" s="1"/>
  <c r="S4" i="13"/>
  <c r="J4" i="25" s="1"/>
  <c r="E12" i="24"/>
  <c r="S20" i="13"/>
  <c r="J5" i="25" s="1"/>
  <c r="S5" i="13"/>
  <c r="J13" i="25" s="1"/>
  <c r="S6" i="34"/>
  <c r="K10" i="25" s="1"/>
  <c r="V5" i="20"/>
  <c r="V26" i="20"/>
  <c r="V27" i="19"/>
  <c r="V9" i="19"/>
  <c r="V19" i="19"/>
  <c r="V26" i="19"/>
  <c r="V23" i="18"/>
  <c r="V24" i="16"/>
  <c r="S19" i="14"/>
  <c r="I20" i="25" s="1"/>
  <c r="V16" i="34"/>
  <c r="V20" i="34"/>
  <c r="V28" i="34"/>
  <c r="Z12" i="34"/>
  <c r="S12" i="34"/>
  <c r="K15" i="25" s="1"/>
  <c r="V21" i="34"/>
  <c r="Z19" i="13"/>
  <c r="K20" i="30"/>
  <c r="I16" i="23"/>
  <c r="I14" i="31"/>
  <c r="H16" i="29"/>
  <c r="H9" i="31"/>
  <c r="H3" i="30"/>
  <c r="Z23" i="16"/>
  <c r="S23" i="16"/>
  <c r="G3" i="25" s="1"/>
  <c r="V29" i="15"/>
  <c r="V23" i="15"/>
  <c r="V25" i="15"/>
  <c r="V13" i="15"/>
  <c r="G17" i="30"/>
  <c r="Z9" i="17"/>
  <c r="I6" i="30"/>
  <c r="S28" i="15"/>
  <c r="S25" i="15"/>
  <c r="H8" i="25" s="1"/>
  <c r="S11" i="15"/>
  <c r="H18" i="25" s="1"/>
  <c r="S22" i="15"/>
  <c r="S18" i="15"/>
  <c r="H26" i="25" s="1"/>
  <c r="S14" i="15"/>
  <c r="H19" i="23" s="1"/>
  <c r="S10" i="15"/>
  <c r="H28" i="25" s="1"/>
  <c r="S6" i="15"/>
  <c r="H10" i="25" s="1"/>
  <c r="S3" i="15"/>
  <c r="S27" i="15"/>
  <c r="H21" i="25" s="1"/>
  <c r="S23" i="15"/>
  <c r="H3" i="25" s="1"/>
  <c r="S9" i="15"/>
  <c r="H17" i="25" s="1"/>
  <c r="S17" i="15"/>
  <c r="H22" i="25" s="1"/>
  <c r="S6" i="21"/>
  <c r="B10" i="25" s="1"/>
  <c r="S29" i="21"/>
  <c r="B23" i="25" s="1"/>
  <c r="S14" i="19"/>
  <c r="D19" i="23" s="1"/>
  <c r="S11" i="18"/>
  <c r="E18" i="25" s="1"/>
  <c r="S8" i="18"/>
  <c r="E19" i="25" s="1"/>
  <c r="S29" i="18"/>
  <c r="E23" i="25" s="1"/>
  <c r="S20" i="17"/>
  <c r="F5" i="25" s="1"/>
  <c r="S21" i="16"/>
  <c r="G12" i="25" s="1"/>
  <c r="S28" i="16"/>
  <c r="S20" i="15"/>
  <c r="H5" i="25" s="1"/>
  <c r="S18" i="14"/>
  <c r="I26" i="25" s="1"/>
  <c r="S21" i="13"/>
  <c r="J12" i="25" s="1"/>
  <c r="L15" i="30"/>
  <c r="S4" i="21"/>
  <c r="B4" i="25" s="1"/>
  <c r="S9" i="21"/>
  <c r="B17" i="25" s="1"/>
  <c r="S19" i="21"/>
  <c r="B20" i="25" s="1"/>
  <c r="S22" i="21"/>
  <c r="S23" i="20"/>
  <c r="C3" i="25" s="1"/>
  <c r="S10" i="21"/>
  <c r="B28" i="25" s="1"/>
  <c r="S16" i="21"/>
  <c r="B27" i="25" s="1"/>
  <c r="S7" i="20"/>
  <c r="C9" i="25" s="1"/>
  <c r="S10" i="20"/>
  <c r="C28" i="25" s="1"/>
  <c r="S15" i="19"/>
  <c r="D16" i="25" s="1"/>
  <c r="S6" i="19"/>
  <c r="D10" i="25" s="1"/>
  <c r="S22" i="19"/>
  <c r="S19" i="19"/>
  <c r="D20" i="25" s="1"/>
  <c r="S3" i="18"/>
  <c r="S21" i="18"/>
  <c r="E12" i="25" s="1"/>
  <c r="S16" i="18"/>
  <c r="E27" i="25" s="1"/>
  <c r="S25" i="18"/>
  <c r="E19" i="26" s="1"/>
  <c r="S15" i="17"/>
  <c r="F16" i="25" s="1"/>
  <c r="S12" i="17"/>
  <c r="F15" i="25" s="1"/>
  <c r="S9" i="17"/>
  <c r="F17" i="25" s="1"/>
  <c r="S11" i="16"/>
  <c r="G18" i="25" s="1"/>
  <c r="G17" i="26"/>
  <c r="S4" i="16"/>
  <c r="G4" i="25" s="1"/>
  <c r="S20" i="16"/>
  <c r="G5" i="25" s="1"/>
  <c r="S15" i="15"/>
  <c r="H16" i="25" s="1"/>
  <c r="S12" i="15"/>
  <c r="H15" i="25" s="1"/>
  <c r="S5" i="15"/>
  <c r="H13" i="25" s="1"/>
  <c r="S26" i="15"/>
  <c r="H14" i="25" s="1"/>
  <c r="S9" i="14"/>
  <c r="I17" i="25" s="1"/>
  <c r="S10" i="14"/>
  <c r="I28" i="25" s="1"/>
  <c r="S12" i="13"/>
  <c r="J15" i="25" s="1"/>
  <c r="S9" i="34"/>
  <c r="K17" i="25" s="1"/>
  <c r="S19" i="34"/>
  <c r="K20" i="25" s="1"/>
  <c r="S25" i="34"/>
  <c r="K19" i="26" s="1"/>
  <c r="V9" i="20"/>
  <c r="V28" i="20"/>
  <c r="V10" i="19"/>
  <c r="V3" i="18"/>
  <c r="V25" i="18"/>
  <c r="S19" i="16"/>
  <c r="G20" i="25" s="1"/>
  <c r="V20" i="16"/>
  <c r="V10" i="34"/>
  <c r="Z13" i="15"/>
  <c r="Z25" i="13"/>
  <c r="J18" i="26" s="1"/>
  <c r="E24" i="24"/>
  <c r="S25" i="13"/>
  <c r="J19" i="26" s="1"/>
  <c r="J15" i="30"/>
  <c r="Z12" i="14"/>
  <c r="S12" i="14"/>
  <c r="I15" i="25" s="1"/>
  <c r="V29" i="19"/>
  <c r="V28" i="19"/>
  <c r="V20" i="19"/>
  <c r="V4" i="19"/>
  <c r="V18" i="19"/>
  <c r="V13" i="19"/>
  <c r="V7" i="19"/>
  <c r="V23" i="19"/>
  <c r="V11" i="19"/>
  <c r="V17" i="19"/>
  <c r="V6" i="19"/>
  <c r="S27" i="19"/>
  <c r="D21" i="25" s="1"/>
  <c r="S11" i="19"/>
  <c r="D18" i="25" s="1"/>
  <c r="S23" i="19"/>
  <c r="D3" i="25" s="1"/>
  <c r="S20" i="19"/>
  <c r="D5" i="25" s="1"/>
  <c r="S16" i="19"/>
  <c r="D27" i="25" s="1"/>
  <c r="S12" i="19"/>
  <c r="D15" i="25" s="1"/>
  <c r="S8" i="19"/>
  <c r="D19" i="25" s="1"/>
  <c r="S4" i="19"/>
  <c r="D4" i="25" s="1"/>
  <c r="S13" i="19"/>
  <c r="D6" i="25" s="1"/>
  <c r="S25" i="19"/>
  <c r="D19" i="26" s="1"/>
  <c r="S3" i="19"/>
  <c r="S29" i="19"/>
  <c r="D23" i="25" s="1"/>
  <c r="S9" i="19"/>
  <c r="D17" i="25" s="1"/>
  <c r="D2" i="30"/>
  <c r="Z28" i="20"/>
  <c r="C18" i="41" s="1"/>
  <c r="J27" i="30"/>
  <c r="S16" i="14"/>
  <c r="I27" i="25" s="1"/>
  <c r="S24" i="14"/>
  <c r="I25" i="25" s="1"/>
  <c r="S4" i="14"/>
  <c r="I4" i="25" s="1"/>
  <c r="S3" i="14"/>
  <c r="S28" i="14"/>
  <c r="S20" i="14"/>
  <c r="I5" i="25" s="1"/>
  <c r="S8" i="14"/>
  <c r="I19" i="25" s="1"/>
  <c r="S11" i="14"/>
  <c r="I18" i="25" s="1"/>
  <c r="H21" i="30"/>
  <c r="Z27" i="16"/>
  <c r="S27" i="16"/>
  <c r="G21" i="25" s="1"/>
  <c r="G7" i="30"/>
  <c r="Z3" i="17"/>
  <c r="F18" i="39" s="1"/>
  <c r="S29" i="17"/>
  <c r="F23" i="25" s="1"/>
  <c r="S19" i="17"/>
  <c r="F20" i="25" s="1"/>
  <c r="S22" i="17"/>
  <c r="S18" i="17"/>
  <c r="F19" i="33" s="1"/>
  <c r="S14" i="17"/>
  <c r="F19" i="23" s="1"/>
  <c r="S10" i="17"/>
  <c r="F28" i="25" s="1"/>
  <c r="S6" i="17"/>
  <c r="F10" i="25" s="1"/>
  <c r="S3" i="17"/>
  <c r="S26" i="17"/>
  <c r="F14" i="25" s="1"/>
  <c r="S11" i="17"/>
  <c r="F18" i="25" s="1"/>
  <c r="S17" i="17"/>
  <c r="F22" i="25" s="1"/>
  <c r="F7" i="30"/>
  <c r="Z3" i="18"/>
  <c r="E18" i="39" s="1"/>
  <c r="S19" i="18"/>
  <c r="E20" i="25" s="1"/>
  <c r="S18" i="18"/>
  <c r="E26" i="25" s="1"/>
  <c r="S10" i="18"/>
  <c r="E28" i="25" s="1"/>
  <c r="S15" i="18"/>
  <c r="E16" i="25" s="1"/>
  <c r="S7" i="18"/>
  <c r="E9" i="25" s="1"/>
  <c r="S26" i="18"/>
  <c r="E14" i="25" s="1"/>
  <c r="S28" i="18"/>
  <c r="S13" i="18"/>
  <c r="E6" i="25" s="1"/>
  <c r="S5" i="18"/>
  <c r="E13" i="25" s="1"/>
  <c r="S14" i="18"/>
  <c r="E19" i="23" s="1"/>
  <c r="E16" i="33"/>
  <c r="E25" i="31"/>
  <c r="S22" i="18"/>
  <c r="V13" i="20"/>
  <c r="V3" i="20"/>
  <c r="V11" i="20"/>
  <c r="I16" i="30"/>
  <c r="Z15" i="15"/>
  <c r="V23" i="17"/>
  <c r="V13" i="17"/>
  <c r="V21" i="17"/>
  <c r="Z8" i="17"/>
  <c r="G19" i="30"/>
  <c r="V6" i="34"/>
  <c r="Z5" i="34"/>
  <c r="S26" i="34"/>
  <c r="K14" i="25" s="1"/>
  <c r="S22" i="34"/>
  <c r="L13" i="30"/>
  <c r="S29" i="34"/>
  <c r="K23" i="25" s="1"/>
  <c r="S21" i="34"/>
  <c r="K12" i="25" s="1"/>
  <c r="S13" i="34"/>
  <c r="K6" i="25" s="1"/>
  <c r="S5" i="34"/>
  <c r="K13" i="25" s="1"/>
  <c r="K17" i="33"/>
  <c r="L25" i="31"/>
  <c r="V5" i="34"/>
  <c r="V15" i="34"/>
  <c r="V20" i="13"/>
  <c r="I18" i="30"/>
  <c r="Z11" i="15"/>
  <c r="V13" i="18"/>
  <c r="J10" i="30"/>
  <c r="Z6" i="14"/>
  <c r="I24" i="30"/>
  <c r="Z14" i="15"/>
  <c r="H18" i="23" s="1"/>
  <c r="V20" i="14"/>
  <c r="V6" i="17"/>
  <c r="D24" i="30"/>
  <c r="Z14" i="20"/>
  <c r="C18" i="23" s="1"/>
  <c r="G6" i="30"/>
  <c r="Z13" i="17"/>
  <c r="V8" i="19"/>
  <c r="Z8" i="34"/>
  <c r="L19" i="30"/>
  <c r="V14" i="16"/>
  <c r="C31" i="28"/>
  <c r="R31" i="13"/>
  <c r="Z31" i="13" s="1"/>
  <c r="U31" i="13"/>
  <c r="E21" i="30"/>
  <c r="Z27" i="19"/>
  <c r="V7" i="34"/>
  <c r="V11" i="34"/>
  <c r="V19" i="34"/>
  <c r="V26" i="34"/>
  <c r="V17" i="34"/>
  <c r="V25" i="34"/>
  <c r="V12" i="34"/>
  <c r="Z10" i="34"/>
  <c r="S10" i="34"/>
  <c r="K28" i="25" s="1"/>
  <c r="L28" i="31"/>
  <c r="Z16" i="34"/>
  <c r="L20" i="31"/>
  <c r="U32" i="34"/>
  <c r="AA32" i="34"/>
  <c r="V15" i="14"/>
  <c r="V28" i="14"/>
  <c r="V24" i="14"/>
  <c r="V12" i="14"/>
  <c r="V8" i="14"/>
  <c r="V4" i="14"/>
  <c r="U30" i="19"/>
  <c r="V27" i="17"/>
  <c r="V19" i="17"/>
  <c r="V11" i="17"/>
  <c r="V12" i="19"/>
  <c r="V16" i="19"/>
  <c r="V25" i="19"/>
  <c r="V24" i="20"/>
  <c r="V23" i="20"/>
  <c r="V15" i="20"/>
  <c r="V7" i="20"/>
  <c r="I20" i="30"/>
  <c r="Z19" i="15"/>
  <c r="Z11" i="20"/>
  <c r="V26" i="16"/>
  <c r="V18" i="16"/>
  <c r="V6" i="16"/>
  <c r="C30" i="28"/>
  <c r="S24" i="34"/>
  <c r="K25" i="25" s="1"/>
  <c r="S5" i="14"/>
  <c r="I13" i="25" s="1"/>
  <c r="S13" i="14"/>
  <c r="I6" i="25" s="1"/>
  <c r="S27" i="14"/>
  <c r="I21" i="25" s="1"/>
  <c r="S6" i="13"/>
  <c r="J10" i="25" s="1"/>
  <c r="S8" i="13"/>
  <c r="J19" i="25" s="1"/>
  <c r="S24" i="13"/>
  <c r="J25" i="25" s="1"/>
  <c r="S26" i="13"/>
  <c r="J14" i="25" s="1"/>
  <c r="K23" i="30"/>
  <c r="E25" i="24"/>
  <c r="S15" i="13"/>
  <c r="J16" i="25" s="1"/>
  <c r="S17" i="13"/>
  <c r="J22" i="25" s="1"/>
  <c r="E6" i="24"/>
  <c r="S11" i="34"/>
  <c r="K18" i="25" s="1"/>
  <c r="L26" i="30"/>
  <c r="S27" i="34"/>
  <c r="K21" i="25" s="1"/>
  <c r="S4" i="34"/>
  <c r="K4" i="25" s="1"/>
  <c r="S8" i="34"/>
  <c r="K19" i="25" s="1"/>
  <c r="L17" i="31"/>
  <c r="V14" i="14"/>
  <c r="S16" i="34"/>
  <c r="K27" i="25" s="1"/>
  <c r="S20" i="34"/>
  <c r="K5" i="25" s="1"/>
  <c r="V3" i="34"/>
  <c r="V22" i="34"/>
  <c r="V13" i="34"/>
  <c r="Z5" i="16"/>
  <c r="Z18" i="34"/>
  <c r="K18" i="33" s="1"/>
  <c r="J24" i="30"/>
  <c r="Z14" i="14"/>
  <c r="I18" i="23" s="1"/>
  <c r="G12" i="30"/>
  <c r="Z21" i="17"/>
  <c r="V16" i="14"/>
  <c r="V10" i="18"/>
  <c r="V21" i="18"/>
  <c r="V5" i="18"/>
  <c r="U32" i="19"/>
  <c r="R30" i="21"/>
  <c r="Z30" i="21" s="1"/>
  <c r="V15" i="15"/>
  <c r="F20" i="30"/>
  <c r="Z19" i="18"/>
  <c r="U30" i="13"/>
  <c r="V8" i="18"/>
  <c r="V7" i="16"/>
  <c r="V4" i="15"/>
  <c r="V29" i="17"/>
  <c r="V11" i="13"/>
  <c r="V10" i="13"/>
  <c r="V20" i="17"/>
  <c r="V4" i="21"/>
  <c r="L26" i="31"/>
  <c r="V6" i="13"/>
  <c r="V18" i="13"/>
  <c r="V22" i="13"/>
  <c r="V27" i="15"/>
  <c r="L16" i="30"/>
  <c r="V5" i="13"/>
  <c r="U31" i="14"/>
  <c r="V26" i="17"/>
  <c r="V9" i="17"/>
  <c r="K17" i="23"/>
  <c r="Z14" i="34"/>
  <c r="K18" i="23" s="1"/>
  <c r="AA31" i="34"/>
  <c r="Y29" i="34"/>
  <c r="V12" i="13"/>
  <c r="O32" i="28"/>
  <c r="D30" i="28"/>
  <c r="V6" i="15"/>
  <c r="V26" i="15"/>
  <c r="V19" i="16"/>
  <c r="V28" i="18"/>
  <c r="V29" i="13"/>
  <c r="V7" i="15"/>
  <c r="V20" i="15"/>
  <c r="V17" i="16"/>
  <c r="V13" i="14"/>
  <c r="J11" i="30"/>
  <c r="Z22" i="14"/>
  <c r="I18" i="38" s="1"/>
  <c r="U30" i="15"/>
  <c r="U32" i="15"/>
  <c r="I17" i="30"/>
  <c r="Z9" i="15"/>
  <c r="V22" i="18"/>
  <c r="R31" i="21"/>
  <c r="Z31" i="21" s="1"/>
  <c r="U31" i="21"/>
  <c r="V3" i="14"/>
  <c r="V27" i="16"/>
  <c r="F10" i="30"/>
  <c r="Z6" i="18"/>
  <c r="U30" i="20"/>
  <c r="R30" i="20"/>
  <c r="Z30" i="20" s="1"/>
  <c r="V15" i="21"/>
  <c r="V25" i="16"/>
  <c r="V5" i="14"/>
  <c r="V9" i="14"/>
  <c r="X32" i="15"/>
  <c r="V5" i="16"/>
  <c r="H6" i="30"/>
  <c r="Z13" i="16"/>
  <c r="U30" i="17"/>
  <c r="F26" i="30"/>
  <c r="Z18" i="18"/>
  <c r="E18" i="33" s="1"/>
  <c r="V18" i="17"/>
  <c r="V27" i="20"/>
  <c r="V28" i="17"/>
  <c r="V14" i="21"/>
  <c r="V28" i="21"/>
  <c r="V8" i="21"/>
  <c r="V27" i="21"/>
  <c r="F12" i="24"/>
  <c r="F7" i="24"/>
  <c r="F21" i="24"/>
  <c r="V7" i="13"/>
  <c r="V14" i="13"/>
  <c r="I31" i="28"/>
  <c r="J13" i="30"/>
  <c r="Z5" i="14"/>
  <c r="V23" i="13"/>
  <c r="V21" i="14"/>
  <c r="H9" i="30"/>
  <c r="Z7" i="16"/>
  <c r="G18" i="29" s="1"/>
  <c r="V14" i="18"/>
  <c r="V29" i="18"/>
  <c r="J16" i="30"/>
  <c r="Z15" i="14"/>
  <c r="J6" i="30"/>
  <c r="Z13" i="14"/>
  <c r="X30" i="15"/>
  <c r="V29" i="16"/>
  <c r="J9" i="30"/>
  <c r="Z7" i="14"/>
  <c r="I18" i="29" s="1"/>
  <c r="V5" i="15"/>
  <c r="V8" i="15"/>
  <c r="H17" i="30"/>
  <c r="Z9" i="16"/>
  <c r="V23" i="16"/>
  <c r="V4" i="17"/>
  <c r="V7" i="17"/>
  <c r="E17" i="30"/>
  <c r="Z9" i="19"/>
  <c r="V25" i="20"/>
  <c r="D31" i="30"/>
  <c r="C17" i="30"/>
  <c r="Z9" i="21"/>
  <c r="C6" i="30"/>
  <c r="Z13" i="21"/>
  <c r="H11" i="30"/>
  <c r="Z22" i="16"/>
  <c r="G18" i="38" s="1"/>
  <c r="V26" i="21"/>
  <c r="V29" i="21"/>
  <c r="X31" i="21"/>
  <c r="J20" i="30"/>
  <c r="Z19" i="14"/>
  <c r="U32" i="16"/>
  <c r="V8" i="20"/>
  <c r="J17" i="30"/>
  <c r="Z9" i="14"/>
  <c r="V16" i="17"/>
  <c r="G23" i="30"/>
  <c r="Z29" i="17"/>
  <c r="V4" i="20"/>
  <c r="C7" i="30"/>
  <c r="Z3" i="21"/>
  <c r="B18" i="39" s="1"/>
  <c r="V18" i="15"/>
  <c r="V15" i="16"/>
  <c r="V6" i="18"/>
  <c r="V12" i="21"/>
  <c r="V6" i="21"/>
  <c r="V16" i="21"/>
  <c r="V22" i="21"/>
  <c r="V18" i="20"/>
  <c r="V8" i="13"/>
  <c r="V15" i="13"/>
  <c r="V25" i="13"/>
  <c r="V19" i="13"/>
  <c r="V13" i="13"/>
  <c r="H32" i="28"/>
  <c r="V3" i="13"/>
  <c r="V17" i="14"/>
  <c r="V11" i="14"/>
  <c r="I13" i="30"/>
  <c r="Z5" i="15"/>
  <c r="H16" i="30"/>
  <c r="Z15" i="16"/>
  <c r="U30" i="14"/>
  <c r="V27" i="14"/>
  <c r="G8" i="30"/>
  <c r="Z25" i="17"/>
  <c r="F18" i="26" s="1"/>
  <c r="V16" i="18"/>
  <c r="V20" i="18"/>
  <c r="V19" i="20"/>
  <c r="C23" i="30"/>
  <c r="Z29" i="21"/>
  <c r="V16" i="15"/>
  <c r="V5" i="17"/>
  <c r="V8" i="17"/>
  <c r="V12" i="17"/>
  <c r="V18" i="21"/>
  <c r="U32" i="21"/>
  <c r="R32" i="21"/>
  <c r="Z32" i="21" s="1"/>
  <c r="V19" i="14"/>
  <c r="V10" i="20"/>
  <c r="U32" i="20"/>
  <c r="V25" i="14"/>
  <c r="U31" i="16"/>
  <c r="R31" i="17"/>
  <c r="Z31" i="17" s="1"/>
  <c r="U31" i="17"/>
  <c r="V24" i="17"/>
  <c r="F24" i="30"/>
  <c r="Z14" i="18"/>
  <c r="E18" i="23" s="1"/>
  <c r="F11" i="30"/>
  <c r="Z22" i="18"/>
  <c r="E18" i="38" s="1"/>
  <c r="V5" i="21"/>
  <c r="V21" i="21"/>
  <c r="U32" i="17"/>
  <c r="V22" i="19"/>
  <c r="V24" i="18"/>
  <c r="V3" i="21"/>
  <c r="V24" i="21"/>
  <c r="V20" i="21"/>
  <c r="V17" i="21"/>
  <c r="V12" i="20"/>
  <c r="V10" i="21"/>
  <c r="V29" i="20"/>
  <c r="C32" i="28"/>
  <c r="U32" i="13"/>
  <c r="V9" i="13"/>
  <c r="V17" i="13"/>
  <c r="V29" i="34"/>
  <c r="E31" i="28"/>
  <c r="D32" i="28"/>
  <c r="V29" i="14"/>
  <c r="I27" i="30"/>
  <c r="Z16" i="15"/>
  <c r="V22" i="15"/>
  <c r="V3" i="16"/>
  <c r="V21" i="16"/>
  <c r="U32" i="14"/>
  <c r="V9" i="15"/>
  <c r="V11" i="15"/>
  <c r="V24" i="15"/>
  <c r="V11" i="16"/>
  <c r="V7" i="14"/>
  <c r="V23" i="14"/>
  <c r="U31" i="15"/>
  <c r="V14" i="17"/>
  <c r="V22" i="17"/>
  <c r="C9" i="30"/>
  <c r="Z7" i="21"/>
  <c r="B18" i="29" s="1"/>
  <c r="C18" i="30"/>
  <c r="Z11" i="21"/>
  <c r="C16" i="30"/>
  <c r="Z15" i="21"/>
  <c r="V10" i="17"/>
  <c r="U30" i="18"/>
  <c r="V12" i="15"/>
  <c r="V4" i="18"/>
  <c r="E8" i="30"/>
  <c r="Z25" i="19"/>
  <c r="D18" i="26" s="1"/>
  <c r="V7" i="21"/>
  <c r="V9" i="21"/>
  <c r="V11" i="21"/>
  <c r="V13" i="21"/>
  <c r="H4" i="30"/>
  <c r="Z4" i="16"/>
  <c r="V26" i="18"/>
  <c r="V3" i="15"/>
  <c r="V13" i="16"/>
  <c r="G24" i="30"/>
  <c r="Z14" i="17"/>
  <c r="F18" i="23" s="1"/>
  <c r="F28" i="30"/>
  <c r="Z10" i="18"/>
  <c r="V18" i="18"/>
  <c r="V6" i="20"/>
  <c r="U30" i="21"/>
  <c r="X32" i="21"/>
  <c r="V21" i="13"/>
  <c r="V27" i="13"/>
  <c r="V14" i="15"/>
  <c r="V9" i="16"/>
  <c r="V3" i="17"/>
  <c r="V16" i="20"/>
  <c r="V23" i="21"/>
  <c r="V25" i="21"/>
  <c r="V21" i="20"/>
  <c r="V19" i="21"/>
  <c r="M17" i="25" l="1"/>
  <c r="M19" i="25"/>
  <c r="M21" i="25"/>
  <c r="M25" i="25"/>
  <c r="M28" i="25"/>
  <c r="M15" i="25"/>
  <c r="M5" i="25"/>
  <c r="M4" i="25"/>
  <c r="M3" i="25"/>
  <c r="M18" i="25"/>
  <c r="M7" i="30"/>
  <c r="M14" i="25"/>
  <c r="M16" i="25"/>
  <c r="M24" i="25"/>
  <c r="D2" i="25"/>
  <c r="D19" i="41"/>
  <c r="E2" i="25"/>
  <c r="E19" i="41"/>
  <c r="F2" i="25"/>
  <c r="F19" i="41"/>
  <c r="C2" i="25"/>
  <c r="C19" i="41"/>
  <c r="H2" i="25"/>
  <c r="H19" i="41"/>
  <c r="G2" i="25"/>
  <c r="G19" i="41"/>
  <c r="M12" i="25"/>
  <c r="M8" i="30"/>
  <c r="M27" i="25"/>
  <c r="M10" i="25"/>
  <c r="I2" i="25"/>
  <c r="I19" i="41"/>
  <c r="B2" i="25"/>
  <c r="B19" i="41"/>
  <c r="K2" i="25"/>
  <c r="K19" i="41"/>
  <c r="M22" i="25"/>
  <c r="J2" i="25"/>
  <c r="J19" i="41"/>
  <c r="M23" i="25"/>
  <c r="M15" i="30"/>
  <c r="M20" i="30"/>
  <c r="M5" i="30"/>
  <c r="M18" i="30"/>
  <c r="M14" i="30"/>
  <c r="F31" i="30"/>
  <c r="E31" i="30"/>
  <c r="J31" i="30"/>
  <c r="F11" i="25"/>
  <c r="F19" i="38"/>
  <c r="I7" i="25"/>
  <c r="I19" i="39"/>
  <c r="H7" i="25"/>
  <c r="H19" i="39"/>
  <c r="K7" i="25"/>
  <c r="K19" i="39"/>
  <c r="C11" i="25"/>
  <c r="C19" i="38"/>
  <c r="G30" i="30"/>
  <c r="I11" i="25"/>
  <c r="I19" i="38"/>
  <c r="J7" i="25"/>
  <c r="J19" i="39"/>
  <c r="K31" i="30"/>
  <c r="I30" i="30"/>
  <c r="H31" i="30"/>
  <c r="E11" i="25"/>
  <c r="E19" i="38"/>
  <c r="D7" i="25"/>
  <c r="D19" i="39"/>
  <c r="D11" i="25"/>
  <c r="D19" i="38"/>
  <c r="B11" i="25"/>
  <c r="B19" i="38"/>
  <c r="H11" i="25"/>
  <c r="H19" i="38"/>
  <c r="G7" i="25"/>
  <c r="G19" i="39"/>
  <c r="B7" i="25"/>
  <c r="B19" i="39"/>
  <c r="J11" i="25"/>
  <c r="J19" i="38"/>
  <c r="L31" i="30"/>
  <c r="G31" i="30"/>
  <c r="K11" i="25"/>
  <c r="K19" i="38"/>
  <c r="C31" i="30"/>
  <c r="K30" i="30"/>
  <c r="D30" i="30"/>
  <c r="F30" i="30"/>
  <c r="H30" i="30"/>
  <c r="J30" i="30"/>
  <c r="F7" i="25"/>
  <c r="F19" i="39"/>
  <c r="E7" i="25"/>
  <c r="E19" i="39"/>
  <c r="G11" i="25"/>
  <c r="G19" i="38"/>
  <c r="C7" i="25"/>
  <c r="C19" i="39"/>
  <c r="L30" i="30"/>
  <c r="I31" i="30"/>
  <c r="E30" i="30"/>
  <c r="C30" i="30"/>
  <c r="H19" i="33"/>
  <c r="M19" i="30"/>
  <c r="M21" i="30"/>
  <c r="M2" i="30"/>
  <c r="M10" i="30"/>
  <c r="M4" i="30"/>
  <c r="B24" i="25"/>
  <c r="L24" i="25" s="1"/>
  <c r="G9" i="25"/>
  <c r="L19" i="25"/>
  <c r="L25" i="25"/>
  <c r="E19" i="33"/>
  <c r="F8" i="25"/>
  <c r="C19" i="26"/>
  <c r="D24" i="25"/>
  <c r="E8" i="25"/>
  <c r="M22" i="30"/>
  <c r="M24" i="30"/>
  <c r="L12" i="25"/>
  <c r="L17" i="25"/>
  <c r="M11" i="30"/>
  <c r="M25" i="30"/>
  <c r="C19" i="29"/>
  <c r="J9" i="25"/>
  <c r="M6" i="25" s="1"/>
  <c r="E19" i="29"/>
  <c r="M23" i="30"/>
  <c r="B19" i="29"/>
  <c r="F9" i="25"/>
  <c r="H9" i="25"/>
  <c r="B26" i="25"/>
  <c r="C19" i="23"/>
  <c r="G19" i="23"/>
  <c r="L22" i="25"/>
  <c r="H19" i="26"/>
  <c r="I19" i="29"/>
  <c r="M12" i="30"/>
  <c r="M6" i="30"/>
  <c r="K26" i="25"/>
  <c r="D9" i="25"/>
  <c r="M17" i="30"/>
  <c r="J26" i="25"/>
  <c r="H24" i="25"/>
  <c r="K8" i="25"/>
  <c r="I19" i="33"/>
  <c r="E24" i="25"/>
  <c r="M9" i="30"/>
  <c r="K29" i="30"/>
  <c r="M3" i="30"/>
  <c r="K19" i="29"/>
  <c r="L14" i="25"/>
  <c r="F24" i="25"/>
  <c r="G26" i="25"/>
  <c r="J19" i="23"/>
  <c r="M16" i="30"/>
  <c r="M13" i="30"/>
  <c r="L15" i="25"/>
  <c r="L10" i="25"/>
  <c r="L28" i="25"/>
  <c r="L6" i="25"/>
  <c r="L4" i="25"/>
  <c r="L3" i="25"/>
  <c r="E29" i="30"/>
  <c r="L16" i="25"/>
  <c r="M26" i="30"/>
  <c r="C19" i="33"/>
  <c r="D8" i="25"/>
  <c r="D26" i="25"/>
  <c r="F26" i="25"/>
  <c r="I19" i="23"/>
  <c r="J8" i="25"/>
  <c r="K19" i="23"/>
  <c r="I8" i="25"/>
  <c r="L23" i="25"/>
  <c r="L29" i="30"/>
  <c r="H29" i="30"/>
  <c r="F29" i="30"/>
  <c r="L5" i="25"/>
  <c r="D29" i="30"/>
  <c r="J29" i="30"/>
  <c r="L9" i="25"/>
  <c r="L21" i="25"/>
  <c r="B8" i="25"/>
  <c r="B19" i="26"/>
  <c r="M27" i="30"/>
  <c r="L18" i="25"/>
  <c r="G19" i="26"/>
  <c r="G8" i="25"/>
  <c r="C29" i="30"/>
  <c r="G29" i="30"/>
  <c r="I29" i="30"/>
  <c r="L26" i="25" l="1"/>
  <c r="M7" i="25"/>
  <c r="M26" i="25"/>
  <c r="M9" i="25"/>
  <c r="L11" i="25"/>
  <c r="M2" i="25"/>
  <c r="M11" i="25"/>
  <c r="L27" i="25"/>
  <c r="M20" i="25"/>
  <c r="L8" i="25"/>
  <c r="L2" i="25"/>
  <c r="M13" i="25"/>
  <c r="M8" i="25"/>
  <c r="L13" i="25"/>
  <c r="L7" i="25"/>
  <c r="L20" i="25"/>
  <c r="F29" i="31"/>
  <c r="F30" i="31" s="1"/>
  <c r="C29" i="31"/>
  <c r="C30" i="31" s="1"/>
  <c r="K29" i="31"/>
  <c r="K30" i="31" s="1"/>
  <c r="B29" i="31"/>
  <c r="B30" i="31" s="1"/>
  <c r="G29" i="31"/>
  <c r="G30" i="31" s="1"/>
  <c r="H29" i="31"/>
  <c r="H30" i="31" s="1"/>
  <c r="D29" i="31"/>
  <c r="D30" i="31" s="1"/>
  <c r="J29" i="31"/>
  <c r="J30" i="31" s="1"/>
  <c r="I29" i="31"/>
  <c r="I30" i="31" s="1"/>
  <c r="E29" i="31"/>
  <c r="E30" i="31" s="1"/>
</calcChain>
</file>

<file path=xl/sharedStrings.xml><?xml version="1.0" encoding="utf-8"?>
<sst xmlns="http://schemas.openxmlformats.org/spreadsheetml/2006/main" count="1772" uniqueCount="178">
  <si>
    <t>Nominal unit labour cost - 3 years % change</t>
  </si>
  <si>
    <t>geo\time</t>
  </si>
  <si>
    <t/>
  </si>
  <si>
    <t>Belgium</t>
  </si>
  <si>
    <t>: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</si>
  <si>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</si>
  <si>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</si>
  <si>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</si>
  <si>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</si>
  <si>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</si>
  <si>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</si>
  <si>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</si>
  <si>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</si>
  <si>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</si>
  <si>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</si>
  <si>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</si>
  <si>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</si>
  <si>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</si>
  <si>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</si>
  <si>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</si>
  <si>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</si>
  <si>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</si>
  <si>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</si>
  <si>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</si>
  <si>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</si>
  <si>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</si>
  <si>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</si>
  <si>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</si>
  <si>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</si>
  <si>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</si>
  <si>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</si>
  <si>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 xml:space="preserve">:=not available p=provisional b=break in time series e=estimated </t>
  </si>
  <si>
    <t>Source of Data:</t>
  </si>
  <si>
    <t>Last update:</t>
  </si>
  <si>
    <t>Date of extraction:</t>
  </si>
  <si>
    <t>Hyperlink to the table:</t>
  </si>
  <si>
    <t>General Disclaimer of the EC website:</t>
  </si>
  <si>
    <t>Short Description:</t>
  </si>
  <si>
    <t>Code:</t>
  </si>
  <si>
    <t>House price index - deflated - 1 year % change</t>
  </si>
  <si>
    <t xml:space="preserve">:=not available e=estimated p=provisional b=break in time series </t>
  </si>
  <si>
    <t>Private sector credit flow, consolidated</t>
  </si>
  <si>
    <t xml:space="preserve">:=not available d=definition differs (see metadata) e=estimated p=provisional </t>
  </si>
  <si>
    <t>Private sector debt, consolidated</t>
  </si>
  <si>
    <t>General government gross debt (EDP concept), consolidated annual data - % of GDP</t>
  </si>
  <si>
    <t xml:space="preserve">:=not available </t>
  </si>
  <si>
    <t>Unemployment rate - 3 year average</t>
  </si>
  <si>
    <t xml:space="preserve">:=not available i=see metadata (phased out) p=provisional e=estimated b=break in time series </t>
  </si>
  <si>
    <t>Total financial corporations sector liabilities, non-consolidated</t>
  </si>
  <si>
    <t>Current account balance in % of GDP - 3 year average</t>
  </si>
  <si>
    <t>Net international investment position in % of GDP - annual data</t>
  </si>
  <si>
    <t>Export market shares by items (5 years % change)</t>
  </si>
  <si>
    <t>Squilibri</t>
  </si>
  <si>
    <t>Media</t>
  </si>
  <si>
    <t>Rango</t>
  </si>
  <si>
    <t>EUR</t>
  </si>
  <si>
    <t>N_EUR</t>
  </si>
  <si>
    <t xml:space="preserve">Soglia </t>
  </si>
  <si>
    <t>Soglia N_EUR</t>
  </si>
  <si>
    <t>-4 e +6</t>
  </si>
  <si>
    <t>-35</t>
  </si>
  <si>
    <t>-6</t>
  </si>
  <si>
    <t>+9</t>
  </si>
  <si>
    <t>-5 e +5</t>
  </si>
  <si>
    <t>+6</t>
  </si>
  <si>
    <t>+60</t>
  </si>
  <si>
    <t>+133</t>
  </si>
  <si>
    <t>+14</t>
  </si>
  <si>
    <t>+10</t>
  </si>
  <si>
    <t>-16,5</t>
  </si>
  <si>
    <t>-11 e +11</t>
  </si>
  <si>
    <t>+12</t>
  </si>
  <si>
    <t>Squilibri_est</t>
  </si>
  <si>
    <t>Media_est</t>
  </si>
  <si>
    <t>Rango_est</t>
  </si>
  <si>
    <t>Squilibri_int</t>
  </si>
  <si>
    <t>Media_int</t>
  </si>
  <si>
    <t>Rango_int</t>
  </si>
  <si>
    <t>Totali</t>
  </si>
  <si>
    <t>Esterni</t>
  </si>
  <si>
    <t>Interni</t>
  </si>
  <si>
    <t>Media Paesi</t>
  </si>
  <si>
    <t>Saldo delle partite correnti</t>
  </si>
  <si>
    <t>Posizione patrimoniale netta sull'estero</t>
  </si>
  <si>
    <t>Tasso di cambio effettivo reale</t>
  </si>
  <si>
    <t>Costo nominale del lavoro per unità di prodotto</t>
  </si>
  <si>
    <t>Prezzi delle abitazioni</t>
  </si>
  <si>
    <t>Flusso di credito verso il settore privato</t>
  </si>
  <si>
    <t>Debito del settore privato</t>
  </si>
  <si>
    <t>Debito delle amministrazioni pubbliche</t>
  </si>
  <si>
    <t>Tasso di disoccupazione</t>
  </si>
  <si>
    <t>Passività del settore finanziario</t>
  </si>
  <si>
    <t>Numero di squilibri eccessivi</t>
  </si>
  <si>
    <t>Punteggio medio</t>
  </si>
  <si>
    <t>tipo</t>
  </si>
  <si>
    <t>Paese</t>
  </si>
  <si>
    <t>Quota di mercato esportazioni beni e servizi</t>
  </si>
  <si>
    <t>Indicatori</t>
  </si>
  <si>
    <t>Soglia</t>
  </si>
  <si>
    <t>Esterno e competitività</t>
  </si>
  <si>
    <t>Tipologia squilibrio</t>
  </si>
  <si>
    <t>tra -4% e +6%</t>
  </si>
  <si>
    <t>Tasso di cambio effettivo reale (var % su 3 anni)</t>
  </si>
  <si>
    <t>Posizione patrimoniale netta sull'estero (in % sul Pil)</t>
  </si>
  <si>
    <t>Costo nominale del lavoro per unità di prodotto (var % su 3 anni)</t>
  </si>
  <si>
    <t>Quota di mercato delle esportazioni di beni e servizi (var % su 5 anni)</t>
  </si>
  <si>
    <t>tra -5% e +5% (paesi euro) e tra -11% e +11% (paesi non euro)</t>
  </si>
  <si>
    <t>Prezzi delle abitazioni (var % annua)</t>
  </si>
  <si>
    <t>+6%</t>
  </si>
  <si>
    <t>Flusso di credito verso il settore privato (in % sul Pil)</t>
  </si>
  <si>
    <t>+14%</t>
  </si>
  <si>
    <t>Debito del settore privato (in % sul Pil)</t>
  </si>
  <si>
    <t>Debito delle amministrazioni pubbliche (in % sul Pil)</t>
  </si>
  <si>
    <t>+133%</t>
  </si>
  <si>
    <t>+60%</t>
  </si>
  <si>
    <t>+10%</t>
  </si>
  <si>
    <t>Tasso di disoccupazione (media triennale)</t>
  </si>
  <si>
    <t>Passività del settore finanziario (var % annua)</t>
  </si>
  <si>
    <t>+16,5%</t>
  </si>
  <si>
    <t>Saldo delle partite correnti (media triennale, in % sul Pil)</t>
  </si>
  <si>
    <t>Verde</t>
  </si>
  <si>
    <t xml:space="preserve">Giallo </t>
  </si>
  <si>
    <t xml:space="preserve">Rosso </t>
  </si>
  <si>
    <t>maggiore di 100</t>
  </si>
  <si>
    <t>Paesi</t>
  </si>
  <si>
    <t>Lettonia</t>
  </si>
  <si>
    <t>tra 0 e 70</t>
  </si>
  <si>
    <t>tra 70 e 100</t>
  </si>
  <si>
    <t>punteggio</t>
  </si>
  <si>
    <t>Activity rate (15-64 years) - % point change (t, t-3)</t>
  </si>
  <si>
    <t>+0.5</t>
  </si>
  <si>
    <t>+2</t>
  </si>
  <si>
    <t>Contributo % alla media</t>
  </si>
  <si>
    <t>Taso di attività (15-64 anni)</t>
  </si>
  <si>
    <t>Tasso di disoccupazione di lunga durata</t>
  </si>
  <si>
    <t>Tasso di disoccupazione giovanile</t>
  </si>
  <si>
    <t>Contributo % degli squilibri interni alla media</t>
  </si>
  <si>
    <t>Contributo est alla media</t>
  </si>
  <si>
    <t>Contributo int alla media</t>
  </si>
  <si>
    <t>Tasso di attività 15-64 anni (var. triennale)</t>
  </si>
  <si>
    <t>Tasso di disoccupazione di lunga durata (var. triennale)</t>
  </si>
  <si>
    <t xml:space="preserve">Tasso di disoccupazione giovanile (var. triennale) </t>
  </si>
  <si>
    <t>+0,5%</t>
  </si>
  <si>
    <t>Interno e occupazione</t>
  </si>
  <si>
    <t>N.ro violazioni soglia</t>
  </si>
  <si>
    <t>Posizione in graduatoria (su 28 Paesi UE)</t>
  </si>
  <si>
    <t xml:space="preserve">Contrib.% alla media di squilibri interni e occupazione </t>
  </si>
  <si>
    <t>+9% (paesi euro) e +12% (paesi non euro)</t>
  </si>
  <si>
    <t>Real effective exchange rate - 42 trading partners - annual data (t/t-3)</t>
  </si>
  <si>
    <t>Long-term unemployment rate, % of active population aged 15-74 - % point change (t/t-3)</t>
  </si>
  <si>
    <t>Youth unemployment rate - % of active population aged 15-24 - % point change (t, t-3)</t>
  </si>
  <si>
    <t>-0,2%</t>
  </si>
  <si>
    <t>+16,5</t>
  </si>
  <si>
    <t>Zona</t>
  </si>
  <si>
    <t>Diff.</t>
  </si>
  <si>
    <t>Totale</t>
  </si>
  <si>
    <t>Diff. 2017</t>
  </si>
  <si>
    <t>UE</t>
  </si>
  <si>
    <t>EU</t>
  </si>
  <si>
    <t>N_EU</t>
  </si>
  <si>
    <t>Costo lavoro</t>
  </si>
  <si>
    <t>Bilancia commerciale</t>
  </si>
  <si>
    <t>Posizione internaz.le</t>
  </si>
  <si>
    <t>Tasso cambio effettivo</t>
  </si>
  <si>
    <t>Quota export mondiale</t>
  </si>
  <si>
    <t>Prezzi abitazioni</t>
  </si>
  <si>
    <t>Crediti concessi privati</t>
  </si>
  <si>
    <t>Debiti settore privato</t>
  </si>
  <si>
    <t>Disoccupazione</t>
  </si>
  <si>
    <t>Tasso attività</t>
  </si>
  <si>
    <t>Espos.ne finanziaria</t>
  </si>
  <si>
    <t>Disocc.ne lungo periodo</t>
  </si>
  <si>
    <t>Disocc.ne giovanile</t>
  </si>
  <si>
    <t>Debito pubblico</t>
  </si>
  <si>
    <t>Diff. 2019</t>
  </si>
  <si>
    <t>Diff. 2018</t>
  </si>
  <si>
    <t>2021-Esterni e Competitività</t>
  </si>
  <si>
    <t>2021-Interni e Occupazione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</si>
</sst>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##########"/>
  </numFmts>
  <fonts count="9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  <scheme val="minor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6F6F6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7" fillId="0" borderId="0"/>
  </cellStyleXfs>
  <cellXfs count="81">
    <xf numFmtId="0" fontId="0" fillId="0" borderId="0" xfId="0"/>
    <xf numFmtId="0" fontId="0" fillId="0" borderId="0" xfId="0" applyAlignment="1">
      <alignment horizontal="right"/>
    </xf>
    <xf numFmtId="0" fontId="2" fillId="0" borderId="0" xfId="0" applyFont="1"/>
    <xf numFmtId="1" fontId="0" fillId="0" borderId="0" xfId="0" applyNumberFormat="1"/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/>
    <xf numFmtId="0" fontId="1" fillId="0" borderId="0" xfId="0" quotePrefix="1" applyFont="1" applyAlignment="1">
      <alignment horizontal="center"/>
    </xf>
    <xf numFmtId="0" fontId="2" fillId="0" borderId="0" xfId="0" applyFont="1" applyAlignment="1">
      <alignment horizontal="center" wrapText="1"/>
    </xf>
    <xf numFmtId="0" fontId="1" fillId="2" borderId="0" xfId="0" applyFont="1" applyFill="1"/>
    <xf numFmtId="0" fontId="0" fillId="2" borderId="0" xfId="0" applyFill="1"/>
    <xf numFmtId="1" fontId="0" fillId="2" borderId="0" xfId="0" applyNumberFormat="1" applyFill="1"/>
    <xf numFmtId="0" fontId="2" fillId="2" borderId="0" xfId="0" applyFont="1" applyFill="1"/>
    <xf numFmtId="1" fontId="2" fillId="2" borderId="0" xfId="0" applyNumberFormat="1" applyFont="1" applyFill="1"/>
    <xf numFmtId="0" fontId="1" fillId="0" borderId="0" xfId="0" applyFont="1" applyAlignment="1">
      <alignment horizontal="center"/>
    </xf>
    <xf numFmtId="1" fontId="0" fillId="0" borderId="1" xfId="0" applyNumberFormat="1" applyBorder="1"/>
    <xf numFmtId="0" fontId="0" fillId="0" borderId="2" xfId="0" applyBorder="1"/>
    <xf numFmtId="0" fontId="2" fillId="0" borderId="2" xfId="0" applyFont="1" applyBorder="1" applyAlignment="1">
      <alignment horizontal="center"/>
    </xf>
    <xf numFmtId="0" fontId="3" fillId="0" borderId="0" xfId="0" applyFont="1"/>
    <xf numFmtId="0" fontId="3" fillId="0" borderId="1" xfId="0" applyFont="1" applyBorder="1"/>
    <xf numFmtId="0" fontId="0" fillId="0" borderId="0" xfId="0" applyFill="1"/>
    <xf numFmtId="0" fontId="4" fillId="0" borderId="0" xfId="0" applyFont="1"/>
    <xf numFmtId="1" fontId="2" fillId="0" borderId="0" xfId="0" applyNumberFormat="1" applyFont="1"/>
    <xf numFmtId="0" fontId="0" fillId="0" borderId="2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1" xfId="0" applyBorder="1"/>
    <xf numFmtId="0" fontId="1" fillId="0" borderId="0" xfId="0" applyFont="1" applyAlignment="1">
      <alignment horizontal="center" vertical="center" wrapText="1"/>
    </xf>
    <xf numFmtId="9" fontId="0" fillId="0" borderId="0" xfId="0" applyNumberFormat="1" applyAlignment="1">
      <alignment horizontal="center"/>
    </xf>
    <xf numFmtId="0" fontId="3" fillId="0" borderId="0" xfId="0" applyFont="1" applyAlignment="1">
      <alignment horizontal="left" vertical="center"/>
    </xf>
    <xf numFmtId="9" fontId="0" fillId="0" borderId="0" xfId="0" applyNumberFormat="1" applyAlignment="1">
      <alignment horizontal="center" vertical="center"/>
    </xf>
    <xf numFmtId="9" fontId="1" fillId="0" borderId="1" xfId="0" quotePrefix="1" applyNumberFormat="1" applyFont="1" applyBorder="1" applyAlignment="1">
      <alignment horizontal="center"/>
    </xf>
    <xf numFmtId="9" fontId="1" fillId="0" borderId="1" xfId="0" quotePrefix="1" applyNumberFormat="1" applyFont="1" applyBorder="1" applyAlignment="1">
      <alignment horizontal="center" wrapText="1"/>
    </xf>
    <xf numFmtId="9" fontId="1" fillId="0" borderId="0" xfId="0" quotePrefix="1" applyNumberFormat="1" applyFont="1" applyAlignment="1">
      <alignment horizontal="center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vertical="center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/>
    </xf>
    <xf numFmtId="0" fontId="1" fillId="3" borderId="0" xfId="0" applyFont="1" applyFill="1"/>
    <xf numFmtId="0" fontId="1" fillId="4" borderId="0" xfId="0" applyFont="1" applyFill="1"/>
    <xf numFmtId="0" fontId="0" fillId="0" borderId="1" xfId="0" applyFill="1" applyBorder="1"/>
    <xf numFmtId="0" fontId="0" fillId="0" borderId="0" xfId="0" applyBorder="1"/>
    <xf numFmtId="0" fontId="1" fillId="3" borderId="0" xfId="0" applyFont="1" applyFill="1" applyAlignment="1">
      <alignment horizontal="left"/>
    </xf>
    <xf numFmtId="0" fontId="1" fillId="2" borderId="0" xfId="0" applyFont="1" applyFill="1" applyAlignment="1">
      <alignment horizontal="left"/>
    </xf>
    <xf numFmtId="0" fontId="1" fillId="4" borderId="0" xfId="0" applyFont="1" applyFill="1" applyAlignment="1">
      <alignment horizontal="left"/>
    </xf>
    <xf numFmtId="0" fontId="6" fillId="0" borderId="2" xfId="0" applyFont="1" applyBorder="1" applyAlignment="1">
      <alignment horizontal="center" vertical="center"/>
    </xf>
    <xf numFmtId="0" fontId="5" fillId="5" borderId="0" xfId="0" applyFont="1" applyFill="1"/>
    <xf numFmtId="1" fontId="5" fillId="0" borderId="0" xfId="0" applyNumberFormat="1" applyFont="1" applyFill="1" applyAlignment="1">
      <alignment horizontal="center"/>
    </xf>
    <xf numFmtId="0" fontId="5" fillId="0" borderId="0" xfId="0" applyFont="1"/>
    <xf numFmtId="1" fontId="5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0" fontId="5" fillId="0" borderId="1" xfId="0" applyFont="1" applyBorder="1"/>
    <xf numFmtId="1" fontId="5" fillId="0" borderId="1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164" fontId="0" fillId="0" borderId="0" xfId="0" applyNumberFormat="1"/>
    <xf numFmtId="0" fontId="5" fillId="0" borderId="1" xfId="0" applyFont="1" applyFill="1" applyBorder="1"/>
    <xf numFmtId="0" fontId="2" fillId="0" borderId="0" xfId="0" applyNumberFormat="1" applyFont="1" applyFill="1" applyBorder="1" applyAlignment="1"/>
    <xf numFmtId="0" fontId="3" fillId="0" borderId="0" xfId="0" applyFont="1" applyBorder="1"/>
    <xf numFmtId="1" fontId="0" fillId="0" borderId="0" xfId="0" applyNumberFormat="1" applyBorder="1"/>
    <xf numFmtId="0" fontId="3" fillId="0" borderId="0" xfId="0" applyFont="1" applyFill="1" applyBorder="1"/>
    <xf numFmtId="1" fontId="1" fillId="0" borderId="0" xfId="0" applyNumberFormat="1" applyFont="1"/>
    <xf numFmtId="1" fontId="0" fillId="0" borderId="0" xfId="0" applyNumberFormat="1" applyFill="1"/>
    <xf numFmtId="0" fontId="3" fillId="0" borderId="0" xfId="0" applyFont="1" applyBorder="1" applyAlignment="1">
      <alignment vertical="center"/>
    </xf>
    <xf numFmtId="9" fontId="1" fillId="0" borderId="0" xfId="0" quotePrefix="1" applyNumberFormat="1" applyFont="1" applyBorder="1" applyAlignment="1">
      <alignment horizontal="center"/>
    </xf>
    <xf numFmtId="0" fontId="5" fillId="0" borderId="0" xfId="0" applyFont="1" applyBorder="1"/>
    <xf numFmtId="0" fontId="5" fillId="0" borderId="0" xfId="0" applyFont="1" applyFill="1" applyBorder="1"/>
    <xf numFmtId="1" fontId="0" fillId="0" borderId="1" xfId="0" applyNumberFormat="1" applyFill="1" applyBorder="1"/>
    <xf numFmtId="164" fontId="0" fillId="0" borderId="0" xfId="0" applyNumberFormat="1" applyAlignment="1">
      <alignment horizontal="right"/>
    </xf>
    <xf numFmtId="0" fontId="0" fillId="0" borderId="0" xfId="0" applyFill="1" applyBorder="1"/>
    <xf numFmtId="1" fontId="0" fillId="0" borderId="0" xfId="0" applyNumberFormat="1" applyFill="1" applyBorder="1"/>
    <xf numFmtId="165" fontId="8" fillId="6" borderId="0" xfId="0" applyNumberFormat="1" applyFont="1" applyFill="1" applyAlignment="1">
      <alignment horizontal="right" vertical="center" shrinkToFit="1"/>
    </xf>
    <xf numFmtId="3" fontId="8" fillId="6" borderId="0" xfId="0" applyNumberFormat="1" applyFont="1" applyFill="1" applyAlignment="1">
      <alignment horizontal="right" vertical="center" shrinkToFit="1"/>
    </xf>
    <xf numFmtId="165" fontId="8" fillId="0" borderId="0" xfId="0" applyNumberFormat="1" applyFont="1" applyAlignment="1">
      <alignment horizontal="right" vertical="center" shrinkToFit="1"/>
    </xf>
    <xf numFmtId="3" fontId="8" fillId="0" borderId="0" xfId="0" applyNumberFormat="1" applyFont="1" applyAlignment="1">
      <alignment horizontal="right" vertical="center" shrinkToFi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vertical="center" textRotation="90" wrapText="1"/>
    </xf>
    <xf numFmtId="0" fontId="0" fillId="0" borderId="0" xfId="0" applyBorder="1" applyAlignment="1">
      <alignment horizontal="center" vertical="center" textRotation="90" wrapText="1"/>
    </xf>
    <xf numFmtId="0" fontId="0" fillId="0" borderId="1" xfId="0" applyBorder="1" applyAlignment="1">
      <alignment horizontal="center" vertical="center" textRotation="90" wrapText="1"/>
    </xf>
    <xf numFmtId="0" fontId="1" fillId="0" borderId="0" xfId="0" applyFont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</cellXfs>
  <cellStyles count="2">
    <cellStyle name="Normale" xfId="0" builtinId="0"/>
    <cellStyle name="Normale 2" xfId="1"/>
  </cellStyles>
  <dxfs count="59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theme" Target="theme/theme1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684392227551134E-2"/>
          <c:y val="3.6400258274424974E-2"/>
          <c:w val="0.8897269016751107"/>
          <c:h val="0.84655346196741366"/>
        </c:manualLayout>
      </c:layout>
      <c:lineChart>
        <c:grouping val="standard"/>
        <c:varyColors val="0"/>
        <c:ser>
          <c:idx val="0"/>
          <c:order val="0"/>
          <c:tx>
            <c:strRef>
              <c:f>Punteggi!$B$29</c:f>
              <c:strCache>
                <c:ptCount val="1"/>
                <c:pt idx="0">
                  <c:v>Totale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cat>
            <c:numRef>
              <c:f>Punteggi!$C$1:$L$1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Punteggi!$C$29:$L$29</c:f>
              <c:numCache>
                <c:formatCode>0</c:formatCode>
                <c:ptCount val="10"/>
                <c:pt idx="0">
                  <c:v>134.20792178519829</c:v>
                </c:pt>
                <c:pt idx="1">
                  <c:v>110.15646749982588</c:v>
                </c:pt>
                <c:pt idx="2">
                  <c:v>95.205013858940347</c:v>
                </c:pt>
                <c:pt idx="3">
                  <c:v>67.990809756473922</c:v>
                </c:pt>
                <c:pt idx="4">
                  <c:v>58.896490464577347</c:v>
                </c:pt>
                <c:pt idx="5">
                  <c:v>53.97524394600417</c:v>
                </c:pt>
                <c:pt idx="6">
                  <c:v>55.043409188354872</c:v>
                </c:pt>
                <c:pt idx="7">
                  <c:v>54.254994549063049</c:v>
                </c:pt>
                <c:pt idx="8">
                  <c:v>79.181491487255883</c:v>
                </c:pt>
                <c:pt idx="9">
                  <c:v>73.046929392585199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B56C-4AB6-BF09-3A6882C53BC9}"/>
            </c:ext>
          </c:extLst>
        </c:ser>
        <c:ser>
          <c:idx val="1"/>
          <c:order val="1"/>
          <c:tx>
            <c:strRef>
              <c:f>Punteggi!$B$30</c:f>
              <c:strCache>
                <c:ptCount val="1"/>
                <c:pt idx="0">
                  <c:v>EUR</c:v>
                </c:pt>
              </c:strCache>
            </c:strRef>
          </c:tx>
          <c:spPr>
            <a:ln>
              <a:solidFill>
                <a:srgbClr val="00B0F0"/>
              </a:solidFill>
            </a:ln>
          </c:spPr>
          <c:marker>
            <c:symbol val="none"/>
          </c:marker>
          <c:cat>
            <c:numRef>
              <c:f>Punteggi!$C$1:$L$1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Punteggi!$C$30:$L$30</c:f>
              <c:numCache>
                <c:formatCode>0</c:formatCode>
                <c:ptCount val="10"/>
                <c:pt idx="0">
                  <c:v>136.78890880038483</c:v>
                </c:pt>
                <c:pt idx="1">
                  <c:v>111.29841421165128</c:v>
                </c:pt>
                <c:pt idx="2">
                  <c:v>103.64448273223501</c:v>
                </c:pt>
                <c:pt idx="3">
                  <c:v>73.337479178694053</c:v>
                </c:pt>
                <c:pt idx="4">
                  <c:v>60.717492780710032</c:v>
                </c:pt>
                <c:pt idx="5">
                  <c:v>55.752139376694181</c:v>
                </c:pt>
                <c:pt idx="6">
                  <c:v>56.185599707859303</c:v>
                </c:pt>
                <c:pt idx="7">
                  <c:v>55.103313078778058</c:v>
                </c:pt>
                <c:pt idx="8">
                  <c:v>87.033117939528708</c:v>
                </c:pt>
                <c:pt idx="9">
                  <c:v>77.945614634672808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1-B56C-4AB6-BF09-3A6882C53BC9}"/>
            </c:ext>
          </c:extLst>
        </c:ser>
        <c:ser>
          <c:idx val="2"/>
          <c:order val="2"/>
          <c:tx>
            <c:strRef>
              <c:f>Punteggi!$B$31</c:f>
              <c:strCache>
                <c:ptCount val="1"/>
                <c:pt idx="0">
                  <c:v>N_EUR</c:v>
                </c:pt>
              </c:strCache>
            </c:strRef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cat>
            <c:numRef>
              <c:f>Punteggi!$C$1:$L$1</c:f>
              <c:numCache>
                <c:formatCode>General</c:formatCode>
                <c:ptCount val="10"/>
                <c:pt idx="0">
                  <c:v>2012</c:v>
                </c:pt>
                <c:pt idx="1">
                  <c:v>2013</c:v>
                </c:pt>
                <c:pt idx="2">
                  <c:v>2014</c:v>
                </c:pt>
                <c:pt idx="3">
                  <c:v>2015</c:v>
                </c:pt>
                <c:pt idx="4">
                  <c:v>2016</c:v>
                </c:pt>
                <c:pt idx="5">
                  <c:v>2017</c:v>
                </c:pt>
                <c:pt idx="6">
                  <c:v>2018</c:v>
                </c:pt>
                <c:pt idx="7">
                  <c:v>2019</c:v>
                </c:pt>
                <c:pt idx="8">
                  <c:v>2020</c:v>
                </c:pt>
                <c:pt idx="9">
                  <c:v>2021</c:v>
                </c:pt>
              </c:numCache>
            </c:numRef>
          </c:cat>
          <c:val>
            <c:numRef>
              <c:f>Punteggi!$C$31:$L$31</c:f>
              <c:numCache>
                <c:formatCode>0</c:formatCode>
                <c:ptCount val="10"/>
                <c:pt idx="0">
                  <c:v>113.84718011033799</c:v>
                </c:pt>
                <c:pt idx="1">
                  <c:v>95.506083608213928</c:v>
                </c:pt>
                <c:pt idx="2">
                  <c:v>66.810022475436028</c:v>
                </c:pt>
                <c:pt idx="3">
                  <c:v>49.148862114400963</c:v>
                </c:pt>
                <c:pt idx="4">
                  <c:v>48.50809774556641</c:v>
                </c:pt>
                <c:pt idx="5">
                  <c:v>44.226770931658145</c:v>
                </c:pt>
                <c:pt idx="6">
                  <c:v>46.516183737361679</c:v>
                </c:pt>
                <c:pt idx="7">
                  <c:v>46.435767147546592</c:v>
                </c:pt>
                <c:pt idx="8">
                  <c:v>53.807892144984883</c:v>
                </c:pt>
                <c:pt idx="9">
                  <c:v>54.588935060113009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B56C-4AB6-BF09-3A6882C53BC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-708614608"/>
        <c:axId val="-708618416"/>
      </c:lineChart>
      <c:catAx>
        <c:axId val="-708614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-708618416"/>
        <c:crosses val="autoZero"/>
        <c:auto val="1"/>
        <c:lblAlgn val="ctr"/>
        <c:lblOffset val="100"/>
        <c:noMultiLvlLbl val="0"/>
      </c:catAx>
      <c:valAx>
        <c:axId val="-708618416"/>
        <c:scaling>
          <c:orientation val="minMax"/>
          <c:max val="155"/>
          <c:min val="4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crossAx val="-708614608"/>
        <c:crosses val="autoZero"/>
        <c:crossBetween val="between"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53722446609737862"/>
          <c:y val="0.27617049466260812"/>
          <c:w val="0.43247307279933039"/>
          <c:h val="9.7631422270299306E-2"/>
        </c:manualLayout>
      </c:layout>
      <c:overlay val="0"/>
      <c:spPr>
        <a:noFill/>
        <a:ln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400"/>
      </a:pPr>
      <a:endParaRPr lang="it-IT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955643044619429E-2"/>
          <c:y val="3.9090795468748232E-2"/>
          <c:w val="0.91371102362204759"/>
          <c:h val="0.61467248412130304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Grafico!$C$1</c:f>
              <c:strCache>
                <c:ptCount val="1"/>
                <c:pt idx="0">
                  <c:v>2021-Esterni e Competitività</c:v>
                </c:pt>
              </c:strCache>
            </c:strRef>
          </c:tx>
          <c:invertIfNegative val="0"/>
          <c:cat>
            <c:strRef>
              <c:f>Grafico!$B$2:$B$28</c:f>
              <c:strCache>
                <c:ptCount val="27"/>
                <c:pt idx="0">
                  <c:v>Finland</c:v>
                </c:pt>
                <c:pt idx="1">
                  <c:v>Malta</c:v>
                </c:pt>
                <c:pt idx="2">
                  <c:v>Belgium</c:v>
                </c:pt>
                <c:pt idx="3">
                  <c:v>Germany</c:v>
                </c:pt>
                <c:pt idx="4">
                  <c:v>Austria</c:v>
                </c:pt>
                <c:pt idx="5">
                  <c:v>Netherlands</c:v>
                </c:pt>
                <c:pt idx="6">
                  <c:v>Slovenia</c:v>
                </c:pt>
                <c:pt idx="7">
                  <c:v>France</c:v>
                </c:pt>
                <c:pt idx="8">
                  <c:v>Cyprus</c:v>
                </c:pt>
                <c:pt idx="9">
                  <c:v>Ireland</c:v>
                </c:pt>
                <c:pt idx="10">
                  <c:v>Spain</c:v>
                </c:pt>
                <c:pt idx="11">
                  <c:v>Estonia</c:v>
                </c:pt>
                <c:pt idx="12">
                  <c:v>Slovakia</c:v>
                </c:pt>
                <c:pt idx="13">
                  <c:v>Lithuania</c:v>
                </c:pt>
                <c:pt idx="14">
                  <c:v>Italy</c:v>
                </c:pt>
                <c:pt idx="15">
                  <c:v>Portugal</c:v>
                </c:pt>
                <c:pt idx="16">
                  <c:v>Luxembourg</c:v>
                </c:pt>
                <c:pt idx="17">
                  <c:v>Latvia</c:v>
                </c:pt>
                <c:pt idx="18">
                  <c:v>Greece</c:v>
                </c:pt>
                <c:pt idx="19">
                  <c:v>Poland</c:v>
                </c:pt>
                <c:pt idx="20">
                  <c:v>Bulgaria</c:v>
                </c:pt>
                <c:pt idx="21">
                  <c:v>Croatia</c:v>
                </c:pt>
                <c:pt idx="22">
                  <c:v>Romania</c:v>
                </c:pt>
                <c:pt idx="23">
                  <c:v>Denmark</c:v>
                </c:pt>
                <c:pt idx="24">
                  <c:v>Czech Republic</c:v>
                </c:pt>
                <c:pt idx="25">
                  <c:v>Hungary</c:v>
                </c:pt>
                <c:pt idx="26">
                  <c:v>Sweden</c:v>
                </c:pt>
              </c:strCache>
            </c:strRef>
          </c:cat>
          <c:val>
            <c:numRef>
              <c:f>Grafico!$C$2:$C$28</c:f>
              <c:numCache>
                <c:formatCode>0</c:formatCode>
                <c:ptCount val="27"/>
                <c:pt idx="0">
                  <c:v>7.0476190476190466</c:v>
                </c:pt>
                <c:pt idx="1">
                  <c:v>14.087301587301587</c:v>
                </c:pt>
                <c:pt idx="2">
                  <c:v>5.8571428571428568</c:v>
                </c:pt>
                <c:pt idx="3">
                  <c:v>22.623015873015873</c:v>
                </c:pt>
                <c:pt idx="4">
                  <c:v>14.095238095238098</c:v>
                </c:pt>
                <c:pt idx="5">
                  <c:v>19.746031746031747</c:v>
                </c:pt>
                <c:pt idx="6">
                  <c:v>18.975056689342406</c:v>
                </c:pt>
                <c:pt idx="7">
                  <c:v>26.201814058956916</c:v>
                </c:pt>
                <c:pt idx="8">
                  <c:v>42.866213151927433</c:v>
                </c:pt>
                <c:pt idx="9">
                  <c:v>40.836734693877553</c:v>
                </c:pt>
                <c:pt idx="10">
                  <c:v>37.794217687074827</c:v>
                </c:pt>
                <c:pt idx="11">
                  <c:v>15.430839002267573</c:v>
                </c:pt>
                <c:pt idx="12">
                  <c:v>35.544217687074827</c:v>
                </c:pt>
                <c:pt idx="13">
                  <c:v>27.319727891156464</c:v>
                </c:pt>
                <c:pt idx="14">
                  <c:v>17.031746031746032</c:v>
                </c:pt>
                <c:pt idx="15">
                  <c:v>41.818594104308389</c:v>
                </c:pt>
                <c:pt idx="16">
                  <c:v>14.317460317460318</c:v>
                </c:pt>
                <c:pt idx="17">
                  <c:v>22.814058956916103</c:v>
                </c:pt>
                <c:pt idx="18">
                  <c:v>51.256235827664398</c:v>
                </c:pt>
                <c:pt idx="19">
                  <c:v>18.124716553287982</c:v>
                </c:pt>
                <c:pt idx="20">
                  <c:v>22.91383219954648</c:v>
                </c:pt>
                <c:pt idx="21">
                  <c:v>16.956916099773242</c:v>
                </c:pt>
                <c:pt idx="22">
                  <c:v>32.061224489795919</c:v>
                </c:pt>
                <c:pt idx="23">
                  <c:v>17.126984126984127</c:v>
                </c:pt>
                <c:pt idx="24">
                  <c:v>23.429705215419499</c:v>
                </c:pt>
                <c:pt idx="25">
                  <c:v>30.678004535147391</c:v>
                </c:pt>
                <c:pt idx="26">
                  <c:v>15.083333333333332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B6A-40F9-8F60-101E9565B949}"/>
            </c:ext>
          </c:extLst>
        </c:ser>
        <c:ser>
          <c:idx val="1"/>
          <c:order val="1"/>
          <c:tx>
            <c:strRef>
              <c:f>Grafico!$D$1</c:f>
              <c:strCache>
                <c:ptCount val="1"/>
                <c:pt idx="0">
                  <c:v>2021-Interni e Occupazione</c:v>
                </c:pt>
              </c:strCache>
            </c:strRef>
          </c:tx>
          <c:spPr>
            <a:solidFill>
              <a:srgbClr val="FFC000"/>
            </a:solidFill>
          </c:spPr>
          <c:invertIfNegative val="0"/>
          <c:cat>
            <c:strRef>
              <c:f>Grafico!$B$2:$B$28</c:f>
              <c:strCache>
                <c:ptCount val="27"/>
                <c:pt idx="0">
                  <c:v>Finland</c:v>
                </c:pt>
                <c:pt idx="1">
                  <c:v>Malta</c:v>
                </c:pt>
                <c:pt idx="2">
                  <c:v>Belgium</c:v>
                </c:pt>
                <c:pt idx="3">
                  <c:v>Germany</c:v>
                </c:pt>
                <c:pt idx="4">
                  <c:v>Austria</c:v>
                </c:pt>
                <c:pt idx="5">
                  <c:v>Netherlands</c:v>
                </c:pt>
                <c:pt idx="6">
                  <c:v>Slovenia</c:v>
                </c:pt>
                <c:pt idx="7">
                  <c:v>France</c:v>
                </c:pt>
                <c:pt idx="8">
                  <c:v>Cyprus</c:v>
                </c:pt>
                <c:pt idx="9">
                  <c:v>Ireland</c:v>
                </c:pt>
                <c:pt idx="10">
                  <c:v>Spain</c:v>
                </c:pt>
                <c:pt idx="11">
                  <c:v>Estonia</c:v>
                </c:pt>
                <c:pt idx="12">
                  <c:v>Slovakia</c:v>
                </c:pt>
                <c:pt idx="13">
                  <c:v>Lithuania</c:v>
                </c:pt>
                <c:pt idx="14">
                  <c:v>Italy</c:v>
                </c:pt>
                <c:pt idx="15">
                  <c:v>Portugal</c:v>
                </c:pt>
                <c:pt idx="16">
                  <c:v>Luxembourg</c:v>
                </c:pt>
                <c:pt idx="17">
                  <c:v>Latvia</c:v>
                </c:pt>
                <c:pt idx="18">
                  <c:v>Greece</c:v>
                </c:pt>
                <c:pt idx="19">
                  <c:v>Poland</c:v>
                </c:pt>
                <c:pt idx="20">
                  <c:v>Bulgaria</c:v>
                </c:pt>
                <c:pt idx="21">
                  <c:v>Croatia</c:v>
                </c:pt>
                <c:pt idx="22">
                  <c:v>Romania</c:v>
                </c:pt>
                <c:pt idx="23">
                  <c:v>Denmark</c:v>
                </c:pt>
                <c:pt idx="24">
                  <c:v>Czech Republic</c:v>
                </c:pt>
                <c:pt idx="25">
                  <c:v>Hungary</c:v>
                </c:pt>
                <c:pt idx="26">
                  <c:v>Sweden</c:v>
                </c:pt>
              </c:strCache>
            </c:strRef>
          </c:cat>
          <c:val>
            <c:numRef>
              <c:f>Grafico!$D$2:$D$28</c:f>
              <c:numCache>
                <c:formatCode>0</c:formatCode>
                <c:ptCount val="27"/>
                <c:pt idx="0">
                  <c:v>32.480828695114404</c:v>
                </c:pt>
                <c:pt idx="1">
                  <c:v>29.977891156462583</c:v>
                </c:pt>
                <c:pt idx="2">
                  <c:v>44.690362269309638</c:v>
                </c:pt>
                <c:pt idx="3">
                  <c:v>33.919783224294498</c:v>
                </c:pt>
                <c:pt idx="4">
                  <c:v>47.716246785795654</c:v>
                </c:pt>
                <c:pt idx="5">
                  <c:v>42.498388829215898</c:v>
                </c:pt>
                <c:pt idx="6">
                  <c:v>46.896144582234811</c:v>
                </c:pt>
                <c:pt idx="7">
                  <c:v>40.297838752725973</c:v>
                </c:pt>
                <c:pt idx="8">
                  <c:v>32.843895452918012</c:v>
                </c:pt>
                <c:pt idx="9">
                  <c:v>36.659652377697491</c:v>
                </c:pt>
                <c:pt idx="10">
                  <c:v>39.829305406373074</c:v>
                </c:pt>
                <c:pt idx="11">
                  <c:v>62.914998535299283</c:v>
                </c:pt>
                <c:pt idx="12">
                  <c:v>50.988249845392708</c:v>
                </c:pt>
                <c:pt idx="13">
                  <c:v>60.325936594733591</c:v>
                </c:pt>
                <c:pt idx="14">
                  <c:v>75.570395143703422</c:v>
                </c:pt>
                <c:pt idx="15">
                  <c:v>53.814642124792499</c:v>
                </c:pt>
                <c:pt idx="16">
                  <c:v>87.977223903915643</c:v>
                </c:pt>
                <c:pt idx="17">
                  <c:v>101.95506623702113</c:v>
                </c:pt>
                <c:pt idx="18">
                  <c:v>83.946562835660572</c:v>
                </c:pt>
                <c:pt idx="19">
                  <c:v>25.297399342512126</c:v>
                </c:pt>
                <c:pt idx="20">
                  <c:v>20.640212544347882</c:v>
                </c:pt>
                <c:pt idx="21">
                  <c:v>31.095905347785049</c:v>
                </c:pt>
                <c:pt idx="22">
                  <c:v>22.248209810239889</c:v>
                </c:pt>
                <c:pt idx="23">
                  <c:v>43.323438466295606</c:v>
                </c:pt>
                <c:pt idx="24">
                  <c:v>42.226751944797059</c:v>
                </c:pt>
                <c:pt idx="25">
                  <c:v>54.521514826026113</c:v>
                </c:pt>
                <c:pt idx="26">
                  <c:v>75.572266705725355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B6A-40F9-8F60-101E9565B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708610256"/>
        <c:axId val="-708609712"/>
      </c:barChart>
      <c:scatterChart>
        <c:scatterStyle val="lineMarker"/>
        <c:varyColors val="0"/>
        <c:ser>
          <c:idx val="2"/>
          <c:order val="2"/>
          <c:tx>
            <c:strRef>
              <c:f>Grafico!$E$1</c:f>
              <c:strCache>
                <c:ptCount val="1"/>
                <c:pt idx="0">
                  <c:v>2020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7"/>
            <c:spPr>
              <a:solidFill>
                <a:srgbClr val="FF0000"/>
              </a:solidFill>
            </c:spPr>
          </c:marker>
          <c:xVal>
            <c:strRef>
              <c:f>Grafico!$B$2:$B$28</c:f>
              <c:strCache>
                <c:ptCount val="27"/>
                <c:pt idx="0">
                  <c:v>Finland</c:v>
                </c:pt>
                <c:pt idx="1">
                  <c:v>Malta</c:v>
                </c:pt>
                <c:pt idx="2">
                  <c:v>Belgium</c:v>
                </c:pt>
                <c:pt idx="3">
                  <c:v>Germany</c:v>
                </c:pt>
                <c:pt idx="4">
                  <c:v>Austria</c:v>
                </c:pt>
                <c:pt idx="5">
                  <c:v>Netherlands</c:v>
                </c:pt>
                <c:pt idx="6">
                  <c:v>Slovenia</c:v>
                </c:pt>
                <c:pt idx="7">
                  <c:v>France</c:v>
                </c:pt>
                <c:pt idx="8">
                  <c:v>Cyprus</c:v>
                </c:pt>
                <c:pt idx="9">
                  <c:v>Ireland</c:v>
                </c:pt>
                <c:pt idx="10">
                  <c:v>Spain</c:v>
                </c:pt>
                <c:pt idx="11">
                  <c:v>Estonia</c:v>
                </c:pt>
                <c:pt idx="12">
                  <c:v>Slovakia</c:v>
                </c:pt>
                <c:pt idx="13">
                  <c:v>Lithuania</c:v>
                </c:pt>
                <c:pt idx="14">
                  <c:v>Italy</c:v>
                </c:pt>
                <c:pt idx="15">
                  <c:v>Portugal</c:v>
                </c:pt>
                <c:pt idx="16">
                  <c:v>Luxembourg</c:v>
                </c:pt>
                <c:pt idx="17">
                  <c:v>Latvia</c:v>
                </c:pt>
                <c:pt idx="18">
                  <c:v>Greece</c:v>
                </c:pt>
                <c:pt idx="19">
                  <c:v>Poland</c:v>
                </c:pt>
                <c:pt idx="20">
                  <c:v>Bulgaria</c:v>
                </c:pt>
                <c:pt idx="21">
                  <c:v>Croatia</c:v>
                </c:pt>
                <c:pt idx="22">
                  <c:v>Romania</c:v>
                </c:pt>
                <c:pt idx="23">
                  <c:v>Denmark</c:v>
                </c:pt>
                <c:pt idx="24">
                  <c:v>Czech Republic</c:v>
                </c:pt>
                <c:pt idx="25">
                  <c:v>Hungary</c:v>
                </c:pt>
                <c:pt idx="26">
                  <c:v>Sweden</c:v>
                </c:pt>
              </c:strCache>
            </c:strRef>
          </c:xVal>
          <c:yVal>
            <c:numRef>
              <c:f>Grafico!$E$2:$E$28</c:f>
              <c:numCache>
                <c:formatCode>0</c:formatCode>
                <c:ptCount val="27"/>
                <c:pt idx="0">
                  <c:v>44.460279486595276</c:v>
                </c:pt>
                <c:pt idx="1">
                  <c:v>49.12610259414771</c:v>
                </c:pt>
                <c:pt idx="2">
                  <c:v>45.421709034490995</c:v>
                </c:pt>
                <c:pt idx="3">
                  <c:v>57.360294676084152</c:v>
                </c:pt>
                <c:pt idx="4">
                  <c:v>69.33794714057872</c:v>
                </c:pt>
                <c:pt idx="5">
                  <c:v>56.660571884256093</c:v>
                </c:pt>
                <c:pt idx="6">
                  <c:v>64.865714068721587</c:v>
                </c:pt>
                <c:pt idx="7">
                  <c:v>86.709205372739206</c:v>
                </c:pt>
                <c:pt idx="8">
                  <c:v>78.117346938775498</c:v>
                </c:pt>
                <c:pt idx="9">
                  <c:v>143.05165511180547</c:v>
                </c:pt>
                <c:pt idx="10">
                  <c:v>142.6117702264319</c:v>
                </c:pt>
                <c:pt idx="11">
                  <c:v>76.190706745218023</c:v>
                </c:pt>
                <c:pt idx="12">
                  <c:v>69.153470798207636</c:v>
                </c:pt>
                <c:pt idx="13">
                  <c:v>86.393605767665903</c:v>
                </c:pt>
                <c:pt idx="14">
                  <c:v>116.29130456010155</c:v>
                </c:pt>
                <c:pt idx="15">
                  <c:v>81.562030075187963</c:v>
                </c:pt>
                <c:pt idx="16">
                  <c:v>106.34762501491824</c:v>
                </c:pt>
                <c:pt idx="17">
                  <c:v>50.315615879525659</c:v>
                </c:pt>
                <c:pt idx="18">
                  <c:v>229.65228547559374</c:v>
                </c:pt>
                <c:pt idx="19">
                  <c:v>50.240167518363009</c:v>
                </c:pt>
                <c:pt idx="20">
                  <c:v>60.69200870140719</c:v>
                </c:pt>
                <c:pt idx="21">
                  <c:v>56.631440614523328</c:v>
                </c:pt>
                <c:pt idx="22">
                  <c:v>60.506290075838955</c:v>
                </c:pt>
                <c:pt idx="23">
                  <c:v>47.653983443457136</c:v>
                </c:pt>
                <c:pt idx="24">
                  <c:v>45.999123891981029</c:v>
                </c:pt>
                <c:pt idx="25">
                  <c:v>83.747613080319852</c:v>
                </c:pt>
                <c:pt idx="26">
                  <c:v>78.800401978973397</c:v>
                </c:pt>
              </c:numCache>
            </c:numRef>
          </c:y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2-3B6A-40F9-8F60-101E9565B9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-708610256"/>
        <c:axId val="-708609712"/>
      </c:scatterChart>
      <c:catAx>
        <c:axId val="-7086102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txPr>
          <a:bodyPr rot="-540000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-708609712"/>
        <c:crossesAt val="0"/>
        <c:auto val="1"/>
        <c:lblAlgn val="ctr"/>
        <c:lblOffset val="100"/>
        <c:noMultiLvlLbl val="0"/>
      </c:catAx>
      <c:valAx>
        <c:axId val="-708609712"/>
        <c:scaling>
          <c:orientation val="minMax"/>
          <c:max val="110"/>
          <c:min val="0"/>
        </c:scaling>
        <c:delete val="0"/>
        <c:axPos val="l"/>
        <c:majorGridlines/>
        <c:numFmt formatCode="0" sourceLinked="1"/>
        <c:majorTickMark val="none"/>
        <c:minorTickMark val="none"/>
        <c:tickLblPos val="nextTo"/>
        <c:spPr>
          <a:ln>
            <a:noFill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it-IT"/>
          </a:p>
        </c:txPr>
        <c:crossAx val="-708610256"/>
        <c:crosses val="autoZero"/>
        <c:crossBetween val="between"/>
        <c:majorUnit val="50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11250367454068243"/>
          <c:y val="0.92921158411429572"/>
          <c:w val="0.72165918635170612"/>
          <c:h val="6.21304155162423E-2"/>
        </c:manualLayout>
      </c:layout>
      <c:overlay val="0"/>
      <c:spPr>
        <a:noFill/>
      </c:spPr>
      <c:txPr>
        <a:bodyPr/>
        <a:lstStyle/>
        <a:p>
          <a:pPr>
            <a:defRPr sz="128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it-IT"/>
        </a:p>
      </c:txPr>
    </c:legend>
    <c:plotVisOnly val="1"/>
    <c:dispBlanksAs val="gap"/>
    <c:showDLblsOverMax val="0"/>
  </c:chart>
  <c:spPr>
    <a:noFill/>
    <a:ln>
      <a:noFill/>
      <a:prstDash val="sysDash"/>
    </a:ln>
  </c:spPr>
  <c:txPr>
    <a:bodyPr/>
    <a:lstStyle/>
    <a:p>
      <a:pPr>
        <a:defRPr sz="14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it-IT"/>
    </a:p>
  </c:txPr>
  <c:printSettings>
    <c:headerFooter/>
    <c:pageMargins b="0.75000000000000033" l="0.70000000000000029" r="0.70000000000000029" t="0.75000000000000033" header="0.30000000000000016" footer="0.30000000000000016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1000124</xdr:colOff>
      <xdr:row>32</xdr:row>
      <xdr:rowOff>47624</xdr:rowOff>
    </xdr:from>
    <xdr:to>
      <xdr:col>13</xdr:col>
      <xdr:colOff>304800</xdr:colOff>
      <xdr:row>50</xdr:row>
      <xdr:rowOff>114299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257175</xdr:colOff>
      <xdr:row>0</xdr:row>
      <xdr:rowOff>85725</xdr:rowOff>
    </xdr:from>
    <xdr:to>
      <xdr:col>19</xdr:col>
      <xdr:colOff>561975</xdr:colOff>
      <xdr:row>26</xdr:row>
      <xdr:rowOff>114300</xdr:rowOff>
    </xdr:to>
    <xdr:graphicFrame macro="">
      <xdr:nvGraphicFramePr>
        <xdr:cNvPr id="1135" name="Gra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0.71075</cdr:x>
      <cdr:y>0.01344</cdr:y>
    </cdr:from>
    <cdr:to>
      <cdr:x>0.71325</cdr:x>
      <cdr:y>0.9918</cdr:y>
    </cdr:to>
    <cdr:sp macro="" textlink="">
      <cdr:nvSpPr>
        <cdr:cNvPr id="3" name="Connettore 1 2"/>
        <cdr:cNvSpPr/>
      </cdr:nvSpPr>
      <cdr:spPr>
        <a:xfrm xmlns:a="http://schemas.openxmlformats.org/drawingml/2006/main">
          <a:off x="5415915" y="58953"/>
          <a:ext cx="19050" cy="4292276"/>
        </a:xfrm>
        <a:prstGeom xmlns:a="http://schemas.openxmlformats.org/drawingml/2006/main" prst="line">
          <a:avLst/>
        </a:prstGeom>
        <a:ln xmlns:a="http://schemas.openxmlformats.org/drawingml/2006/main" w="25400">
          <a:prstDash val="sysDot"/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it-IT"/>
        </a:p>
      </cdr:txBody>
    </cdr:sp>
  </cdr:relSizeAnchor>
  <cdr:relSizeAnchor xmlns:cdr="http://schemas.openxmlformats.org/drawingml/2006/chartDrawing">
    <cdr:from>
      <cdr:x>0.08625</cdr:x>
      <cdr:y>0.86797</cdr:y>
    </cdr:from>
    <cdr:to>
      <cdr:x>0.6875</cdr:x>
      <cdr:y>0.91342</cdr:y>
    </cdr:to>
    <cdr:sp macro="" textlink="">
      <cdr:nvSpPr>
        <cdr:cNvPr id="4" name="CasellaDiTesto 3"/>
        <cdr:cNvSpPr txBox="1"/>
      </cdr:nvSpPr>
      <cdr:spPr>
        <a:xfrm xmlns:a="http://schemas.openxmlformats.org/drawingml/2006/main">
          <a:off x="657225" y="3819525"/>
          <a:ext cx="4581525" cy="20001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ctr"/>
          <a:r>
            <a:rPr lang="it-IT" sz="1200" b="1"/>
            <a:t>Paesi</a:t>
          </a:r>
          <a:r>
            <a:rPr lang="it-IT" sz="1200" b="1" baseline="0"/>
            <a:t>  dell'Eurozona</a:t>
          </a:r>
          <a:endParaRPr lang="it-IT" sz="1200" b="1"/>
        </a:p>
      </cdr:txBody>
    </cdr:sp>
  </cdr:relSizeAnchor>
  <cdr:relSizeAnchor xmlns:cdr="http://schemas.openxmlformats.org/drawingml/2006/chartDrawing">
    <cdr:from>
      <cdr:x>0.69375</cdr:x>
      <cdr:y>0.87878</cdr:y>
    </cdr:from>
    <cdr:to>
      <cdr:x>1</cdr:x>
      <cdr:y>0.92928</cdr:y>
    </cdr:to>
    <cdr:sp macro="" textlink="">
      <cdr:nvSpPr>
        <cdr:cNvPr id="5" name="CasellaDiTesto 1"/>
        <cdr:cNvSpPr txBox="1"/>
      </cdr:nvSpPr>
      <cdr:spPr>
        <a:xfrm xmlns:a="http://schemas.openxmlformats.org/drawingml/2006/main">
          <a:off x="5286375" y="3867128"/>
          <a:ext cx="2333625" cy="22222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it-IT" sz="1200" b="1"/>
            <a:t>Altri Paesi</a:t>
          </a:r>
          <a:r>
            <a:rPr lang="it-IT" sz="1200" b="1" baseline="0"/>
            <a:t>  UE</a:t>
          </a:r>
          <a:endParaRPr lang="it-IT" sz="1200" b="1"/>
        </a:p>
      </cdr:txBody>
    </cdr:sp>
  </cdr:relSizeAnchor>
</c:userShape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K14" sqref="K14"/>
    </sheetView>
  </sheetViews>
  <sheetFormatPr defaultRowHeight="13.2" x14ac:dyDescent="0.25"/>
  <sheetData>
    <row r="1" spans="1:11" x14ac:dyDescent="0.25">
      <c r="A1" s="2" t="s">
        <v>49</v>
      </c>
    </row>
    <row r="2" spans="1:11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1" x14ac:dyDescent="0.25">
      <c r="A3" t="s">
        <v>3</v>
      </c>
      <c r="B3" s="66">
        <v>-0.1</v>
      </c>
      <c r="C3" s="66">
        <v>-0.4</v>
      </c>
      <c r="D3" s="66">
        <v>0.5</v>
      </c>
      <c r="E3" s="66">
        <v>1</v>
      </c>
      <c r="F3" s="66">
        <v>0.9</v>
      </c>
      <c r="G3" s="53">
        <v>0.9</v>
      </c>
      <c r="H3" s="53">
        <v>0.1</v>
      </c>
      <c r="I3" s="53">
        <v>0</v>
      </c>
      <c r="J3" s="53">
        <v>0.1</v>
      </c>
      <c r="K3" s="53">
        <v>0.5</v>
      </c>
    </row>
    <row r="4" spans="1:11" x14ac:dyDescent="0.25">
      <c r="A4" t="s">
        <v>5</v>
      </c>
      <c r="B4" s="66">
        <v>-0.7</v>
      </c>
      <c r="C4" s="66">
        <v>0.3</v>
      </c>
      <c r="D4" s="66">
        <v>0.6</v>
      </c>
      <c r="E4" s="66">
        <v>0.8</v>
      </c>
      <c r="F4" s="66">
        <v>1.4</v>
      </c>
      <c r="G4" s="66">
        <v>2.1</v>
      </c>
      <c r="H4" s="66">
        <v>2.4</v>
      </c>
      <c r="I4" s="66">
        <v>2</v>
      </c>
      <c r="J4" s="53">
        <v>0.9</v>
      </c>
      <c r="K4" s="53">
        <v>0.5</v>
      </c>
    </row>
    <row r="5" spans="1:11" x14ac:dyDescent="0.25">
      <c r="A5" t="s">
        <v>6</v>
      </c>
      <c r="B5" s="66">
        <v>-2.4</v>
      </c>
      <c r="C5" s="66">
        <v>-1.4</v>
      </c>
      <c r="D5" s="66">
        <v>-0.6</v>
      </c>
      <c r="E5" s="66">
        <v>0</v>
      </c>
      <c r="F5" s="66">
        <v>0.8</v>
      </c>
      <c r="G5" s="53">
        <v>1.3</v>
      </c>
      <c r="H5" s="53">
        <v>1.3</v>
      </c>
      <c r="I5" s="53">
        <v>0.8</v>
      </c>
      <c r="J5" s="53">
        <v>0.9</v>
      </c>
      <c r="K5" s="53">
        <v>0.5</v>
      </c>
    </row>
    <row r="6" spans="1:11" x14ac:dyDescent="0.25">
      <c r="A6" t="s">
        <v>7</v>
      </c>
      <c r="B6" s="66">
        <v>6.5</v>
      </c>
      <c r="C6" s="66">
        <v>6.9</v>
      </c>
      <c r="D6" s="53">
        <v>7.7</v>
      </c>
      <c r="E6" s="53">
        <v>8.3000000000000007</v>
      </c>
      <c r="F6" s="53">
        <v>8.3000000000000007</v>
      </c>
      <c r="G6" s="53">
        <v>8</v>
      </c>
      <c r="H6" s="53">
        <v>7.7</v>
      </c>
      <c r="I6" s="53">
        <v>7.9</v>
      </c>
      <c r="J6" s="53">
        <v>7.9</v>
      </c>
      <c r="K6" s="53">
        <v>8.5</v>
      </c>
    </row>
    <row r="7" spans="1:11" x14ac:dyDescent="0.25">
      <c r="A7" t="s">
        <v>8</v>
      </c>
      <c r="B7" s="53">
        <v>6.4</v>
      </c>
      <c r="C7" s="53">
        <v>6.6</v>
      </c>
      <c r="D7" s="53">
        <v>7</v>
      </c>
      <c r="E7" s="53">
        <v>7.5</v>
      </c>
      <c r="F7" s="53">
        <v>8.1</v>
      </c>
      <c r="G7" s="53">
        <v>8.3000000000000007</v>
      </c>
      <c r="H7" s="53">
        <v>8.1</v>
      </c>
      <c r="I7" s="53">
        <v>7.8</v>
      </c>
      <c r="J7" s="53">
        <v>7.5</v>
      </c>
      <c r="K7" s="53">
        <v>7.3</v>
      </c>
    </row>
    <row r="8" spans="1:11" x14ac:dyDescent="0.25">
      <c r="A8" t="s">
        <v>9</v>
      </c>
      <c r="B8" s="53">
        <v>0.4</v>
      </c>
      <c r="C8" s="53">
        <v>-0.1</v>
      </c>
      <c r="D8" s="53">
        <v>-0.3</v>
      </c>
      <c r="E8" s="53">
        <v>0.9</v>
      </c>
      <c r="F8" s="53">
        <v>1.2</v>
      </c>
      <c r="G8" s="53">
        <v>1.8</v>
      </c>
      <c r="H8" s="53">
        <v>1.5</v>
      </c>
      <c r="I8" s="53">
        <v>1.8</v>
      </c>
      <c r="J8" s="53">
        <v>0.8</v>
      </c>
      <c r="K8" s="53">
        <v>-0.1</v>
      </c>
    </row>
    <row r="9" spans="1:11" x14ac:dyDescent="0.25">
      <c r="A9" t="s">
        <v>10</v>
      </c>
      <c r="B9" s="53">
        <v>-2.1</v>
      </c>
      <c r="C9" s="53">
        <v>-1.2</v>
      </c>
      <c r="D9" s="53">
        <v>-0.3</v>
      </c>
      <c r="E9" s="53">
        <v>2.2999999999999998</v>
      </c>
      <c r="F9" s="53">
        <v>0.4</v>
      </c>
      <c r="G9" s="53">
        <v>0.2</v>
      </c>
      <c r="H9" s="53">
        <v>0.5</v>
      </c>
      <c r="I9" s="53">
        <v>-4.7</v>
      </c>
      <c r="J9" s="53">
        <v>-7.2</v>
      </c>
      <c r="K9" s="53">
        <v>-4.2</v>
      </c>
    </row>
    <row r="10" spans="1:11" x14ac:dyDescent="0.25">
      <c r="A10" t="s">
        <v>11</v>
      </c>
      <c r="B10" s="66">
        <v>-7.5</v>
      </c>
      <c r="C10" s="66">
        <v>-4.5999999999999996</v>
      </c>
      <c r="D10" s="66">
        <v>-1.9</v>
      </c>
      <c r="E10" s="66">
        <v>-1</v>
      </c>
      <c r="F10" s="66">
        <v>-1.1000000000000001</v>
      </c>
      <c r="G10" s="66">
        <v>-1.5</v>
      </c>
      <c r="H10" s="53">
        <v>-2.2000000000000002</v>
      </c>
      <c r="I10" s="53">
        <v>-2.1</v>
      </c>
      <c r="J10" s="53">
        <v>-3.7</v>
      </c>
      <c r="K10" s="53">
        <v>-5</v>
      </c>
    </row>
    <row r="11" spans="1:11" x14ac:dyDescent="0.25">
      <c r="A11" t="s">
        <v>12</v>
      </c>
      <c r="B11" s="66">
        <v>-2.1</v>
      </c>
      <c r="C11" s="66">
        <v>-0.2</v>
      </c>
      <c r="D11" s="66">
        <v>1.3</v>
      </c>
      <c r="E11" s="66">
        <v>1.9</v>
      </c>
      <c r="F11" s="66">
        <v>2.2999999999999998</v>
      </c>
      <c r="G11" s="66">
        <v>2.7</v>
      </c>
      <c r="H11" s="66">
        <v>2.6</v>
      </c>
      <c r="I11" s="53">
        <v>2.2999999999999998</v>
      </c>
      <c r="J11" s="53">
        <v>1.5</v>
      </c>
      <c r="K11" s="53">
        <v>1.2</v>
      </c>
    </row>
    <row r="12" spans="1:11" x14ac:dyDescent="0.25">
      <c r="A12" t="s">
        <v>13</v>
      </c>
      <c r="B12" s="53">
        <v>-0.8</v>
      </c>
      <c r="C12" s="53">
        <v>-0.8</v>
      </c>
      <c r="D12" s="53">
        <v>-0.8</v>
      </c>
      <c r="E12" s="53">
        <v>-0.6</v>
      </c>
      <c r="F12" s="53">
        <v>-0.6</v>
      </c>
      <c r="G12" s="53">
        <v>-0.5</v>
      </c>
      <c r="H12" s="53">
        <v>-0.7</v>
      </c>
      <c r="I12" s="53">
        <v>-0.4</v>
      </c>
      <c r="J12" s="53">
        <v>-0.7</v>
      </c>
      <c r="K12" s="53">
        <v>-0.3</v>
      </c>
    </row>
    <row r="13" spans="1:11" x14ac:dyDescent="0.25">
      <c r="A13" t="s">
        <v>14</v>
      </c>
      <c r="B13" s="53">
        <v>-2</v>
      </c>
      <c r="C13" s="53">
        <v>-1.6</v>
      </c>
      <c r="D13" s="53">
        <v>-0.9</v>
      </c>
      <c r="E13" s="53">
        <v>0.8</v>
      </c>
      <c r="F13" s="53">
        <v>1.9</v>
      </c>
      <c r="G13" s="53">
        <v>2.9</v>
      </c>
      <c r="H13" s="53">
        <v>2.4</v>
      </c>
      <c r="I13" s="53">
        <v>2.6</v>
      </c>
      <c r="J13" s="53">
        <v>1.3</v>
      </c>
      <c r="K13" s="53">
        <v>1.8</v>
      </c>
    </row>
    <row r="14" spans="1:11" x14ac:dyDescent="0.25">
      <c r="A14" t="s">
        <v>15</v>
      </c>
      <c r="B14" s="53">
        <v>-2.1</v>
      </c>
      <c r="C14" s="53">
        <v>-0.6</v>
      </c>
      <c r="D14" s="53">
        <v>0.9</v>
      </c>
      <c r="E14" s="53">
        <v>1.5</v>
      </c>
      <c r="F14" s="53">
        <v>2</v>
      </c>
      <c r="G14" s="53">
        <v>2.2999999999999998</v>
      </c>
      <c r="H14" s="53">
        <v>2.6</v>
      </c>
      <c r="I14" s="53">
        <v>2.9</v>
      </c>
      <c r="J14" s="53">
        <v>3.3</v>
      </c>
      <c r="K14" s="53">
        <v>3.4</v>
      </c>
    </row>
    <row r="15" spans="1:11" x14ac:dyDescent="0.25">
      <c r="A15" t="s">
        <v>16</v>
      </c>
      <c r="B15" s="66">
        <v>-5.6</v>
      </c>
      <c r="C15" s="66">
        <v>-2.5</v>
      </c>
      <c r="D15" s="66">
        <v>-3.1</v>
      </c>
      <c r="E15" s="66">
        <v>-2</v>
      </c>
      <c r="F15" s="66">
        <v>-2.9</v>
      </c>
      <c r="G15" s="66">
        <v>-3.2</v>
      </c>
      <c r="H15" s="66">
        <v>-4.4000000000000004</v>
      </c>
      <c r="I15" s="66">
        <v>-4.9000000000000004</v>
      </c>
      <c r="J15" s="53">
        <v>-6.5</v>
      </c>
      <c r="K15" s="53">
        <v>-7.5</v>
      </c>
    </row>
    <row r="16" spans="1:11" x14ac:dyDescent="0.25">
      <c r="A16" t="s">
        <v>17</v>
      </c>
      <c r="B16" s="53">
        <v>-1.8</v>
      </c>
      <c r="C16" s="53">
        <v>-3.3</v>
      </c>
      <c r="D16" s="53">
        <v>-2.7</v>
      </c>
      <c r="E16" s="53">
        <v>-1.6</v>
      </c>
      <c r="F16" s="53">
        <v>-0.2</v>
      </c>
      <c r="G16" s="53">
        <v>0.8</v>
      </c>
      <c r="H16" s="53">
        <v>0.9</v>
      </c>
      <c r="I16" s="53">
        <v>0.2</v>
      </c>
      <c r="J16" s="53">
        <v>0.6</v>
      </c>
      <c r="K16" s="53">
        <v>-0.7</v>
      </c>
    </row>
    <row r="17" spans="1:11" x14ac:dyDescent="0.25">
      <c r="A17" t="s">
        <v>18</v>
      </c>
      <c r="B17" s="66">
        <v>-1.7</v>
      </c>
      <c r="C17" s="53">
        <v>-1.2</v>
      </c>
      <c r="D17" s="53">
        <v>1.2</v>
      </c>
      <c r="E17" s="53">
        <v>0.9</v>
      </c>
      <c r="F17" s="53">
        <v>0</v>
      </c>
      <c r="G17" s="53">
        <v>-1</v>
      </c>
      <c r="H17" s="53">
        <v>-0.1</v>
      </c>
      <c r="I17" s="53">
        <v>1.5</v>
      </c>
      <c r="J17" s="53">
        <v>3.7</v>
      </c>
      <c r="K17" s="53">
        <v>4</v>
      </c>
    </row>
    <row r="18" spans="1:11" x14ac:dyDescent="0.25">
      <c r="A18" t="s">
        <v>19</v>
      </c>
      <c r="B18" s="53">
        <v>5.6</v>
      </c>
      <c r="C18" s="53">
        <v>5.3</v>
      </c>
      <c r="D18" s="53">
        <v>5.0999999999999996</v>
      </c>
      <c r="E18" s="53">
        <v>4.9000000000000004</v>
      </c>
      <c r="F18" s="53">
        <v>4.8</v>
      </c>
      <c r="G18" s="53">
        <v>4.8</v>
      </c>
      <c r="H18" s="53">
        <v>4.4000000000000004</v>
      </c>
      <c r="I18" s="53">
        <v>4</v>
      </c>
      <c r="J18" s="53">
        <v>3.9</v>
      </c>
      <c r="K18" s="53">
        <v>4.2</v>
      </c>
    </row>
    <row r="19" spans="1:11" x14ac:dyDescent="0.25">
      <c r="A19" t="s">
        <v>20</v>
      </c>
      <c r="B19" s="53">
        <v>0.8</v>
      </c>
      <c r="C19" s="53">
        <v>1.9</v>
      </c>
      <c r="D19" s="53">
        <v>2.1</v>
      </c>
      <c r="E19" s="53">
        <v>2.2999999999999998</v>
      </c>
      <c r="F19" s="53">
        <v>2.7</v>
      </c>
      <c r="G19" s="53">
        <v>2.9</v>
      </c>
      <c r="H19" s="53">
        <v>2.2000000000000002</v>
      </c>
      <c r="I19" s="53">
        <v>0.5</v>
      </c>
      <c r="J19" s="53">
        <v>-0.5</v>
      </c>
      <c r="K19" s="53">
        <v>-1.9</v>
      </c>
    </row>
    <row r="20" spans="1:11" x14ac:dyDescent="0.25">
      <c r="A20" t="s">
        <v>21</v>
      </c>
      <c r="B20" s="66">
        <v>-2.8</v>
      </c>
      <c r="C20" s="53">
        <v>-0.8</v>
      </c>
      <c r="D20" s="53">
        <v>1.8</v>
      </c>
      <c r="E20" s="53">
        <v>2.8</v>
      </c>
      <c r="F20" s="53">
        <v>2.6</v>
      </c>
      <c r="G20" s="53">
        <v>2.7</v>
      </c>
      <c r="H20" s="53">
        <v>3.9</v>
      </c>
      <c r="I20" s="53">
        <v>5.7</v>
      </c>
      <c r="J20" s="53">
        <v>2.8</v>
      </c>
      <c r="K20" s="53">
        <v>-0.8</v>
      </c>
    </row>
    <row r="21" spans="1:11" x14ac:dyDescent="0.25">
      <c r="A21" t="s">
        <v>22</v>
      </c>
      <c r="B21" s="66">
        <v>8.6</v>
      </c>
      <c r="C21" s="66">
        <v>9.5</v>
      </c>
      <c r="D21" s="66">
        <v>9.5</v>
      </c>
      <c r="E21" s="66">
        <v>7.8</v>
      </c>
      <c r="F21" s="66">
        <v>6.9</v>
      </c>
      <c r="G21" s="53">
        <v>7.1</v>
      </c>
      <c r="H21" s="53">
        <v>8.5</v>
      </c>
      <c r="I21" s="53">
        <v>8.4</v>
      </c>
      <c r="J21" s="53">
        <v>7.1</v>
      </c>
      <c r="K21" s="53">
        <v>6.4</v>
      </c>
    </row>
    <row r="22" spans="1:11" x14ac:dyDescent="0.25">
      <c r="A22" t="s">
        <v>23</v>
      </c>
      <c r="B22" s="66">
        <v>2</v>
      </c>
      <c r="C22" s="66">
        <v>1.7</v>
      </c>
      <c r="D22" s="66">
        <v>2</v>
      </c>
      <c r="E22" s="53">
        <v>2</v>
      </c>
      <c r="F22" s="53">
        <v>2.2999999999999998</v>
      </c>
      <c r="G22" s="53">
        <v>1.9</v>
      </c>
      <c r="H22" s="53">
        <v>1.7</v>
      </c>
      <c r="I22" s="53">
        <v>1.6</v>
      </c>
      <c r="J22" s="53">
        <v>2.1</v>
      </c>
      <c r="K22" s="53">
        <v>1.9</v>
      </c>
    </row>
    <row r="23" spans="1:11" x14ac:dyDescent="0.25">
      <c r="A23" t="s">
        <v>24</v>
      </c>
      <c r="B23" s="66">
        <v>-4.8</v>
      </c>
      <c r="C23" s="53">
        <v>-3.7</v>
      </c>
      <c r="D23" s="53">
        <v>-3</v>
      </c>
      <c r="E23" s="53">
        <v>-2</v>
      </c>
      <c r="F23" s="53">
        <v>-1.7</v>
      </c>
      <c r="G23" s="53">
        <v>-1.1000000000000001</v>
      </c>
      <c r="H23" s="53">
        <v>-1.4</v>
      </c>
      <c r="I23" s="53">
        <v>-1.1000000000000001</v>
      </c>
      <c r="J23" s="53">
        <v>0.1</v>
      </c>
      <c r="K23" s="53">
        <v>0.3</v>
      </c>
    </row>
    <row r="24" spans="1:11" x14ac:dyDescent="0.25">
      <c r="A24" t="s">
        <v>25</v>
      </c>
      <c r="B24" s="53">
        <v>-5.9</v>
      </c>
      <c r="C24" s="53">
        <v>-2</v>
      </c>
      <c r="D24" s="53">
        <v>0.1</v>
      </c>
      <c r="E24" s="53">
        <v>0.7</v>
      </c>
      <c r="F24" s="53">
        <v>0.5</v>
      </c>
      <c r="G24" s="53">
        <v>0.9</v>
      </c>
      <c r="H24" s="53">
        <v>1</v>
      </c>
      <c r="I24" s="53">
        <v>0.8</v>
      </c>
      <c r="J24" s="53">
        <v>0</v>
      </c>
      <c r="K24" s="53">
        <v>-0.6</v>
      </c>
    </row>
    <row r="25" spans="1:11" x14ac:dyDescent="0.25">
      <c r="A25" t="s">
        <v>26</v>
      </c>
      <c r="B25" s="66">
        <v>-4.9000000000000004</v>
      </c>
      <c r="C25" s="66">
        <v>-3.5</v>
      </c>
      <c r="D25" s="53">
        <v>-2</v>
      </c>
      <c r="E25" s="53">
        <v>-0.7</v>
      </c>
      <c r="F25" s="53">
        <v>-0.9</v>
      </c>
      <c r="G25" s="53">
        <v>-1.8</v>
      </c>
      <c r="H25" s="53">
        <v>-3.1</v>
      </c>
      <c r="I25" s="53">
        <v>-4.2</v>
      </c>
      <c r="J25" s="53">
        <v>-4.8</v>
      </c>
      <c r="K25" s="53">
        <v>-5.7</v>
      </c>
    </row>
    <row r="26" spans="1:11" x14ac:dyDescent="0.25">
      <c r="A26" t="s">
        <v>27</v>
      </c>
      <c r="B26" s="66">
        <v>-0.1</v>
      </c>
      <c r="C26" s="66">
        <v>1.3</v>
      </c>
      <c r="D26" s="66">
        <v>3.2</v>
      </c>
      <c r="E26" s="66">
        <v>4.0999999999999996</v>
      </c>
      <c r="F26" s="66">
        <v>4.5999999999999996</v>
      </c>
      <c r="G26" s="66">
        <v>4.9000000000000004</v>
      </c>
      <c r="H26" s="53">
        <v>5.6</v>
      </c>
      <c r="I26" s="53">
        <v>6</v>
      </c>
      <c r="J26" s="53">
        <v>6.5</v>
      </c>
      <c r="K26" s="53">
        <v>5.8</v>
      </c>
    </row>
    <row r="27" spans="1:11" x14ac:dyDescent="0.25">
      <c r="A27" t="s">
        <v>28</v>
      </c>
      <c r="B27" s="66">
        <v>-2.9</v>
      </c>
      <c r="C27" s="66">
        <v>-0.7</v>
      </c>
      <c r="D27" s="66">
        <v>1.3</v>
      </c>
      <c r="E27" s="66">
        <v>0.3</v>
      </c>
      <c r="F27" s="66">
        <v>-1.2</v>
      </c>
      <c r="G27" s="66">
        <v>-2.2000000000000002</v>
      </c>
      <c r="H27" s="66">
        <v>-2.2999999999999998</v>
      </c>
      <c r="I27" s="66">
        <v>-2.5</v>
      </c>
      <c r="J27" s="53">
        <v>-1.7</v>
      </c>
      <c r="K27" s="53">
        <v>-1.8</v>
      </c>
    </row>
    <row r="28" spans="1:11" x14ac:dyDescent="0.25">
      <c r="A28" t="s">
        <v>29</v>
      </c>
      <c r="B28" s="53">
        <v>-0.7</v>
      </c>
      <c r="C28" s="53">
        <v>-1.8</v>
      </c>
      <c r="D28" s="53">
        <v>-1.7</v>
      </c>
      <c r="E28" s="53">
        <v>-1.4</v>
      </c>
      <c r="F28" s="53">
        <v>-1.4</v>
      </c>
      <c r="G28" s="53">
        <v>-1.2</v>
      </c>
      <c r="H28" s="53">
        <v>-1.5</v>
      </c>
      <c r="I28" s="53">
        <v>-1</v>
      </c>
      <c r="J28" s="53">
        <v>-0.5</v>
      </c>
      <c r="K28" s="53">
        <v>0.3</v>
      </c>
    </row>
    <row r="29" spans="1:11" x14ac:dyDescent="0.25">
      <c r="A29" t="s">
        <v>30</v>
      </c>
      <c r="B29" s="53">
        <v>5.6</v>
      </c>
      <c r="C29" s="53">
        <v>5.4</v>
      </c>
      <c r="D29" s="53">
        <v>5</v>
      </c>
      <c r="E29" s="53">
        <v>4.3</v>
      </c>
      <c r="F29" s="53">
        <v>3.3</v>
      </c>
      <c r="G29" s="53">
        <v>2.9</v>
      </c>
      <c r="H29" s="53">
        <v>2.7</v>
      </c>
      <c r="I29" s="53">
        <v>3.7</v>
      </c>
      <c r="J29" s="53">
        <v>4.7</v>
      </c>
      <c r="K29" s="53">
        <v>5.6</v>
      </c>
    </row>
    <row r="30" spans="1:11" x14ac:dyDescent="0.25">
      <c r="A30" t="s">
        <v>45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3" sqref="B3:K29"/>
    </sheetView>
  </sheetViews>
  <sheetFormatPr defaultRowHeight="13.2" x14ac:dyDescent="0.25"/>
  <sheetData>
    <row r="1" spans="1:11" x14ac:dyDescent="0.25">
      <c r="A1" s="2" t="s">
        <v>46</v>
      </c>
    </row>
    <row r="2" spans="1:11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1" x14ac:dyDescent="0.25">
      <c r="A3" t="s">
        <v>3</v>
      </c>
      <c r="B3" s="69">
        <v>7.7</v>
      </c>
      <c r="C3" s="69">
        <v>7.8</v>
      </c>
      <c r="D3" s="69">
        <v>8.3000000000000007</v>
      </c>
      <c r="E3" s="69">
        <v>8.6999999999999993</v>
      </c>
      <c r="F3" s="69">
        <v>8.4</v>
      </c>
      <c r="G3" s="69">
        <v>7.9</v>
      </c>
      <c r="H3" s="69">
        <v>7</v>
      </c>
      <c r="I3" s="69">
        <v>6.2</v>
      </c>
      <c r="J3" s="69">
        <v>5.8</v>
      </c>
      <c r="K3" s="70">
        <v>5.9</v>
      </c>
    </row>
    <row r="4" spans="1:11" x14ac:dyDescent="0.25">
      <c r="A4" t="s">
        <v>5</v>
      </c>
      <c r="B4" s="71">
        <v>12.3</v>
      </c>
      <c r="C4" s="71">
        <v>13.2</v>
      </c>
      <c r="D4" s="71">
        <v>13.2</v>
      </c>
      <c r="E4" s="71">
        <v>12.1</v>
      </c>
      <c r="F4" s="71">
        <v>10.4</v>
      </c>
      <c r="G4" s="71">
        <v>8.6</v>
      </c>
      <c r="H4" s="71">
        <v>7.3</v>
      </c>
      <c r="I4" s="71">
        <v>6.2</v>
      </c>
      <c r="J4" s="71">
        <v>5.8</v>
      </c>
      <c r="K4" s="71">
        <v>5.5</v>
      </c>
    </row>
    <row r="5" spans="1:11" x14ac:dyDescent="0.25">
      <c r="A5" t="s">
        <v>6</v>
      </c>
      <c r="B5" s="69">
        <v>7</v>
      </c>
      <c r="C5" s="69">
        <v>6.9</v>
      </c>
      <c r="D5" s="69">
        <v>6.7</v>
      </c>
      <c r="E5" s="70">
        <v>6.1</v>
      </c>
      <c r="F5" s="69">
        <v>5.0999999999999996</v>
      </c>
      <c r="G5" s="69">
        <v>4</v>
      </c>
      <c r="H5" s="69">
        <v>3</v>
      </c>
      <c r="I5" s="69">
        <v>2.4</v>
      </c>
      <c r="J5" s="70">
        <v>2.2999999999999998</v>
      </c>
      <c r="K5" s="70">
        <v>2.5</v>
      </c>
    </row>
    <row r="6" spans="1:11" x14ac:dyDescent="0.25">
      <c r="A6" t="s">
        <v>7</v>
      </c>
      <c r="B6" s="71">
        <v>7.8</v>
      </c>
      <c r="C6" s="71">
        <v>7.7</v>
      </c>
      <c r="D6" s="71">
        <v>7.4</v>
      </c>
      <c r="E6" s="71">
        <v>6.9</v>
      </c>
      <c r="F6" s="71">
        <v>6.4</v>
      </c>
      <c r="G6" s="71">
        <v>6</v>
      </c>
      <c r="H6" s="71">
        <v>5.6</v>
      </c>
      <c r="I6" s="71">
        <v>5.3</v>
      </c>
      <c r="J6" s="72">
        <v>5.2</v>
      </c>
      <c r="K6" s="71">
        <v>5.2</v>
      </c>
    </row>
    <row r="7" spans="1:11" x14ac:dyDescent="0.25">
      <c r="A7" t="s">
        <v>8</v>
      </c>
      <c r="B7" s="69">
        <v>5.7</v>
      </c>
      <c r="C7" s="69">
        <v>5.2</v>
      </c>
      <c r="D7" s="69">
        <v>4.9000000000000004</v>
      </c>
      <c r="E7" s="69">
        <v>4.7</v>
      </c>
      <c r="F7" s="69">
        <v>4.3</v>
      </c>
      <c r="G7" s="69">
        <v>4</v>
      </c>
      <c r="H7" s="69">
        <v>3.6</v>
      </c>
      <c r="I7" s="69">
        <v>3.3</v>
      </c>
      <c r="J7" s="69">
        <v>3.3</v>
      </c>
      <c r="K7" s="69">
        <v>3.4</v>
      </c>
    </row>
    <row r="8" spans="1:11" x14ac:dyDescent="0.25">
      <c r="A8" t="s">
        <v>9</v>
      </c>
      <c r="B8" s="71">
        <v>12.9</v>
      </c>
      <c r="C8" s="71">
        <v>10.3</v>
      </c>
      <c r="D8" s="71">
        <v>8.6</v>
      </c>
      <c r="E8" s="72">
        <v>7.4</v>
      </c>
      <c r="F8" s="71">
        <v>6.8</v>
      </c>
      <c r="G8" s="71">
        <v>6.3</v>
      </c>
      <c r="H8" s="71">
        <v>6</v>
      </c>
      <c r="I8" s="71">
        <v>5.2</v>
      </c>
      <c r="J8" s="71">
        <v>5.6</v>
      </c>
      <c r="K8" s="72">
        <v>5.9</v>
      </c>
    </row>
    <row r="9" spans="1:11" x14ac:dyDescent="0.25">
      <c r="A9" t="s">
        <v>10</v>
      </c>
      <c r="B9" s="69">
        <v>15.2</v>
      </c>
      <c r="C9" s="69">
        <v>14.9</v>
      </c>
      <c r="D9" s="69">
        <v>13.7</v>
      </c>
      <c r="E9" s="69">
        <v>11.9</v>
      </c>
      <c r="F9" s="69">
        <v>10.1</v>
      </c>
      <c r="G9" s="69">
        <v>8.3000000000000007</v>
      </c>
      <c r="H9" s="69">
        <v>7</v>
      </c>
      <c r="I9" s="69">
        <v>5.8</v>
      </c>
      <c r="J9" s="69">
        <v>5.6</v>
      </c>
      <c r="K9" s="70">
        <v>5.7</v>
      </c>
    </row>
    <row r="10" spans="1:11" x14ac:dyDescent="0.25">
      <c r="A10" t="s">
        <v>11</v>
      </c>
      <c r="B10" s="71">
        <v>18.600000000000001</v>
      </c>
      <c r="C10" s="72">
        <v>23.6</v>
      </c>
      <c r="D10" s="71">
        <v>26.4</v>
      </c>
      <c r="E10" s="71">
        <v>26.5</v>
      </c>
      <c r="F10" s="71">
        <v>25.2</v>
      </c>
      <c r="G10" s="71">
        <v>23.6</v>
      </c>
      <c r="H10" s="71">
        <v>21.8</v>
      </c>
      <c r="I10" s="72">
        <v>19.8</v>
      </c>
      <c r="J10" s="71">
        <v>18.399999999999999</v>
      </c>
      <c r="K10" s="71">
        <v>16.7</v>
      </c>
    </row>
    <row r="11" spans="1:11" x14ac:dyDescent="0.25">
      <c r="A11" t="s">
        <v>12</v>
      </c>
      <c r="B11" s="69">
        <v>22</v>
      </c>
      <c r="C11" s="69">
        <v>24.1</v>
      </c>
      <c r="D11" s="69">
        <v>25.1</v>
      </c>
      <c r="E11" s="70">
        <v>24.2</v>
      </c>
      <c r="F11" s="69">
        <v>22.1</v>
      </c>
      <c r="G11" s="69">
        <v>19.600000000000001</v>
      </c>
      <c r="H11" s="69">
        <v>17.399999999999999</v>
      </c>
      <c r="I11" s="69">
        <v>15.5</v>
      </c>
      <c r="J11" s="69">
        <v>15</v>
      </c>
      <c r="K11" s="69">
        <v>14.8</v>
      </c>
    </row>
    <row r="12" spans="1:11" x14ac:dyDescent="0.25">
      <c r="A12" t="s">
        <v>13</v>
      </c>
      <c r="B12" s="71">
        <v>9.4</v>
      </c>
      <c r="C12" s="71">
        <v>9.8000000000000007</v>
      </c>
      <c r="D12" s="71">
        <v>10.1</v>
      </c>
      <c r="E12" s="71">
        <v>10.3</v>
      </c>
      <c r="F12" s="71">
        <v>10.199999999999999</v>
      </c>
      <c r="G12" s="71">
        <v>9.9</v>
      </c>
      <c r="H12" s="71">
        <v>9.5</v>
      </c>
      <c r="I12" s="71">
        <v>8.9</v>
      </c>
      <c r="J12" s="72">
        <v>8.5</v>
      </c>
      <c r="K12" s="71">
        <v>8.1</v>
      </c>
    </row>
    <row r="13" spans="1:11" x14ac:dyDescent="0.25">
      <c r="A13" t="s">
        <v>14</v>
      </c>
      <c r="B13" s="69">
        <v>13.8</v>
      </c>
      <c r="C13" s="69">
        <v>15.7</v>
      </c>
      <c r="D13" s="69">
        <v>16.899999999999999</v>
      </c>
      <c r="E13" s="69">
        <v>16.899999999999999</v>
      </c>
      <c r="F13" s="69">
        <v>15.5</v>
      </c>
      <c r="G13" s="69">
        <v>13.5</v>
      </c>
      <c r="H13" s="69">
        <v>10.9</v>
      </c>
      <c r="I13" s="69">
        <v>8.8000000000000007</v>
      </c>
      <c r="J13" s="69">
        <v>7.5</v>
      </c>
      <c r="K13" s="69">
        <v>7.2</v>
      </c>
    </row>
    <row r="14" spans="1:11" x14ac:dyDescent="0.25">
      <c r="A14" t="s">
        <v>15</v>
      </c>
      <c r="B14" s="71">
        <v>9.3000000000000007</v>
      </c>
      <c r="C14" s="71">
        <v>10.6</v>
      </c>
      <c r="D14" s="71">
        <v>12.1</v>
      </c>
      <c r="E14" s="71">
        <v>12.4</v>
      </c>
      <c r="F14" s="71">
        <v>12.2</v>
      </c>
      <c r="G14" s="71">
        <v>11.7</v>
      </c>
      <c r="H14" s="71">
        <v>11.2</v>
      </c>
      <c r="I14" s="71">
        <v>10.6</v>
      </c>
      <c r="J14" s="71">
        <v>9.9</v>
      </c>
      <c r="K14" s="71">
        <v>9.6</v>
      </c>
    </row>
    <row r="15" spans="1:11" x14ac:dyDescent="0.25">
      <c r="A15" t="s">
        <v>16</v>
      </c>
      <c r="B15" s="69">
        <v>8.6999999999999993</v>
      </c>
      <c r="C15" s="69">
        <v>11.9</v>
      </c>
      <c r="D15" s="69">
        <v>14.6</v>
      </c>
      <c r="E15" s="69">
        <v>15.7</v>
      </c>
      <c r="F15" s="69">
        <v>14.7</v>
      </c>
      <c r="G15" s="69">
        <v>13</v>
      </c>
      <c r="H15" s="69">
        <v>10.8</v>
      </c>
      <c r="I15" s="69">
        <v>8.9</v>
      </c>
      <c r="J15" s="70">
        <v>7.7</v>
      </c>
      <c r="K15" s="69">
        <v>7.4</v>
      </c>
    </row>
    <row r="16" spans="1:11" x14ac:dyDescent="0.25">
      <c r="A16" t="s">
        <v>17</v>
      </c>
      <c r="B16" s="71">
        <v>17</v>
      </c>
      <c r="C16" s="71">
        <v>14.4</v>
      </c>
      <c r="D16" s="71">
        <v>12.6</v>
      </c>
      <c r="E16" s="71">
        <v>10.9</v>
      </c>
      <c r="F16" s="71">
        <v>10.199999999999999</v>
      </c>
      <c r="G16" s="71">
        <v>9.4</v>
      </c>
      <c r="H16" s="71">
        <v>8.6</v>
      </c>
      <c r="I16" s="71">
        <v>7.5</v>
      </c>
      <c r="J16" s="71">
        <v>7.3</v>
      </c>
      <c r="K16" s="71">
        <v>7.3</v>
      </c>
    </row>
    <row r="17" spans="1:11" x14ac:dyDescent="0.25">
      <c r="A17" t="s">
        <v>18</v>
      </c>
      <c r="B17" s="70">
        <v>15.5</v>
      </c>
      <c r="C17" s="69">
        <v>13.5</v>
      </c>
      <c r="D17" s="69">
        <v>12</v>
      </c>
      <c r="E17" s="69">
        <v>10.5</v>
      </c>
      <c r="F17" s="69">
        <v>9.1999999999999993</v>
      </c>
      <c r="G17" s="70">
        <v>8</v>
      </c>
      <c r="H17" s="69">
        <v>7.1</v>
      </c>
      <c r="I17" s="69">
        <v>6.5</v>
      </c>
      <c r="J17" s="70">
        <v>7</v>
      </c>
      <c r="K17" s="69">
        <v>7.3</v>
      </c>
    </row>
    <row r="18" spans="1:11" x14ac:dyDescent="0.25">
      <c r="A18" t="s">
        <v>19</v>
      </c>
      <c r="B18" s="71">
        <v>4.8</v>
      </c>
      <c r="C18" s="71">
        <v>5.3</v>
      </c>
      <c r="D18" s="71">
        <v>5.6</v>
      </c>
      <c r="E18" s="71">
        <v>6.2</v>
      </c>
      <c r="F18" s="71">
        <v>6.3</v>
      </c>
      <c r="G18" s="71">
        <v>6.2</v>
      </c>
      <c r="H18" s="71">
        <v>5.8</v>
      </c>
      <c r="I18" s="71">
        <v>5.6</v>
      </c>
      <c r="J18" s="71">
        <v>6</v>
      </c>
      <c r="K18" s="71">
        <v>5.9</v>
      </c>
    </row>
    <row r="19" spans="1:11" x14ac:dyDescent="0.25">
      <c r="A19" t="s">
        <v>20</v>
      </c>
      <c r="B19" s="69">
        <v>10.7</v>
      </c>
      <c r="C19" s="69">
        <v>10.4</v>
      </c>
      <c r="D19" s="69">
        <v>9.3000000000000007</v>
      </c>
      <c r="E19" s="69">
        <v>8</v>
      </c>
      <c r="F19" s="69">
        <v>6.4</v>
      </c>
      <c r="G19" s="69">
        <v>5.2</v>
      </c>
      <c r="H19" s="69">
        <v>4.2</v>
      </c>
      <c r="I19" s="69">
        <v>3.6</v>
      </c>
      <c r="J19" s="69">
        <v>3.7</v>
      </c>
      <c r="K19" s="69">
        <v>3.8</v>
      </c>
    </row>
    <row r="20" spans="1:11" x14ac:dyDescent="0.25">
      <c r="A20" t="s">
        <v>21</v>
      </c>
      <c r="B20" s="71">
        <v>6.5</v>
      </c>
      <c r="C20" s="71">
        <v>6.2</v>
      </c>
      <c r="D20" s="71">
        <v>6</v>
      </c>
      <c r="E20" s="71">
        <v>5.7</v>
      </c>
      <c r="F20" s="71">
        <v>5.3</v>
      </c>
      <c r="G20" s="72">
        <v>4.7</v>
      </c>
      <c r="H20" s="71">
        <v>4.0999999999999996</v>
      </c>
      <c r="I20" s="71">
        <v>3.8</v>
      </c>
      <c r="J20" s="71">
        <v>3.9</v>
      </c>
      <c r="K20" s="71">
        <v>3.8</v>
      </c>
    </row>
    <row r="21" spans="1:11" x14ac:dyDescent="0.25">
      <c r="A21" t="s">
        <v>22</v>
      </c>
      <c r="B21" s="69">
        <v>6.3</v>
      </c>
      <c r="C21" s="69">
        <v>7</v>
      </c>
      <c r="D21" s="69">
        <v>7.8</v>
      </c>
      <c r="E21" s="69">
        <v>8.1999999999999993</v>
      </c>
      <c r="F21" s="70">
        <v>7.8</v>
      </c>
      <c r="G21" s="69">
        <v>6.9</v>
      </c>
      <c r="H21" s="69">
        <v>5.9</v>
      </c>
      <c r="I21" s="69">
        <v>5.0999999999999996</v>
      </c>
      <c r="J21" s="69">
        <v>4.7</v>
      </c>
      <c r="K21" s="69">
        <v>4.5</v>
      </c>
    </row>
    <row r="22" spans="1:11" x14ac:dyDescent="0.25">
      <c r="A22" t="s">
        <v>23</v>
      </c>
      <c r="B22" s="71">
        <v>5.0999999999999996</v>
      </c>
      <c r="C22" s="71">
        <v>5.3</v>
      </c>
      <c r="D22" s="71">
        <v>5.6</v>
      </c>
      <c r="E22" s="71">
        <v>5.9</v>
      </c>
      <c r="F22" s="72">
        <v>6.2</v>
      </c>
      <c r="G22" s="71">
        <v>6.2</v>
      </c>
      <c r="H22" s="71">
        <v>5.9</v>
      </c>
      <c r="I22" s="71">
        <v>5.3</v>
      </c>
      <c r="J22" s="71">
        <v>5.3</v>
      </c>
      <c r="K22" s="71">
        <v>5.7</v>
      </c>
    </row>
    <row r="23" spans="1:11" x14ac:dyDescent="0.25">
      <c r="A23" t="s">
        <v>24</v>
      </c>
      <c r="B23" s="69">
        <v>10.1</v>
      </c>
      <c r="C23" s="69">
        <v>10.3</v>
      </c>
      <c r="D23" s="69">
        <v>10.1</v>
      </c>
      <c r="E23" s="69">
        <v>9.1999999999999993</v>
      </c>
      <c r="F23" s="70">
        <v>7.7</v>
      </c>
      <c r="G23" s="69">
        <v>6.3</v>
      </c>
      <c r="H23" s="69">
        <v>5.0999999999999996</v>
      </c>
      <c r="I23" s="69">
        <v>4.0999999999999996</v>
      </c>
      <c r="J23" s="69">
        <v>3.5</v>
      </c>
      <c r="K23" s="70">
        <v>3.3</v>
      </c>
    </row>
    <row r="24" spans="1:11" x14ac:dyDescent="0.25">
      <c r="A24" t="s">
        <v>25</v>
      </c>
      <c r="B24" s="71">
        <v>14.2</v>
      </c>
      <c r="C24" s="71">
        <v>15.8</v>
      </c>
      <c r="D24" s="71">
        <v>16.100000000000001</v>
      </c>
      <c r="E24" s="71">
        <v>14.9</v>
      </c>
      <c r="F24" s="72">
        <v>13</v>
      </c>
      <c r="G24" s="71">
        <v>11.2</v>
      </c>
      <c r="H24" s="71">
        <v>9.3000000000000007</v>
      </c>
      <c r="I24" s="71">
        <v>7.7</v>
      </c>
      <c r="J24" s="71">
        <v>7</v>
      </c>
      <c r="K24" s="71">
        <v>6.8</v>
      </c>
    </row>
    <row r="25" spans="1:11" x14ac:dyDescent="0.25">
      <c r="A25" t="s">
        <v>26</v>
      </c>
      <c r="B25" s="69">
        <v>8.9</v>
      </c>
      <c r="C25" s="69">
        <v>8.9</v>
      </c>
      <c r="D25" s="69">
        <v>8.8000000000000007</v>
      </c>
      <c r="E25" s="70">
        <v>8.6999999999999993</v>
      </c>
      <c r="F25" s="70">
        <v>8.1</v>
      </c>
      <c r="G25" s="69">
        <v>7.2</v>
      </c>
      <c r="H25" s="69">
        <v>6.2</v>
      </c>
      <c r="I25" s="69">
        <v>5.4</v>
      </c>
      <c r="J25" s="69">
        <v>5.4</v>
      </c>
      <c r="K25" s="70">
        <v>5.5</v>
      </c>
    </row>
    <row r="26" spans="1:11" x14ac:dyDescent="0.25">
      <c r="A26" t="s">
        <v>27</v>
      </c>
      <c r="B26" s="71">
        <v>8.1</v>
      </c>
      <c r="C26" s="71">
        <v>9.1</v>
      </c>
      <c r="D26" s="71">
        <v>9.6</v>
      </c>
      <c r="E26" s="71">
        <v>9.6</v>
      </c>
      <c r="F26" s="71">
        <v>8.9</v>
      </c>
      <c r="G26" s="71">
        <v>7.9</v>
      </c>
      <c r="H26" s="71">
        <v>6.6</v>
      </c>
      <c r="I26" s="71">
        <v>5.4</v>
      </c>
      <c r="J26" s="71">
        <v>4.8</v>
      </c>
      <c r="K26" s="71">
        <v>4.7</v>
      </c>
    </row>
    <row r="27" spans="1:11" x14ac:dyDescent="0.25">
      <c r="A27" t="s">
        <v>28</v>
      </c>
      <c r="B27" s="70">
        <v>13.9</v>
      </c>
      <c r="C27" s="69">
        <v>13.8</v>
      </c>
      <c r="D27" s="69">
        <v>13.7</v>
      </c>
      <c r="E27" s="69">
        <v>12.9</v>
      </c>
      <c r="F27" s="70">
        <v>11.4</v>
      </c>
      <c r="G27" s="69">
        <v>9.6999999999999993</v>
      </c>
      <c r="H27" s="70">
        <v>8.1</v>
      </c>
      <c r="I27" s="69">
        <v>6.8</v>
      </c>
      <c r="J27" s="69">
        <v>6.3</v>
      </c>
      <c r="K27" s="69">
        <v>6.4</v>
      </c>
    </row>
    <row r="28" spans="1:11" x14ac:dyDescent="0.25">
      <c r="A28" t="s">
        <v>29</v>
      </c>
      <c r="B28" s="71">
        <v>8.1999999999999993</v>
      </c>
      <c r="C28" s="71">
        <v>8.1</v>
      </c>
      <c r="D28" s="71">
        <v>8.3000000000000007</v>
      </c>
      <c r="E28" s="72">
        <v>8.8000000000000007</v>
      </c>
      <c r="F28" s="71">
        <v>9</v>
      </c>
      <c r="G28" s="71">
        <v>9</v>
      </c>
      <c r="H28" s="71">
        <v>8.4</v>
      </c>
      <c r="I28" s="72">
        <v>7.7</v>
      </c>
      <c r="J28" s="71">
        <v>7.3</v>
      </c>
      <c r="K28" s="71">
        <v>7.4</v>
      </c>
    </row>
    <row r="29" spans="1:11" x14ac:dyDescent="0.25">
      <c r="A29" t="s">
        <v>30</v>
      </c>
      <c r="B29" s="69">
        <v>8.3000000000000007</v>
      </c>
      <c r="C29" s="69">
        <v>8.1</v>
      </c>
      <c r="D29" s="69">
        <v>8.1</v>
      </c>
      <c r="E29" s="69">
        <v>8</v>
      </c>
      <c r="F29" s="69">
        <v>7.6</v>
      </c>
      <c r="G29" s="70">
        <v>7.2</v>
      </c>
      <c r="H29" s="69">
        <v>6.8</v>
      </c>
      <c r="I29" s="69">
        <v>6.8</v>
      </c>
      <c r="J29" s="70">
        <v>7.3</v>
      </c>
      <c r="K29" s="69">
        <v>8.1</v>
      </c>
    </row>
    <row r="30" spans="1:11" x14ac:dyDescent="0.25">
      <c r="A30" t="s">
        <v>47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3" sqref="B3:K29"/>
    </sheetView>
  </sheetViews>
  <sheetFormatPr defaultRowHeight="13.2" x14ac:dyDescent="0.25"/>
  <sheetData>
    <row r="1" spans="1:13" x14ac:dyDescent="0.25">
      <c r="A1" s="2" t="s">
        <v>48</v>
      </c>
    </row>
    <row r="2" spans="1:13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3" x14ac:dyDescent="0.25">
      <c r="A3" t="s">
        <v>3</v>
      </c>
      <c r="B3">
        <v>-5.0999999999999996</v>
      </c>
      <c r="C3">
        <v>1.2</v>
      </c>
      <c r="D3">
        <v>2.6</v>
      </c>
      <c r="E3">
        <v>2.6</v>
      </c>
      <c r="F3">
        <v>2.7</v>
      </c>
      <c r="G3">
        <v>1.3</v>
      </c>
      <c r="H3">
        <v>-3.9</v>
      </c>
      <c r="I3">
        <v>5.8</v>
      </c>
      <c r="J3">
        <v>8.8000000000000007</v>
      </c>
      <c r="K3">
        <v>7.5</v>
      </c>
    </row>
    <row r="4" spans="1:13" x14ac:dyDescent="0.25">
      <c r="A4" t="s">
        <v>5</v>
      </c>
      <c r="B4">
        <v>11.7</v>
      </c>
      <c r="C4">
        <v>1.1000000000000001</v>
      </c>
      <c r="D4">
        <v>7.9</v>
      </c>
      <c r="E4">
        <v>9.6</v>
      </c>
      <c r="F4">
        <v>9.5</v>
      </c>
      <c r="G4">
        <v>7.1</v>
      </c>
      <c r="H4">
        <v>6.6</v>
      </c>
      <c r="I4">
        <v>5.2</v>
      </c>
      <c r="J4">
        <v>10.6</v>
      </c>
      <c r="K4">
        <v>9.5</v>
      </c>
    </row>
    <row r="5" spans="1:13" x14ac:dyDescent="0.25">
      <c r="A5" t="s">
        <v>6</v>
      </c>
      <c r="B5">
        <v>5</v>
      </c>
      <c r="C5">
        <v>10.1</v>
      </c>
      <c r="D5">
        <v>5.2</v>
      </c>
      <c r="E5">
        <v>7.9</v>
      </c>
      <c r="F5">
        <v>16.8</v>
      </c>
      <c r="G5">
        <v>28.3</v>
      </c>
      <c r="H5">
        <v>3.4</v>
      </c>
      <c r="I5">
        <v>4.5999999999999996</v>
      </c>
      <c r="J5">
        <v>4.8</v>
      </c>
      <c r="K5">
        <v>7.9</v>
      </c>
      <c r="M5" s="1"/>
    </row>
    <row r="6" spans="1:13" x14ac:dyDescent="0.25">
      <c r="A6" t="s">
        <v>7</v>
      </c>
      <c r="B6">
        <v>2.5</v>
      </c>
      <c r="C6">
        <v>1.8</v>
      </c>
      <c r="D6">
        <v>7.3</v>
      </c>
      <c r="E6">
        <v>-0.9</v>
      </c>
      <c r="F6">
        <v>15.4</v>
      </c>
      <c r="G6">
        <v>2.5</v>
      </c>
      <c r="H6">
        <v>-0.3</v>
      </c>
      <c r="I6">
        <v>13.4</v>
      </c>
      <c r="J6">
        <v>5.6</v>
      </c>
      <c r="K6">
        <v>11.7</v>
      </c>
    </row>
    <row r="7" spans="1:13" x14ac:dyDescent="0.25">
      <c r="A7" t="s">
        <v>8</v>
      </c>
      <c r="B7">
        <v>3.3</v>
      </c>
      <c r="C7">
        <v>-6.6</v>
      </c>
      <c r="D7">
        <v>5.3</v>
      </c>
      <c r="E7">
        <v>3.1</v>
      </c>
      <c r="F7">
        <v>5.4</v>
      </c>
      <c r="G7">
        <v>4.0999999999999996</v>
      </c>
      <c r="H7">
        <v>3.2</v>
      </c>
      <c r="I7">
        <v>7.3</v>
      </c>
      <c r="J7">
        <v>11.4</v>
      </c>
      <c r="K7">
        <v>7.2</v>
      </c>
    </row>
    <row r="8" spans="1:13" x14ac:dyDescent="0.25">
      <c r="A8" t="s">
        <v>9</v>
      </c>
      <c r="B8">
        <v>10.9</v>
      </c>
      <c r="C8">
        <v>11.4</v>
      </c>
      <c r="D8">
        <v>12.6</v>
      </c>
      <c r="E8">
        <v>7.5</v>
      </c>
      <c r="F8">
        <v>8.9</v>
      </c>
      <c r="G8">
        <v>12.3</v>
      </c>
      <c r="H8">
        <v>6.6</v>
      </c>
      <c r="I8">
        <v>11.6</v>
      </c>
      <c r="J8">
        <v>17.899999999999999</v>
      </c>
      <c r="K8">
        <v>17.5</v>
      </c>
      <c r="M8" s="1"/>
    </row>
    <row r="9" spans="1:13" x14ac:dyDescent="0.25">
      <c r="A9" t="s">
        <v>10</v>
      </c>
      <c r="B9">
        <v>-1.1000000000000001</v>
      </c>
      <c r="C9">
        <v>2.1</v>
      </c>
      <c r="D9">
        <v>19.600000000000001</v>
      </c>
      <c r="E9">
        <v>9.5</v>
      </c>
      <c r="F9">
        <v>1.5</v>
      </c>
      <c r="G9">
        <v>4.2</v>
      </c>
      <c r="H9">
        <v>5.2</v>
      </c>
      <c r="I9">
        <v>15.4</v>
      </c>
      <c r="J9">
        <v>7.4</v>
      </c>
      <c r="K9">
        <v>18.8</v>
      </c>
    </row>
    <row r="10" spans="1:13" x14ac:dyDescent="0.25">
      <c r="A10" t="s">
        <v>11</v>
      </c>
      <c r="B10">
        <v>-2.1</v>
      </c>
      <c r="C10">
        <v>-17.5</v>
      </c>
      <c r="D10">
        <v>-8.1</v>
      </c>
      <c r="E10">
        <v>6.3</v>
      </c>
      <c r="F10">
        <v>-10.3</v>
      </c>
      <c r="G10">
        <v>-13</v>
      </c>
      <c r="H10">
        <v>-4.7</v>
      </c>
      <c r="I10">
        <v>11.6</v>
      </c>
      <c r="J10">
        <v>27.5</v>
      </c>
      <c r="K10">
        <v>14.3</v>
      </c>
    </row>
    <row r="11" spans="1:13" x14ac:dyDescent="0.25">
      <c r="A11" t="s">
        <v>12</v>
      </c>
      <c r="B11">
        <v>-0.1</v>
      </c>
      <c r="C11">
        <v>-10.7</v>
      </c>
      <c r="D11">
        <v>0.1</v>
      </c>
      <c r="E11">
        <v>-1.5</v>
      </c>
      <c r="F11">
        <v>2</v>
      </c>
      <c r="G11">
        <v>4.4000000000000004</v>
      </c>
      <c r="H11">
        <v>-1.3</v>
      </c>
      <c r="I11">
        <v>1.6</v>
      </c>
      <c r="J11">
        <v>9.8000000000000007</v>
      </c>
      <c r="K11">
        <v>6.6</v>
      </c>
    </row>
    <row r="12" spans="1:13" x14ac:dyDescent="0.25">
      <c r="A12" t="s">
        <v>13</v>
      </c>
      <c r="B12">
        <v>1.4</v>
      </c>
      <c r="C12">
        <v>0.5</v>
      </c>
      <c r="D12">
        <v>5.6</v>
      </c>
      <c r="E12">
        <v>2.2000000000000002</v>
      </c>
      <c r="F12">
        <v>4.9000000000000004</v>
      </c>
      <c r="G12">
        <v>4.3</v>
      </c>
      <c r="H12">
        <v>1.8</v>
      </c>
      <c r="I12">
        <v>6</v>
      </c>
      <c r="J12">
        <v>11.3</v>
      </c>
      <c r="K12">
        <v>7.3</v>
      </c>
    </row>
    <row r="13" spans="1:13" x14ac:dyDescent="0.25">
      <c r="A13" t="s">
        <v>14</v>
      </c>
      <c r="B13">
        <v>0.9</v>
      </c>
      <c r="C13">
        <v>2.7</v>
      </c>
      <c r="D13">
        <v>1</v>
      </c>
      <c r="E13">
        <v>1.5</v>
      </c>
      <c r="F13">
        <v>3.4</v>
      </c>
      <c r="G13">
        <v>3.9</v>
      </c>
      <c r="H13">
        <v>4.5</v>
      </c>
      <c r="I13">
        <v>6.8</v>
      </c>
      <c r="J13">
        <v>7.3</v>
      </c>
      <c r="K13">
        <v>11.7</v>
      </c>
    </row>
    <row r="14" spans="1:13" x14ac:dyDescent="0.25">
      <c r="A14" t="s">
        <v>15</v>
      </c>
      <c r="B14">
        <v>7.1</v>
      </c>
      <c r="C14">
        <v>-2.2999999999999998</v>
      </c>
      <c r="D14">
        <v>0.9</v>
      </c>
      <c r="E14">
        <v>1.4</v>
      </c>
      <c r="F14">
        <v>3.3</v>
      </c>
      <c r="G14">
        <v>1.9</v>
      </c>
      <c r="H14">
        <v>0.1</v>
      </c>
      <c r="I14">
        <v>4.7</v>
      </c>
      <c r="J14">
        <v>7.3</v>
      </c>
      <c r="K14">
        <v>6.2</v>
      </c>
    </row>
    <row r="15" spans="1:13" x14ac:dyDescent="0.25">
      <c r="A15" t="s">
        <v>16</v>
      </c>
      <c r="B15">
        <v>11.8</v>
      </c>
      <c r="C15">
        <v>-3.1</v>
      </c>
      <c r="D15">
        <v>11.6</v>
      </c>
      <c r="E15">
        <v>9.6999999999999993</v>
      </c>
      <c r="F15">
        <v>-0.2</v>
      </c>
      <c r="G15">
        <v>0.8</v>
      </c>
      <c r="H15">
        <v>-1.8</v>
      </c>
      <c r="I15">
        <v>7.5</v>
      </c>
      <c r="J15">
        <v>-7.1</v>
      </c>
      <c r="K15">
        <v>-0.8</v>
      </c>
    </row>
    <row r="16" spans="1:13" x14ac:dyDescent="0.25">
      <c r="A16" t="s">
        <v>17</v>
      </c>
      <c r="B16">
        <v>5.4</v>
      </c>
      <c r="C16">
        <v>5.7</v>
      </c>
      <c r="D16">
        <v>10.9</v>
      </c>
      <c r="E16">
        <v>13.3</v>
      </c>
      <c r="F16">
        <v>4.7</v>
      </c>
      <c r="G16">
        <v>6.2</v>
      </c>
      <c r="H16">
        <v>-3.5</v>
      </c>
      <c r="I16">
        <v>4.5999999999999996</v>
      </c>
      <c r="J16">
        <v>10.8</v>
      </c>
      <c r="K16">
        <v>13.2</v>
      </c>
    </row>
    <row r="17" spans="1:11" x14ac:dyDescent="0.25">
      <c r="A17" t="s">
        <v>18</v>
      </c>
      <c r="B17">
        <v>-0.6</v>
      </c>
      <c r="C17">
        <v>-1.3</v>
      </c>
      <c r="D17">
        <v>16.7</v>
      </c>
      <c r="E17">
        <v>7.1</v>
      </c>
      <c r="F17">
        <v>15.8</v>
      </c>
      <c r="G17">
        <v>13.9</v>
      </c>
      <c r="H17">
        <v>8.1999999999999993</v>
      </c>
      <c r="I17">
        <v>6.2</v>
      </c>
      <c r="J17">
        <v>28.5</v>
      </c>
      <c r="K17">
        <v>25.2</v>
      </c>
    </row>
    <row r="18" spans="1:11" x14ac:dyDescent="0.25">
      <c r="A18" t="s">
        <v>19</v>
      </c>
      <c r="B18">
        <v>14.9</v>
      </c>
      <c r="C18">
        <v>10.3</v>
      </c>
      <c r="D18">
        <v>38.4</v>
      </c>
      <c r="E18">
        <v>16.8</v>
      </c>
      <c r="F18">
        <v>5</v>
      </c>
      <c r="G18">
        <v>0.9</v>
      </c>
      <c r="H18">
        <v>-0.6</v>
      </c>
      <c r="I18">
        <v>3.7</v>
      </c>
      <c r="J18">
        <v>-2.6</v>
      </c>
      <c r="K18">
        <v>11.4</v>
      </c>
    </row>
    <row r="19" spans="1:11" x14ac:dyDescent="0.25">
      <c r="A19" t="s">
        <v>20</v>
      </c>
      <c r="B19">
        <v>-5.8</v>
      </c>
      <c r="C19">
        <v>-1.2</v>
      </c>
      <c r="D19">
        <v>8.6999999999999993</v>
      </c>
      <c r="E19">
        <v>0.4</v>
      </c>
      <c r="F19">
        <v>19.5</v>
      </c>
      <c r="G19">
        <v>-7.1</v>
      </c>
      <c r="H19">
        <v>-9.1</v>
      </c>
      <c r="I19">
        <v>36.799999999999997</v>
      </c>
      <c r="J19">
        <v>55</v>
      </c>
      <c r="K19">
        <v>16.399999999999999</v>
      </c>
    </row>
    <row r="20" spans="1:11" x14ac:dyDescent="0.25">
      <c r="A20" t="s">
        <v>21</v>
      </c>
      <c r="B20">
        <v>8.3000000000000007</v>
      </c>
      <c r="C20">
        <v>0</v>
      </c>
      <c r="D20">
        <v>6</v>
      </c>
      <c r="E20">
        <v>3.6</v>
      </c>
      <c r="F20">
        <v>3.7</v>
      </c>
      <c r="G20">
        <v>7.4</v>
      </c>
      <c r="H20">
        <v>2.7</v>
      </c>
      <c r="I20">
        <v>7.5</v>
      </c>
      <c r="J20">
        <v>1.7</v>
      </c>
      <c r="K20">
        <v>7.7</v>
      </c>
    </row>
    <row r="21" spans="1:11" x14ac:dyDescent="0.25">
      <c r="A21" t="s">
        <v>22</v>
      </c>
      <c r="B21">
        <v>6</v>
      </c>
      <c r="C21">
        <v>-1.6</v>
      </c>
      <c r="D21">
        <v>8</v>
      </c>
      <c r="E21">
        <v>4</v>
      </c>
      <c r="F21">
        <v>7.4</v>
      </c>
      <c r="G21">
        <v>0.5</v>
      </c>
      <c r="H21">
        <v>-2.8</v>
      </c>
      <c r="I21">
        <v>7.9</v>
      </c>
      <c r="J21">
        <v>1.4</v>
      </c>
      <c r="K21">
        <v>-0.3</v>
      </c>
    </row>
    <row r="22" spans="1:11" x14ac:dyDescent="0.25">
      <c r="A22" t="s">
        <v>23</v>
      </c>
      <c r="B22">
        <v>0.4</v>
      </c>
      <c r="C22">
        <v>-3.2</v>
      </c>
      <c r="D22">
        <v>-0.8</v>
      </c>
      <c r="E22">
        <v>-0.1</v>
      </c>
      <c r="F22">
        <v>-3.5</v>
      </c>
      <c r="G22">
        <v>4.4000000000000004</v>
      </c>
      <c r="H22">
        <v>-1</v>
      </c>
      <c r="I22">
        <v>3.6</v>
      </c>
      <c r="J22">
        <v>11.4</v>
      </c>
      <c r="K22">
        <v>8</v>
      </c>
    </row>
    <row r="23" spans="1:11" x14ac:dyDescent="0.25">
      <c r="A23" t="s">
        <v>24</v>
      </c>
      <c r="B23">
        <v>9.1</v>
      </c>
      <c r="C23">
        <v>6</v>
      </c>
      <c r="D23">
        <v>1.7</v>
      </c>
      <c r="E23">
        <v>2.9</v>
      </c>
      <c r="F23">
        <v>9.1999999999999993</v>
      </c>
      <c r="G23">
        <v>4.5999999999999996</v>
      </c>
      <c r="H23">
        <v>3.3</v>
      </c>
      <c r="I23">
        <v>4.3</v>
      </c>
      <c r="J23">
        <v>11.6</v>
      </c>
      <c r="K23">
        <v>13.6</v>
      </c>
    </row>
    <row r="24" spans="1:11" x14ac:dyDescent="0.25">
      <c r="A24" t="s">
        <v>25</v>
      </c>
      <c r="B24">
        <v>-3.5</v>
      </c>
      <c r="C24">
        <v>-5.2</v>
      </c>
      <c r="D24">
        <v>-7.3</v>
      </c>
      <c r="E24">
        <v>-1.4</v>
      </c>
      <c r="F24">
        <v>-0.4</v>
      </c>
      <c r="G24">
        <v>1.3</v>
      </c>
      <c r="H24">
        <v>0.4</v>
      </c>
      <c r="I24">
        <v>-0.2</v>
      </c>
      <c r="J24">
        <v>6.6</v>
      </c>
      <c r="K24">
        <v>7.1</v>
      </c>
    </row>
    <row r="25" spans="1:11" x14ac:dyDescent="0.25">
      <c r="A25" t="s">
        <v>26</v>
      </c>
      <c r="B25">
        <v>4.8</v>
      </c>
      <c r="C25">
        <v>0.8</v>
      </c>
      <c r="D25">
        <v>1.2</v>
      </c>
      <c r="E25">
        <v>4.0999999999999996</v>
      </c>
      <c r="F25">
        <v>7</v>
      </c>
      <c r="G25">
        <v>8.1999999999999993</v>
      </c>
      <c r="H25">
        <v>3.4</v>
      </c>
      <c r="I25">
        <v>10.3</v>
      </c>
      <c r="J25">
        <v>13.4</v>
      </c>
      <c r="K25">
        <v>14.3</v>
      </c>
    </row>
    <row r="26" spans="1:11" x14ac:dyDescent="0.25">
      <c r="A26" t="s">
        <v>27</v>
      </c>
      <c r="B26">
        <v>-0.7</v>
      </c>
      <c r="C26">
        <v>-10.1</v>
      </c>
      <c r="D26">
        <v>-0.1</v>
      </c>
      <c r="E26">
        <v>-3.8</v>
      </c>
      <c r="F26">
        <v>3.4</v>
      </c>
      <c r="G26">
        <v>5.3</v>
      </c>
      <c r="H26">
        <v>4.0999999999999996</v>
      </c>
      <c r="I26">
        <v>9.9</v>
      </c>
      <c r="J26">
        <v>14</v>
      </c>
      <c r="K26">
        <v>14.1</v>
      </c>
    </row>
    <row r="27" spans="1:11" x14ac:dyDescent="0.25">
      <c r="A27" t="s">
        <v>28</v>
      </c>
      <c r="B27">
        <v>1.1000000000000001</v>
      </c>
      <c r="C27">
        <v>1.4</v>
      </c>
      <c r="D27">
        <v>9.4</v>
      </c>
      <c r="E27">
        <v>10.4</v>
      </c>
      <c r="F27">
        <v>8.6</v>
      </c>
      <c r="G27">
        <v>16.600000000000001</v>
      </c>
      <c r="H27">
        <v>9.6</v>
      </c>
      <c r="I27">
        <v>5.8</v>
      </c>
      <c r="J27">
        <v>10.199999999999999</v>
      </c>
      <c r="K27">
        <v>24</v>
      </c>
    </row>
    <row r="28" spans="1:11" x14ac:dyDescent="0.25">
      <c r="A28" t="s">
        <v>29</v>
      </c>
      <c r="B28">
        <v>-1.3</v>
      </c>
      <c r="C28">
        <v>-11.5</v>
      </c>
      <c r="D28">
        <v>9.4</v>
      </c>
      <c r="E28">
        <v>1.4</v>
      </c>
      <c r="F28">
        <v>3.8</v>
      </c>
      <c r="G28">
        <v>-4.0999999999999996</v>
      </c>
      <c r="H28">
        <v>20.100000000000001</v>
      </c>
      <c r="I28">
        <v>7.8</v>
      </c>
      <c r="J28">
        <v>8</v>
      </c>
      <c r="K28">
        <v>9.4</v>
      </c>
    </row>
    <row r="29" spans="1:11" x14ac:dyDescent="0.25">
      <c r="A29" t="s">
        <v>30</v>
      </c>
      <c r="B29">
        <v>5.6</v>
      </c>
      <c r="C29">
        <v>9.8000000000000007</v>
      </c>
      <c r="D29">
        <v>12.6</v>
      </c>
      <c r="E29">
        <v>1.8</v>
      </c>
      <c r="F29">
        <v>8.6999999999999993</v>
      </c>
      <c r="G29">
        <v>6.9</v>
      </c>
      <c r="H29">
        <v>-1.3</v>
      </c>
      <c r="I29">
        <v>11.5</v>
      </c>
      <c r="J29">
        <v>10.7</v>
      </c>
      <c r="K29">
        <v>10.9</v>
      </c>
    </row>
    <row r="30" spans="1:11" x14ac:dyDescent="0.25">
      <c r="A30" t="s">
        <v>42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J14" sqref="J14"/>
    </sheetView>
  </sheetViews>
  <sheetFormatPr defaultRowHeight="13.2" x14ac:dyDescent="0.25"/>
  <sheetData>
    <row r="1" spans="1:11" x14ac:dyDescent="0.25">
      <c r="A1" s="55" t="s">
        <v>129</v>
      </c>
    </row>
    <row r="2" spans="1:11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1" x14ac:dyDescent="0.25">
      <c r="A3" t="s">
        <v>3</v>
      </c>
      <c r="B3" s="53">
        <v>0</v>
      </c>
      <c r="C3" s="53">
        <v>-0.1</v>
      </c>
      <c r="D3" s="53">
        <v>1</v>
      </c>
      <c r="E3" s="53">
        <v>0.7</v>
      </c>
      <c r="F3" s="53">
        <v>0.1</v>
      </c>
      <c r="G3" s="53">
        <v>0.2</v>
      </c>
      <c r="H3" s="53">
        <v>0.9</v>
      </c>
      <c r="I3" s="53">
        <v>1.4</v>
      </c>
      <c r="J3" s="53">
        <v>0.4</v>
      </c>
      <c r="K3" s="53">
        <v>1.1000000000000001</v>
      </c>
    </row>
    <row r="4" spans="1:11" x14ac:dyDescent="0.25">
      <c r="A4" t="s">
        <v>5</v>
      </c>
      <c r="B4" s="53">
        <v>0</v>
      </c>
      <c r="C4" s="53">
        <v>1.7</v>
      </c>
      <c r="D4" s="53">
        <v>3.1</v>
      </c>
      <c r="E4" s="53">
        <v>2.2000000000000002</v>
      </c>
      <c r="F4" s="53">
        <v>0.4</v>
      </c>
      <c r="G4" s="53">
        <v>2.2999999999999998</v>
      </c>
      <c r="H4" s="53">
        <v>2.2000000000000002</v>
      </c>
      <c r="I4" s="53">
        <v>4.5</v>
      </c>
      <c r="J4" s="53">
        <v>0.9</v>
      </c>
      <c r="K4" s="53">
        <v>0.6</v>
      </c>
    </row>
    <row r="5" spans="1:11" x14ac:dyDescent="0.25">
      <c r="A5" t="s">
        <v>6</v>
      </c>
      <c r="B5" s="53">
        <v>1.5</v>
      </c>
      <c r="C5" s="53">
        <v>2.7</v>
      </c>
      <c r="D5" s="53">
        <v>3</v>
      </c>
      <c r="E5" s="53">
        <v>2.4</v>
      </c>
      <c r="F5" s="53">
        <v>2.1</v>
      </c>
      <c r="G5" s="53">
        <v>2.4</v>
      </c>
      <c r="H5" s="53">
        <v>2.6</v>
      </c>
      <c r="I5" s="53">
        <v>1.7</v>
      </c>
      <c r="J5" s="53">
        <v>0.5</v>
      </c>
      <c r="K5" s="53">
        <v>0</v>
      </c>
    </row>
    <row r="6" spans="1:11" x14ac:dyDescent="0.25">
      <c r="A6" t="s">
        <v>7</v>
      </c>
      <c r="B6" s="53">
        <v>-1.5</v>
      </c>
      <c r="C6" s="53">
        <v>-1.4</v>
      </c>
      <c r="D6" s="53">
        <v>-1.2</v>
      </c>
      <c r="E6" s="53">
        <v>-0.3</v>
      </c>
      <c r="F6" s="53">
        <v>0.9</v>
      </c>
      <c r="G6" s="53">
        <v>1.3</v>
      </c>
      <c r="H6" s="53">
        <v>1.3</v>
      </c>
      <c r="I6" s="53">
        <v>1.6</v>
      </c>
      <c r="J6" s="53">
        <v>1.1000000000000001</v>
      </c>
      <c r="K6" s="53">
        <v>1.4</v>
      </c>
    </row>
    <row r="7" spans="1:11" x14ac:dyDescent="0.25">
      <c r="A7" t="s">
        <v>8</v>
      </c>
      <c r="B7" s="53">
        <v>1</v>
      </c>
      <c r="C7" s="53">
        <v>1</v>
      </c>
      <c r="D7" s="53">
        <v>0.5</v>
      </c>
      <c r="E7" s="53">
        <v>0.4</v>
      </c>
      <c r="F7" s="53">
        <v>0.3</v>
      </c>
      <c r="G7" s="53">
        <v>0.5</v>
      </c>
      <c r="H7" s="53">
        <v>1.1000000000000001</v>
      </c>
      <c r="I7" s="53">
        <v>1.3</v>
      </c>
      <c r="J7" s="53">
        <v>0.3</v>
      </c>
      <c r="K7" s="53">
        <v>1.2</v>
      </c>
    </row>
    <row r="8" spans="1:11" x14ac:dyDescent="0.25">
      <c r="A8" t="s">
        <v>9</v>
      </c>
      <c r="B8" s="53">
        <v>1.1000000000000001</v>
      </c>
      <c r="C8" s="53">
        <v>1.2</v>
      </c>
      <c r="D8" s="53">
        <v>0.7</v>
      </c>
      <c r="E8" s="53">
        <v>1.4</v>
      </c>
      <c r="F8" s="53">
        <v>2.1</v>
      </c>
      <c r="G8" s="53">
        <v>3.3</v>
      </c>
      <c r="H8" s="53">
        <v>2.2999999999999998</v>
      </c>
      <c r="I8" s="53">
        <v>1.3</v>
      </c>
      <c r="J8" s="53">
        <v>0.4</v>
      </c>
      <c r="K8" s="53">
        <v>-0.2</v>
      </c>
    </row>
    <row r="9" spans="1:11" x14ac:dyDescent="0.25">
      <c r="A9" t="s">
        <v>10</v>
      </c>
      <c r="B9" s="53">
        <v>-1.9</v>
      </c>
      <c r="C9" s="53">
        <v>0.2</v>
      </c>
      <c r="D9" s="53">
        <v>0.6</v>
      </c>
      <c r="E9" s="53">
        <v>0.9</v>
      </c>
      <c r="F9" s="53">
        <v>0.8</v>
      </c>
      <c r="G9" s="53">
        <v>0.8</v>
      </c>
      <c r="H9" s="53">
        <v>0.8</v>
      </c>
      <c r="I9" s="53">
        <v>0.6</v>
      </c>
      <c r="J9" s="53">
        <v>-1.8</v>
      </c>
      <c r="K9" s="53">
        <v>1.8</v>
      </c>
    </row>
    <row r="10" spans="1:11" x14ac:dyDescent="0.25">
      <c r="A10" t="s">
        <v>11</v>
      </c>
      <c r="B10" s="53">
        <v>-0.1</v>
      </c>
      <c r="C10" s="53">
        <v>-0.3</v>
      </c>
      <c r="D10" s="53">
        <v>0.2</v>
      </c>
      <c r="E10" s="53">
        <v>0.4</v>
      </c>
      <c r="F10" s="53">
        <v>0.8</v>
      </c>
      <c r="G10" s="53">
        <v>0.9</v>
      </c>
      <c r="H10" s="53">
        <v>0.4</v>
      </c>
      <c r="I10" s="53">
        <v>0.3</v>
      </c>
      <c r="J10" s="53">
        <v>-2.9</v>
      </c>
      <c r="K10" s="53">
        <v>-0.8</v>
      </c>
    </row>
    <row r="11" spans="1:11" x14ac:dyDescent="0.25">
      <c r="A11" t="s">
        <v>12</v>
      </c>
      <c r="B11" s="53">
        <v>1.2</v>
      </c>
      <c r="C11" s="53">
        <v>0.8</v>
      </c>
      <c r="D11" s="53">
        <v>0.3</v>
      </c>
      <c r="E11" s="53">
        <v>0</v>
      </c>
      <c r="F11" s="53">
        <v>-0.1</v>
      </c>
      <c r="G11" s="53">
        <v>-0.3</v>
      </c>
      <c r="H11" s="53">
        <v>-0.6</v>
      </c>
      <c r="I11" s="53">
        <v>-0.4</v>
      </c>
      <c r="J11" s="53">
        <v>-1.7</v>
      </c>
      <c r="K11" s="53">
        <v>0</v>
      </c>
    </row>
    <row r="12" spans="1:11" x14ac:dyDescent="0.25">
      <c r="A12" t="s">
        <v>13</v>
      </c>
      <c r="B12" s="53">
        <v>0.5</v>
      </c>
      <c r="C12" s="53">
        <v>0.8</v>
      </c>
      <c r="D12" s="53">
        <v>1.2</v>
      </c>
      <c r="E12" s="53">
        <v>0.8</v>
      </c>
      <c r="F12" s="53">
        <v>0.5</v>
      </c>
      <c r="G12" s="53">
        <v>0.4</v>
      </c>
      <c r="H12" s="53">
        <v>0.6</v>
      </c>
      <c r="I12" s="53">
        <v>0.3</v>
      </c>
      <c r="J12" s="53">
        <v>-0.4</v>
      </c>
      <c r="K12" s="53">
        <v>0.2</v>
      </c>
    </row>
    <row r="13" spans="1:11" x14ac:dyDescent="0.25">
      <c r="A13" t="s">
        <v>14</v>
      </c>
      <c r="B13" s="53">
        <v>-1.7</v>
      </c>
      <c r="C13" s="53">
        <v>-1.4</v>
      </c>
      <c r="D13" s="53">
        <v>2</v>
      </c>
      <c r="E13" s="53">
        <v>3</v>
      </c>
      <c r="F13" s="53">
        <v>1.9</v>
      </c>
      <c r="G13" s="53">
        <v>0.3</v>
      </c>
      <c r="H13" s="53">
        <v>-0.6</v>
      </c>
      <c r="I13" s="53">
        <v>0.9</v>
      </c>
      <c r="J13" s="53">
        <v>0.7</v>
      </c>
      <c r="K13" s="53">
        <v>2.4</v>
      </c>
    </row>
    <row r="14" spans="1:11" x14ac:dyDescent="0.25">
      <c r="A14" t="s">
        <v>15</v>
      </c>
      <c r="B14" s="53">
        <v>1.2</v>
      </c>
      <c r="C14" s="53">
        <v>1.3</v>
      </c>
      <c r="D14" s="53">
        <v>1.9</v>
      </c>
      <c r="E14" s="53">
        <v>0.8</v>
      </c>
      <c r="F14" s="53">
        <v>1.9</v>
      </c>
      <c r="G14" s="53">
        <v>1.7</v>
      </c>
      <c r="H14" s="53">
        <v>1.8</v>
      </c>
      <c r="I14" s="53">
        <v>0.9</v>
      </c>
      <c r="J14" s="53">
        <v>-1.8</v>
      </c>
      <c r="K14" s="53">
        <v>-1.1000000000000001</v>
      </c>
    </row>
    <row r="15" spans="1:11" x14ac:dyDescent="0.25">
      <c r="A15" t="s">
        <v>16</v>
      </c>
      <c r="B15" s="53">
        <v>0.5</v>
      </c>
      <c r="C15" s="53">
        <v>0</v>
      </c>
      <c r="D15" s="53">
        <v>0.8</v>
      </c>
      <c r="E15" s="53">
        <v>0.4</v>
      </c>
      <c r="F15" s="53">
        <v>-0.2</v>
      </c>
      <c r="G15" s="53">
        <v>-0.4</v>
      </c>
      <c r="H15" s="53">
        <v>1.1000000000000001</v>
      </c>
      <c r="I15" s="53">
        <v>2.6</v>
      </c>
      <c r="J15" s="53">
        <v>1.9</v>
      </c>
      <c r="K15" s="53">
        <v>1.7</v>
      </c>
    </row>
    <row r="16" spans="1:11" x14ac:dyDescent="0.25">
      <c r="A16" t="s">
        <v>17</v>
      </c>
      <c r="B16" s="53">
        <v>1</v>
      </c>
      <c r="C16" s="53">
        <v>1.1000000000000001</v>
      </c>
      <c r="D16" s="53">
        <v>1.8</v>
      </c>
      <c r="E16" s="53">
        <v>1.4</v>
      </c>
      <c r="F16" s="53">
        <v>2.4</v>
      </c>
      <c r="G16" s="53">
        <v>2.5</v>
      </c>
      <c r="H16" s="53">
        <v>1.9</v>
      </c>
      <c r="I16" s="53">
        <v>1.1000000000000001</v>
      </c>
      <c r="J16" s="53">
        <v>1.1000000000000001</v>
      </c>
      <c r="K16" s="53">
        <v>-1.8</v>
      </c>
    </row>
    <row r="17" spans="1:11" x14ac:dyDescent="0.25">
      <c r="A17" t="s">
        <v>18</v>
      </c>
      <c r="B17" s="53">
        <v>2.2000000000000002</v>
      </c>
      <c r="C17" s="53">
        <v>2.2000000000000002</v>
      </c>
      <c r="D17" s="53">
        <v>2.2999999999999998</v>
      </c>
      <c r="E17" s="53">
        <v>2.2999999999999998</v>
      </c>
      <c r="F17" s="53">
        <v>3.1</v>
      </c>
      <c r="G17" s="53">
        <v>2.2000000000000002</v>
      </c>
      <c r="H17" s="53">
        <v>3.2</v>
      </c>
      <c r="I17" s="53">
        <v>2.5</v>
      </c>
      <c r="J17" s="53">
        <v>2.6</v>
      </c>
      <c r="K17" s="53">
        <v>0.9</v>
      </c>
    </row>
    <row r="18" spans="1:11" x14ac:dyDescent="0.25">
      <c r="A18" t="s">
        <v>19</v>
      </c>
      <c r="B18" s="53">
        <v>0.7</v>
      </c>
      <c r="C18" s="53">
        <v>1.7</v>
      </c>
      <c r="D18" s="53">
        <v>2.9</v>
      </c>
      <c r="E18" s="53">
        <v>1.5</v>
      </c>
      <c r="F18" s="53">
        <v>0.1</v>
      </c>
      <c r="G18" s="53">
        <v>-0.6</v>
      </c>
      <c r="H18" s="53">
        <v>0.2</v>
      </c>
      <c r="I18" s="53">
        <v>2</v>
      </c>
      <c r="J18" s="53">
        <v>2</v>
      </c>
      <c r="K18" s="53">
        <v>2.1</v>
      </c>
    </row>
    <row r="19" spans="1:11" x14ac:dyDescent="0.25">
      <c r="A19" t="s">
        <v>20</v>
      </c>
      <c r="B19" s="53">
        <v>2.2999999999999998</v>
      </c>
      <c r="C19" s="53">
        <v>2.7</v>
      </c>
      <c r="D19" s="53">
        <v>4.3</v>
      </c>
      <c r="E19" s="53">
        <v>4.8</v>
      </c>
      <c r="F19" s="53">
        <v>5.4</v>
      </c>
      <c r="G19" s="53">
        <v>4.3</v>
      </c>
      <c r="H19" s="53">
        <v>3.6</v>
      </c>
      <c r="I19" s="53">
        <v>2.6</v>
      </c>
      <c r="J19" s="53">
        <v>2</v>
      </c>
      <c r="K19" s="53">
        <v>2.1</v>
      </c>
    </row>
    <row r="20" spans="1:11" x14ac:dyDescent="0.25">
      <c r="A20" t="s">
        <v>21</v>
      </c>
      <c r="B20" s="53">
        <v>4.5</v>
      </c>
      <c r="C20" s="53">
        <v>5.9</v>
      </c>
      <c r="D20" s="53">
        <v>6</v>
      </c>
      <c r="E20" s="53">
        <v>4.9000000000000004</v>
      </c>
      <c r="F20" s="53">
        <v>4.3</v>
      </c>
      <c r="G20" s="53">
        <v>4.4000000000000004</v>
      </c>
      <c r="H20" s="53">
        <v>5.9</v>
      </c>
      <c r="I20" s="53">
        <v>5.3</v>
      </c>
      <c r="J20" s="53">
        <v>4.9000000000000004</v>
      </c>
      <c r="K20" s="53">
        <v>3.5</v>
      </c>
    </row>
    <row r="21" spans="1:11" x14ac:dyDescent="0.25">
      <c r="A21" t="s">
        <v>22</v>
      </c>
      <c r="B21" s="53">
        <v>0.9</v>
      </c>
      <c r="C21" s="53">
        <v>1.5</v>
      </c>
      <c r="D21" s="53">
        <v>0.9</v>
      </c>
      <c r="E21" s="53">
        <v>0.6</v>
      </c>
      <c r="F21" s="53">
        <v>0.3</v>
      </c>
      <c r="G21" s="53">
        <v>0.7</v>
      </c>
      <c r="H21" s="53">
        <v>0.6</v>
      </c>
      <c r="I21" s="53">
        <v>1.2</v>
      </c>
      <c r="J21" s="53">
        <v>1.2</v>
      </c>
      <c r="K21" s="53">
        <v>1</v>
      </c>
    </row>
    <row r="22" spans="1:11" x14ac:dyDescent="0.25">
      <c r="A22" t="s">
        <v>23</v>
      </c>
      <c r="B22" s="53">
        <v>0.8</v>
      </c>
      <c r="C22" s="53">
        <v>1.1000000000000001</v>
      </c>
      <c r="D22" s="53">
        <v>0.9</v>
      </c>
      <c r="E22" s="53">
        <v>0.4</v>
      </c>
      <c r="F22" s="53">
        <v>0.8</v>
      </c>
      <c r="G22" s="53">
        <v>1.1000000000000001</v>
      </c>
      <c r="H22" s="53">
        <v>1.3</v>
      </c>
      <c r="I22" s="53">
        <v>0.7</v>
      </c>
      <c r="J22" s="53">
        <v>-0.4</v>
      </c>
      <c r="K22" s="53">
        <v>0.1</v>
      </c>
    </row>
    <row r="23" spans="1:11" x14ac:dyDescent="0.25">
      <c r="A23" t="s">
        <v>24</v>
      </c>
      <c r="B23" s="53">
        <v>2.2999999999999998</v>
      </c>
      <c r="C23" s="53">
        <v>2</v>
      </c>
      <c r="D23" s="53">
        <v>2.5</v>
      </c>
      <c r="E23" s="53">
        <v>2</v>
      </c>
      <c r="F23" s="53">
        <v>2.4</v>
      </c>
      <c r="G23" s="53">
        <v>2.2999999999999998</v>
      </c>
      <c r="H23" s="53">
        <v>2.6</v>
      </c>
      <c r="I23" s="53">
        <v>2.1</v>
      </c>
      <c r="J23" s="53">
        <v>1.4</v>
      </c>
      <c r="K23" s="53">
        <v>3.4</v>
      </c>
    </row>
    <row r="24" spans="1:11" x14ac:dyDescent="0.25">
      <c r="A24" t="s">
        <v>25</v>
      </c>
      <c r="B24" s="53">
        <v>0.2</v>
      </c>
      <c r="C24" s="53">
        <v>-0.3</v>
      </c>
      <c r="D24" s="53">
        <v>0.1</v>
      </c>
      <c r="E24" s="53">
        <v>1</v>
      </c>
      <c r="F24" s="53">
        <v>1.5</v>
      </c>
      <c r="G24" s="53">
        <v>2</v>
      </c>
      <c r="H24" s="53">
        <v>2.2000000000000002</v>
      </c>
      <c r="I24" s="53">
        <v>2.2000000000000002</v>
      </c>
      <c r="J24" s="53">
        <v>0</v>
      </c>
      <c r="K24" s="53">
        <v>0.7</v>
      </c>
    </row>
    <row r="25" spans="1:11" x14ac:dyDescent="0.25">
      <c r="A25" t="s">
        <v>26</v>
      </c>
      <c r="B25" s="53">
        <v>3.5</v>
      </c>
      <c r="C25" s="53">
        <v>0.5</v>
      </c>
      <c r="D25" s="53">
        <v>1.7</v>
      </c>
      <c r="E25" s="53">
        <v>2.2999999999999998</v>
      </c>
      <c r="F25" s="53">
        <v>2.2999999999999998</v>
      </c>
      <c r="G25" s="53">
        <v>3</v>
      </c>
      <c r="H25" s="53">
        <v>2.5</v>
      </c>
      <c r="I25" s="53">
        <v>3.1</v>
      </c>
      <c r="J25" s="53">
        <v>2.2999999999999998</v>
      </c>
      <c r="K25" s="53">
        <v>3.2</v>
      </c>
    </row>
    <row r="26" spans="1:11" x14ac:dyDescent="0.25">
      <c r="A26" t="s">
        <v>27</v>
      </c>
      <c r="B26" s="53">
        <v>-1.6</v>
      </c>
      <c r="C26" s="53">
        <v>-0.8</v>
      </c>
      <c r="D26" s="53">
        <v>0.7</v>
      </c>
      <c r="E26" s="53">
        <v>1.4</v>
      </c>
      <c r="F26" s="53">
        <v>1.1000000000000001</v>
      </c>
      <c r="G26" s="53">
        <v>3.2</v>
      </c>
      <c r="H26" s="53">
        <v>3.2</v>
      </c>
      <c r="I26" s="53">
        <v>3.5</v>
      </c>
      <c r="J26" s="53">
        <v>0.2</v>
      </c>
      <c r="K26" s="53">
        <v>0.6</v>
      </c>
    </row>
    <row r="27" spans="1:11" x14ac:dyDescent="0.25">
      <c r="A27" t="s">
        <v>28</v>
      </c>
      <c r="B27" s="53">
        <v>1</v>
      </c>
      <c r="C27" s="53">
        <v>1.3</v>
      </c>
      <c r="D27" s="53">
        <v>1.6</v>
      </c>
      <c r="E27" s="53">
        <v>1.6</v>
      </c>
      <c r="F27" s="53">
        <v>2.1</v>
      </c>
      <c r="G27" s="53">
        <v>1.9</v>
      </c>
      <c r="H27" s="53">
        <v>1.5</v>
      </c>
      <c r="I27" s="53">
        <v>0.8</v>
      </c>
      <c r="J27" s="53">
        <v>0.4</v>
      </c>
      <c r="K27" s="53">
        <v>0.2</v>
      </c>
    </row>
    <row r="28" spans="1:11" x14ac:dyDescent="0.25">
      <c r="A28" t="s">
        <v>29</v>
      </c>
      <c r="B28" s="53">
        <v>0.3</v>
      </c>
      <c r="C28" s="53">
        <v>0.9</v>
      </c>
      <c r="D28" s="53">
        <v>0.6</v>
      </c>
      <c r="E28" s="53">
        <v>0.4</v>
      </c>
      <c r="F28" s="53">
        <v>0.6</v>
      </c>
      <c r="G28" s="53">
        <v>1.2</v>
      </c>
      <c r="H28" s="53">
        <v>2.2000000000000002</v>
      </c>
      <c r="I28" s="53">
        <v>2.2999999999999998</v>
      </c>
      <c r="J28" s="53">
        <v>1.5</v>
      </c>
      <c r="K28" s="53">
        <v>1.8</v>
      </c>
    </row>
    <row r="29" spans="1:11" x14ac:dyDescent="0.25">
      <c r="A29" t="s">
        <v>30</v>
      </c>
      <c r="B29" s="53">
        <v>1.5</v>
      </c>
      <c r="C29" s="53">
        <v>2.1</v>
      </c>
      <c r="D29" s="53">
        <v>1.6</v>
      </c>
      <c r="E29" s="53">
        <v>1.5</v>
      </c>
      <c r="F29" s="53">
        <v>1</v>
      </c>
      <c r="G29" s="53">
        <v>1</v>
      </c>
      <c r="H29" s="53">
        <v>0.9</v>
      </c>
      <c r="I29" s="53">
        <v>0.8</v>
      </c>
      <c r="J29" s="53">
        <v>0</v>
      </c>
      <c r="K29" s="53">
        <v>0.6</v>
      </c>
    </row>
    <row r="30" spans="1:11" x14ac:dyDescent="0.25">
      <c r="A30" t="s">
        <v>47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topLeftCell="A13" workbookViewId="0">
      <selection activeCell="A34" sqref="A34"/>
    </sheetView>
  </sheetViews>
  <sheetFormatPr defaultRowHeight="13.2" x14ac:dyDescent="0.25"/>
  <sheetData>
    <row r="1" spans="1:11" x14ac:dyDescent="0.25">
      <c r="A1" s="2" t="s">
        <v>149</v>
      </c>
      <c r="B1" s="2"/>
      <c r="C1" s="2"/>
      <c r="D1" s="2"/>
      <c r="E1" s="2"/>
      <c r="F1" s="2"/>
    </row>
    <row r="2" spans="1:11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1" x14ac:dyDescent="0.25">
      <c r="A3" t="s">
        <v>3</v>
      </c>
      <c r="B3">
        <v>-0.1</v>
      </c>
      <c r="C3">
        <v>-0.2</v>
      </c>
      <c r="D3">
        <v>0.8</v>
      </c>
      <c r="E3">
        <v>0.9</v>
      </c>
      <c r="F3">
        <v>0.2</v>
      </c>
      <c r="G3">
        <v>-0.8</v>
      </c>
      <c r="H3">
        <v>-1.4</v>
      </c>
      <c r="I3">
        <v>-1.6</v>
      </c>
      <c r="J3">
        <v>-1</v>
      </c>
      <c r="K3">
        <v>0</v>
      </c>
    </row>
    <row r="4" spans="1:11" x14ac:dyDescent="0.25">
      <c r="A4" t="s">
        <v>5</v>
      </c>
      <c r="B4">
        <v>3.8</v>
      </c>
      <c r="C4">
        <v>2.7</v>
      </c>
      <c r="D4">
        <v>0.6</v>
      </c>
      <c r="E4">
        <v>-1.1000000000000001</v>
      </c>
      <c r="F4">
        <v>-2.9</v>
      </c>
      <c r="G4">
        <v>-3.5</v>
      </c>
      <c r="H4">
        <v>-2.5</v>
      </c>
      <c r="I4">
        <v>-2.1</v>
      </c>
      <c r="J4">
        <v>-1.2</v>
      </c>
      <c r="K4">
        <v>-1</v>
      </c>
    </row>
    <row r="5" spans="1:11" x14ac:dyDescent="0.25">
      <c r="A5" t="s">
        <v>6</v>
      </c>
      <c r="B5">
        <v>1</v>
      </c>
      <c r="C5">
        <v>0</v>
      </c>
      <c r="D5">
        <v>0</v>
      </c>
      <c r="E5">
        <v>-0.6</v>
      </c>
      <c r="F5">
        <v>-1.3</v>
      </c>
      <c r="G5">
        <v>-1.7</v>
      </c>
      <c r="H5">
        <v>-1.7</v>
      </c>
      <c r="I5">
        <v>-1.1000000000000001</v>
      </c>
      <c r="J5">
        <v>-0.4</v>
      </c>
      <c r="K5">
        <v>0.1</v>
      </c>
    </row>
    <row r="6" spans="1:11" x14ac:dyDescent="0.25">
      <c r="A6" t="s">
        <v>7</v>
      </c>
      <c r="B6">
        <v>1.5</v>
      </c>
      <c r="C6">
        <v>0.4</v>
      </c>
      <c r="D6">
        <v>-0.1</v>
      </c>
      <c r="E6">
        <v>-0.5</v>
      </c>
      <c r="F6">
        <v>-0.6</v>
      </c>
      <c r="G6">
        <v>-0.5</v>
      </c>
      <c r="H6">
        <v>-0.6</v>
      </c>
      <c r="I6">
        <v>-0.4</v>
      </c>
      <c r="J6">
        <v>-0.3</v>
      </c>
      <c r="K6">
        <v>0</v>
      </c>
    </row>
    <row r="7" spans="1:11" x14ac:dyDescent="0.25">
      <c r="A7" t="s">
        <v>8</v>
      </c>
      <c r="B7">
        <v>-1</v>
      </c>
      <c r="C7">
        <v>-0.9</v>
      </c>
      <c r="D7">
        <v>-0.5</v>
      </c>
      <c r="E7">
        <v>-0.4</v>
      </c>
      <c r="F7">
        <v>-0.6</v>
      </c>
      <c r="G7">
        <v>-0.7</v>
      </c>
      <c r="H7">
        <v>-0.6</v>
      </c>
      <c r="I7">
        <v>-0.5</v>
      </c>
      <c r="J7">
        <v>-0.4</v>
      </c>
      <c r="K7">
        <v>-0.2</v>
      </c>
    </row>
    <row r="8" spans="1:11" x14ac:dyDescent="0.25">
      <c r="A8" t="s">
        <v>9</v>
      </c>
      <c r="B8">
        <v>1.7</v>
      </c>
      <c r="C8">
        <v>-3.7</v>
      </c>
      <c r="D8">
        <v>-3.7</v>
      </c>
      <c r="E8">
        <v>-3</v>
      </c>
      <c r="F8">
        <v>-1.6</v>
      </c>
      <c r="G8">
        <v>-1.3</v>
      </c>
      <c r="H8">
        <v>-1.1000000000000001</v>
      </c>
      <c r="I8">
        <v>-1.3</v>
      </c>
      <c r="J8">
        <v>-0.8</v>
      </c>
      <c r="K8">
        <v>0.3</v>
      </c>
    </row>
    <row r="9" spans="1:11" x14ac:dyDescent="0.25">
      <c r="A9" t="s">
        <v>10</v>
      </c>
      <c r="B9">
        <v>5.7</v>
      </c>
      <c r="C9">
        <v>1</v>
      </c>
      <c r="D9">
        <v>-2.2000000000000002</v>
      </c>
      <c r="E9">
        <v>-3.9</v>
      </c>
      <c r="F9">
        <v>-3.7</v>
      </c>
      <c r="G9">
        <v>-3.6</v>
      </c>
      <c r="H9">
        <v>-3.2</v>
      </c>
      <c r="I9">
        <v>-2.6</v>
      </c>
      <c r="J9">
        <v>-1.6</v>
      </c>
      <c r="K9">
        <v>-0.3</v>
      </c>
    </row>
    <row r="10" spans="1:11" x14ac:dyDescent="0.25">
      <c r="A10" t="s">
        <v>11</v>
      </c>
      <c r="B10">
        <v>9.5</v>
      </c>
      <c r="C10">
        <v>11.5</v>
      </c>
      <c r="D10">
        <v>9.5</v>
      </c>
      <c r="E10">
        <v>3.3</v>
      </c>
      <c r="F10">
        <v>-1.3</v>
      </c>
      <c r="G10">
        <v>-3.2</v>
      </c>
      <c r="H10">
        <v>-3.9</v>
      </c>
      <c r="I10">
        <v>-4.0999999999999996</v>
      </c>
      <c r="J10">
        <v>-3.8</v>
      </c>
      <c r="K10">
        <v>-3.3</v>
      </c>
    </row>
    <row r="11" spans="1:11" x14ac:dyDescent="0.25">
      <c r="A11" t="s">
        <v>12</v>
      </c>
      <c r="B11">
        <v>6.7</v>
      </c>
      <c r="C11">
        <v>5.7</v>
      </c>
      <c r="D11">
        <v>4</v>
      </c>
      <c r="E11">
        <v>0.4</v>
      </c>
      <c r="F11">
        <v>-3.5</v>
      </c>
      <c r="G11">
        <v>-5.2</v>
      </c>
      <c r="H11">
        <v>-5</v>
      </c>
      <c r="I11">
        <v>-4.2</v>
      </c>
      <c r="J11">
        <v>-2.7</v>
      </c>
      <c r="K11">
        <v>-0.2</v>
      </c>
    </row>
    <row r="12" spans="1:11" x14ac:dyDescent="0.25">
      <c r="A12" t="s">
        <v>13</v>
      </c>
      <c r="B12">
        <v>0.6</v>
      </c>
      <c r="C12">
        <v>0.5</v>
      </c>
      <c r="D12">
        <v>0.6</v>
      </c>
      <c r="E12">
        <v>0.5</v>
      </c>
      <c r="F12">
        <v>0.2</v>
      </c>
      <c r="G12">
        <v>-0.2</v>
      </c>
      <c r="H12">
        <v>-0.6</v>
      </c>
      <c r="I12">
        <v>-0.8</v>
      </c>
      <c r="J12">
        <v>-1</v>
      </c>
      <c r="K12">
        <v>-0.2</v>
      </c>
    </row>
    <row r="13" spans="1:11" x14ac:dyDescent="0.25">
      <c r="A13" t="s">
        <v>14</v>
      </c>
      <c r="B13">
        <v>5.0999999999999996</v>
      </c>
      <c r="C13">
        <v>4.4000000000000004</v>
      </c>
      <c r="D13">
        <v>1.7</v>
      </c>
      <c r="E13">
        <v>0</v>
      </c>
      <c r="F13">
        <v>-4.4000000000000004</v>
      </c>
      <c r="G13">
        <v>-5.5</v>
      </c>
      <c r="H13">
        <v>-6.8</v>
      </c>
      <c r="I13">
        <v>-4.2</v>
      </c>
      <c r="J13">
        <v>-2.5</v>
      </c>
      <c r="K13">
        <v>-0.6</v>
      </c>
    </row>
    <row r="14" spans="1:11" x14ac:dyDescent="0.25">
      <c r="A14" t="s">
        <v>15</v>
      </c>
      <c r="B14">
        <v>2.2999999999999998</v>
      </c>
      <c r="C14">
        <v>3.1</v>
      </c>
      <c r="D14">
        <v>3.6</v>
      </c>
      <c r="E14">
        <v>1.4</v>
      </c>
      <c r="F14">
        <v>-0.3</v>
      </c>
      <c r="G14">
        <v>-1.3</v>
      </c>
      <c r="H14">
        <v>-0.9</v>
      </c>
      <c r="I14">
        <v>-1.2</v>
      </c>
      <c r="J14">
        <v>-1.8</v>
      </c>
      <c r="K14">
        <v>-1.1000000000000001</v>
      </c>
    </row>
    <row r="15" spans="1:11" x14ac:dyDescent="0.25">
      <c r="A15" t="s">
        <v>16</v>
      </c>
      <c r="B15">
        <v>3</v>
      </c>
      <c r="C15">
        <v>4.8</v>
      </c>
      <c r="D15">
        <v>6.1</v>
      </c>
      <c r="E15">
        <v>3.2</v>
      </c>
      <c r="F15">
        <v>-0.3</v>
      </c>
      <c r="G15">
        <v>-3.2</v>
      </c>
      <c r="H15">
        <v>-4.0999999999999996</v>
      </c>
      <c r="I15">
        <v>-3.7</v>
      </c>
      <c r="J15">
        <v>-2.4</v>
      </c>
      <c r="K15">
        <v>-0.1</v>
      </c>
    </row>
    <row r="16" spans="1:11" x14ac:dyDescent="0.25">
      <c r="A16" t="s">
        <v>17</v>
      </c>
      <c r="B16">
        <v>3.6</v>
      </c>
      <c r="C16">
        <v>-3.4</v>
      </c>
      <c r="D16">
        <v>-4.7</v>
      </c>
      <c r="E16">
        <v>-3.7</v>
      </c>
      <c r="F16">
        <v>-1.9</v>
      </c>
      <c r="G16">
        <v>-1.5</v>
      </c>
      <c r="H16">
        <v>-1.5</v>
      </c>
      <c r="I16">
        <v>-1.7</v>
      </c>
      <c r="J16">
        <v>-1.2</v>
      </c>
      <c r="K16">
        <v>-1.1000000000000001</v>
      </c>
    </row>
    <row r="17" spans="1:11" x14ac:dyDescent="0.25">
      <c r="A17" t="s">
        <v>18</v>
      </c>
      <c r="B17">
        <v>3.3</v>
      </c>
      <c r="C17">
        <v>-2.2999999999999998</v>
      </c>
      <c r="D17">
        <v>-3.2</v>
      </c>
      <c r="E17">
        <v>-2.7</v>
      </c>
      <c r="F17">
        <v>-2.1</v>
      </c>
      <c r="G17">
        <v>-2.1</v>
      </c>
      <c r="H17">
        <v>-1.9</v>
      </c>
      <c r="I17">
        <v>-1.1000000000000001</v>
      </c>
      <c r="J17">
        <v>-0.2</v>
      </c>
      <c r="K17">
        <v>0.6</v>
      </c>
    </row>
    <row r="18" spans="1:11" x14ac:dyDescent="0.25">
      <c r="A18" t="s">
        <v>19</v>
      </c>
      <c r="B18">
        <v>0.4</v>
      </c>
      <c r="C18">
        <v>0.5</v>
      </c>
      <c r="D18">
        <v>0.2</v>
      </c>
      <c r="E18">
        <v>0.3</v>
      </c>
      <c r="F18">
        <v>0.4</v>
      </c>
      <c r="G18">
        <v>0.5</v>
      </c>
      <c r="H18">
        <v>-0.5</v>
      </c>
      <c r="I18">
        <v>-0.9</v>
      </c>
      <c r="J18">
        <v>-0.4</v>
      </c>
      <c r="K18">
        <v>0.4</v>
      </c>
    </row>
    <row r="19" spans="1:11" x14ac:dyDescent="0.25">
      <c r="A19" t="s">
        <v>20</v>
      </c>
      <c r="B19">
        <v>0.8</v>
      </c>
      <c r="C19">
        <v>-0.5</v>
      </c>
      <c r="D19">
        <v>-1.5</v>
      </c>
      <c r="E19">
        <v>-1.8</v>
      </c>
      <c r="F19">
        <v>-2.5</v>
      </c>
      <c r="G19">
        <v>-2</v>
      </c>
      <c r="H19">
        <v>-1.6</v>
      </c>
      <c r="I19">
        <v>-1.2</v>
      </c>
      <c r="J19">
        <v>-0.5</v>
      </c>
      <c r="K19">
        <v>-0.1</v>
      </c>
    </row>
    <row r="20" spans="1:11" x14ac:dyDescent="0.25">
      <c r="A20" t="s">
        <v>21</v>
      </c>
      <c r="B20">
        <v>0.9</v>
      </c>
      <c r="C20">
        <v>-0.6</v>
      </c>
      <c r="D20">
        <v>-1</v>
      </c>
      <c r="E20">
        <v>-1.1000000000000001</v>
      </c>
      <c r="F20">
        <v>-1.1000000000000001</v>
      </c>
      <c r="G20">
        <v>-0.9</v>
      </c>
      <c r="H20">
        <v>-0.9</v>
      </c>
      <c r="I20">
        <v>-1.5</v>
      </c>
      <c r="J20">
        <v>-0.9</v>
      </c>
      <c r="K20">
        <v>-0.9</v>
      </c>
    </row>
    <row r="21" spans="1:11" x14ac:dyDescent="0.25">
      <c r="A21" t="s">
        <v>22</v>
      </c>
      <c r="B21">
        <v>0.8</v>
      </c>
      <c r="C21">
        <v>1.2</v>
      </c>
      <c r="D21">
        <v>1.3</v>
      </c>
      <c r="E21">
        <v>1</v>
      </c>
      <c r="F21">
        <v>0</v>
      </c>
      <c r="G21">
        <v>-1</v>
      </c>
      <c r="H21">
        <v>-1.5</v>
      </c>
      <c r="I21">
        <v>-1.4</v>
      </c>
      <c r="J21">
        <v>-1</v>
      </c>
      <c r="K21">
        <v>-0.4</v>
      </c>
    </row>
    <row r="22" spans="1:11" x14ac:dyDescent="0.25">
      <c r="A22" t="s">
        <v>23</v>
      </c>
      <c r="B22">
        <v>0.1</v>
      </c>
      <c r="C22">
        <v>0.1</v>
      </c>
      <c r="D22">
        <v>0.4</v>
      </c>
      <c r="E22">
        <v>0.5</v>
      </c>
      <c r="F22">
        <v>0.8</v>
      </c>
      <c r="G22">
        <v>0.4</v>
      </c>
      <c r="H22">
        <v>-0.3</v>
      </c>
      <c r="I22">
        <v>-1</v>
      </c>
      <c r="J22">
        <v>-0.6</v>
      </c>
      <c r="K22">
        <v>0.3</v>
      </c>
    </row>
    <row r="23" spans="1:11" x14ac:dyDescent="0.25">
      <c r="A23" t="s">
        <v>24</v>
      </c>
      <c r="B23">
        <v>1.6</v>
      </c>
      <c r="C23">
        <v>1.4</v>
      </c>
      <c r="D23">
        <v>0.2</v>
      </c>
      <c r="E23">
        <v>-1.2</v>
      </c>
      <c r="F23">
        <v>-2.2999999999999998</v>
      </c>
      <c r="G23">
        <v>-2.4</v>
      </c>
      <c r="H23">
        <v>-2</v>
      </c>
      <c r="I23">
        <v>-1.5</v>
      </c>
      <c r="J23">
        <v>-0.9</v>
      </c>
      <c r="K23">
        <v>-0.1</v>
      </c>
    </row>
    <row r="24" spans="1:11" x14ac:dyDescent="0.25">
      <c r="A24" t="s">
        <v>25</v>
      </c>
      <c r="B24">
        <v>3.3</v>
      </c>
      <c r="C24">
        <v>3.4</v>
      </c>
      <c r="D24">
        <v>2.2000000000000002</v>
      </c>
      <c r="E24">
        <v>-0.6</v>
      </c>
      <c r="F24">
        <v>-3.3</v>
      </c>
      <c r="G24">
        <v>-4.0999999999999996</v>
      </c>
      <c r="H24">
        <v>-4.3</v>
      </c>
      <c r="I24">
        <v>-3.6</v>
      </c>
      <c r="J24">
        <v>-2.2999999999999998</v>
      </c>
      <c r="K24">
        <v>-0.3</v>
      </c>
    </row>
    <row r="25" spans="1:11" x14ac:dyDescent="0.25">
      <c r="A25" t="s">
        <v>26</v>
      </c>
      <c r="B25">
        <v>1.1000000000000001</v>
      </c>
      <c r="C25">
        <v>0.9</v>
      </c>
      <c r="D25">
        <v>-0.2</v>
      </c>
      <c r="E25">
        <v>-0.1</v>
      </c>
      <c r="F25">
        <v>-0.5</v>
      </c>
      <c r="G25">
        <v>-1</v>
      </c>
      <c r="H25">
        <v>-1.4</v>
      </c>
      <c r="I25">
        <v>-1.4</v>
      </c>
      <c r="J25">
        <v>-0.6</v>
      </c>
      <c r="K25">
        <v>-0.2</v>
      </c>
    </row>
    <row r="26" spans="1:11" x14ac:dyDescent="0.25">
      <c r="A26" t="s">
        <v>27</v>
      </c>
      <c r="B26">
        <v>2.5</v>
      </c>
      <c r="C26">
        <v>2</v>
      </c>
      <c r="D26">
        <v>1.6</v>
      </c>
      <c r="E26">
        <v>0.4</v>
      </c>
      <c r="F26">
        <v>-0.9</v>
      </c>
      <c r="G26">
        <v>-2.2000000000000002</v>
      </c>
      <c r="H26">
        <v>-2.5</v>
      </c>
      <c r="I26">
        <v>-2.4</v>
      </c>
      <c r="J26">
        <v>-1.2</v>
      </c>
      <c r="K26">
        <v>-0.3</v>
      </c>
    </row>
    <row r="27" spans="1:11" x14ac:dyDescent="0.25">
      <c r="A27" t="s">
        <v>28</v>
      </c>
      <c r="B27">
        <v>3.3</v>
      </c>
      <c r="C27">
        <v>0.9</v>
      </c>
      <c r="D27">
        <v>0</v>
      </c>
      <c r="E27">
        <v>-2.1</v>
      </c>
      <c r="F27">
        <v>-4.8</v>
      </c>
      <c r="G27">
        <v>-4.8</v>
      </c>
      <c r="H27">
        <v>-4.0999999999999996</v>
      </c>
      <c r="I27">
        <v>-2.9</v>
      </c>
      <c r="J27">
        <v>-2.2000000000000002</v>
      </c>
      <c r="K27">
        <v>-0.8</v>
      </c>
    </row>
    <row r="28" spans="1:11" x14ac:dyDescent="0.25">
      <c r="A28" t="s">
        <v>29</v>
      </c>
      <c r="B28">
        <v>0.4</v>
      </c>
      <c r="C28">
        <v>-0.4</v>
      </c>
      <c r="D28">
        <v>0.2</v>
      </c>
      <c r="E28">
        <v>0.8</v>
      </c>
      <c r="F28">
        <v>0.8</v>
      </c>
      <c r="G28">
        <v>0.2</v>
      </c>
      <c r="H28">
        <v>-0.9</v>
      </c>
      <c r="I28">
        <v>-1.4</v>
      </c>
      <c r="J28">
        <v>-1.1000000000000001</v>
      </c>
      <c r="K28">
        <v>-0.2</v>
      </c>
    </row>
    <row r="29" spans="1:11" x14ac:dyDescent="0.25">
      <c r="A29" t="s">
        <v>30</v>
      </c>
      <c r="B29">
        <v>0.6</v>
      </c>
      <c r="C29">
        <v>-0.2</v>
      </c>
      <c r="D29">
        <v>0</v>
      </c>
      <c r="E29">
        <v>0</v>
      </c>
      <c r="F29">
        <v>-0.3</v>
      </c>
      <c r="G29">
        <v>-0.3</v>
      </c>
      <c r="H29">
        <v>-0.6</v>
      </c>
      <c r="I29">
        <v>-0.5</v>
      </c>
      <c r="J29">
        <v>-0.2</v>
      </c>
      <c r="K29">
        <v>0.2</v>
      </c>
    </row>
    <row r="30" spans="1:11" x14ac:dyDescent="0.25">
      <c r="A30" t="s">
        <v>47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3" sqref="B3:K29"/>
    </sheetView>
  </sheetViews>
  <sheetFormatPr defaultRowHeight="13.2" x14ac:dyDescent="0.25"/>
  <sheetData>
    <row r="1" spans="1:11" x14ac:dyDescent="0.25">
      <c r="A1" s="55" t="s">
        <v>150</v>
      </c>
    </row>
    <row r="2" spans="1:11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1" x14ac:dyDescent="0.25">
      <c r="A3" t="s">
        <v>3</v>
      </c>
      <c r="B3" s="69">
        <v>-2</v>
      </c>
      <c r="C3" s="69">
        <v>1.5</v>
      </c>
      <c r="D3" s="69">
        <v>4.5</v>
      </c>
      <c r="E3" s="69">
        <v>2.5</v>
      </c>
      <c r="F3" s="69">
        <v>-3.6</v>
      </c>
      <c r="G3" s="69">
        <v>-4</v>
      </c>
      <c r="H3" s="69">
        <v>-6.5</v>
      </c>
      <c r="I3" s="69">
        <v>-5.8</v>
      </c>
      <c r="J3" s="69">
        <v>-3.5</v>
      </c>
      <c r="K3" s="69">
        <v>2.2000000000000002</v>
      </c>
    </row>
    <row r="4" spans="1:11" x14ac:dyDescent="0.25">
      <c r="A4" t="s">
        <v>5</v>
      </c>
      <c r="B4" s="71">
        <v>11.8</v>
      </c>
      <c r="C4" s="71">
        <v>6.4</v>
      </c>
      <c r="D4" s="71">
        <v>-1.3</v>
      </c>
      <c r="E4" s="72">
        <v>-6.5</v>
      </c>
      <c r="F4" s="71">
        <v>-11.1</v>
      </c>
      <c r="G4" s="71">
        <v>-10.8</v>
      </c>
      <c r="H4" s="71">
        <v>-8.8000000000000007</v>
      </c>
      <c r="I4" s="71">
        <v>-8.3000000000000007</v>
      </c>
      <c r="J4" s="71">
        <v>1.3</v>
      </c>
      <c r="K4" s="71">
        <v>-0.1</v>
      </c>
    </row>
    <row r="5" spans="1:11" x14ac:dyDescent="0.25">
      <c r="A5" t="s">
        <v>6</v>
      </c>
      <c r="B5" s="69">
        <v>2.9</v>
      </c>
      <c r="C5" s="69">
        <v>0.7</v>
      </c>
      <c r="D5" s="69">
        <v>-2.2000000000000002</v>
      </c>
      <c r="E5" s="69">
        <v>-6.9</v>
      </c>
      <c r="F5" s="69">
        <v>-8.5</v>
      </c>
      <c r="G5" s="69">
        <v>-8</v>
      </c>
      <c r="H5" s="69">
        <v>-5.9</v>
      </c>
      <c r="I5" s="69">
        <v>-4.9000000000000004</v>
      </c>
      <c r="J5" s="70">
        <v>0.1</v>
      </c>
      <c r="K5" s="69">
        <v>1.5</v>
      </c>
    </row>
    <row r="6" spans="1:11" x14ac:dyDescent="0.25">
      <c r="A6" t="s">
        <v>7</v>
      </c>
      <c r="B6" s="71">
        <v>2.2999999999999998</v>
      </c>
      <c r="C6" s="72">
        <v>-0.8</v>
      </c>
      <c r="D6" s="71">
        <v>-2.2000000000000002</v>
      </c>
      <c r="E6" s="71">
        <v>-3.6</v>
      </c>
      <c r="F6" s="71">
        <v>-2.6</v>
      </c>
      <c r="G6" s="71">
        <v>-1.8</v>
      </c>
      <c r="H6" s="71">
        <v>-1.7</v>
      </c>
      <c r="I6" s="71">
        <v>-2.1</v>
      </c>
      <c r="J6" s="71">
        <v>-0.8</v>
      </c>
      <c r="K6" s="71">
        <v>0.3</v>
      </c>
    </row>
    <row r="7" spans="1:11" x14ac:dyDescent="0.25">
      <c r="A7" t="s">
        <v>8</v>
      </c>
      <c r="B7" s="69">
        <v>-3.3</v>
      </c>
      <c r="C7" s="70">
        <v>-2.2000000000000002</v>
      </c>
      <c r="D7" s="69">
        <v>-0.8</v>
      </c>
      <c r="E7" s="69">
        <v>-0.9</v>
      </c>
      <c r="F7" s="70">
        <v>-0.8</v>
      </c>
      <c r="G7" s="69">
        <v>-1.1000000000000001</v>
      </c>
      <c r="H7" s="69">
        <v>-1.1000000000000001</v>
      </c>
      <c r="I7" s="69">
        <v>-1.3</v>
      </c>
      <c r="J7" s="69">
        <v>0.8</v>
      </c>
      <c r="K7" s="70">
        <v>0.3</v>
      </c>
    </row>
    <row r="8" spans="1:11" x14ac:dyDescent="0.25">
      <c r="A8" t="s">
        <v>9</v>
      </c>
      <c r="B8" s="71">
        <v>-6.5</v>
      </c>
      <c r="C8" s="71">
        <v>-14</v>
      </c>
      <c r="D8" s="71">
        <v>-7.4</v>
      </c>
      <c r="E8" s="71">
        <v>-6.4</v>
      </c>
      <c r="F8" s="71">
        <v>-4.5999999999999996</v>
      </c>
      <c r="G8" s="71">
        <v>-2.8</v>
      </c>
      <c r="H8" s="71">
        <v>-2.2999999999999998</v>
      </c>
      <c r="I8" s="71">
        <v>-2.4</v>
      </c>
      <c r="J8" s="71">
        <v>6.2</v>
      </c>
      <c r="K8" s="71">
        <v>4.7</v>
      </c>
    </row>
    <row r="9" spans="1:11" x14ac:dyDescent="0.25">
      <c r="A9" t="s">
        <v>10</v>
      </c>
      <c r="B9" s="69">
        <v>6.3</v>
      </c>
      <c r="C9" s="69">
        <v>-1.4</v>
      </c>
      <c r="D9" s="69">
        <v>-6.2</v>
      </c>
      <c r="E9" s="69">
        <v>-10.6</v>
      </c>
      <c r="F9" s="69">
        <v>-9.9</v>
      </c>
      <c r="G9" s="69">
        <v>-9</v>
      </c>
      <c r="H9" s="69">
        <v>-6.4</v>
      </c>
      <c r="I9" s="69">
        <v>-4.3</v>
      </c>
      <c r="J9" s="70">
        <v>1.4</v>
      </c>
      <c r="K9" s="69">
        <v>0.7</v>
      </c>
    </row>
    <row r="10" spans="1:11" x14ac:dyDescent="0.25">
      <c r="A10" t="s">
        <v>11</v>
      </c>
      <c r="B10" s="71">
        <v>29.8</v>
      </c>
      <c r="C10" s="71">
        <v>25.6</v>
      </c>
      <c r="D10" s="71">
        <v>7.8</v>
      </c>
      <c r="E10" s="71">
        <v>-5.6</v>
      </c>
      <c r="F10" s="71">
        <v>-11</v>
      </c>
      <c r="G10" s="71">
        <v>-8.5</v>
      </c>
      <c r="H10" s="71">
        <v>-9.1</v>
      </c>
      <c r="I10" s="72">
        <v>-10.7</v>
      </c>
      <c r="J10" s="71">
        <v>-6.5</v>
      </c>
      <c r="K10" s="71">
        <v>-5.7</v>
      </c>
    </row>
    <row r="11" spans="1:11" x14ac:dyDescent="0.25">
      <c r="A11" t="s">
        <v>12</v>
      </c>
      <c r="B11" s="69">
        <v>15.2</v>
      </c>
      <c r="C11" s="69">
        <v>14</v>
      </c>
      <c r="D11" s="69">
        <v>7</v>
      </c>
      <c r="E11" s="69">
        <v>-4.5999999999999996</v>
      </c>
      <c r="F11" s="70">
        <v>-11.1</v>
      </c>
      <c r="G11" s="70">
        <v>-14.6</v>
      </c>
      <c r="H11" s="69">
        <v>-14</v>
      </c>
      <c r="I11" s="69">
        <v>-11.9</v>
      </c>
      <c r="J11" s="69">
        <v>-0.3</v>
      </c>
      <c r="K11" s="70">
        <v>0.5</v>
      </c>
    </row>
    <row r="12" spans="1:11" x14ac:dyDescent="0.25">
      <c r="A12" t="s">
        <v>13</v>
      </c>
      <c r="B12" s="71">
        <v>0.8</v>
      </c>
      <c r="C12" s="71">
        <v>1.7</v>
      </c>
      <c r="D12" s="71">
        <v>1.6</v>
      </c>
      <c r="E12" s="71">
        <v>0.3</v>
      </c>
      <c r="F12" s="71">
        <v>-0.4</v>
      </c>
      <c r="G12" s="71">
        <v>-2.2000000000000002</v>
      </c>
      <c r="H12" s="71">
        <v>-4.0999999999999996</v>
      </c>
      <c r="I12" s="71">
        <v>-5.3</v>
      </c>
      <c r="J12" s="71">
        <v>-2</v>
      </c>
      <c r="K12" s="71">
        <v>-3.1</v>
      </c>
    </row>
    <row r="13" spans="1:11" x14ac:dyDescent="0.25">
      <c r="A13" t="s">
        <v>14</v>
      </c>
      <c r="B13" s="69">
        <v>16.899999999999999</v>
      </c>
      <c r="C13" s="69">
        <v>17.600000000000001</v>
      </c>
      <c r="D13" s="70">
        <v>8.8000000000000007</v>
      </c>
      <c r="E13" s="69">
        <v>0.2</v>
      </c>
      <c r="F13" s="69">
        <v>-18.7</v>
      </c>
      <c r="G13" s="69">
        <v>-18.100000000000001</v>
      </c>
      <c r="H13" s="69">
        <v>-18.600000000000001</v>
      </c>
      <c r="I13" s="69">
        <v>-14.7</v>
      </c>
      <c r="J13" s="69">
        <v>-6.3</v>
      </c>
      <c r="K13" s="69">
        <v>-1.8</v>
      </c>
    </row>
    <row r="14" spans="1:11" x14ac:dyDescent="0.25">
      <c r="A14" t="s">
        <v>15</v>
      </c>
      <c r="B14" s="71">
        <v>9.9</v>
      </c>
      <c r="C14" s="71">
        <v>12</v>
      </c>
      <c r="D14" s="72">
        <v>13.5</v>
      </c>
      <c r="E14" s="72">
        <v>5</v>
      </c>
      <c r="F14" s="71">
        <v>-2.2999999999999998</v>
      </c>
      <c r="G14" s="71">
        <v>-8.1</v>
      </c>
      <c r="H14" s="72">
        <v>-8.1</v>
      </c>
      <c r="I14" s="71">
        <v>-8.5</v>
      </c>
      <c r="J14" s="72">
        <v>-4.8</v>
      </c>
      <c r="K14" s="71">
        <v>-2.5</v>
      </c>
    </row>
    <row r="15" spans="1:11" x14ac:dyDescent="0.25">
      <c r="A15" t="s">
        <v>16</v>
      </c>
      <c r="B15" s="69">
        <v>13.9</v>
      </c>
      <c r="C15" s="69">
        <v>22.3</v>
      </c>
      <c r="D15" s="69">
        <v>13.6</v>
      </c>
      <c r="E15" s="69">
        <v>5.0999999999999996</v>
      </c>
      <c r="F15" s="69">
        <v>-9.8000000000000007</v>
      </c>
      <c r="G15" s="69">
        <v>-11.3</v>
      </c>
      <c r="H15" s="69">
        <v>-12.6</v>
      </c>
      <c r="I15" s="69">
        <v>-12.5</v>
      </c>
      <c r="J15" s="69">
        <v>-6.5</v>
      </c>
      <c r="K15" s="69">
        <v>-3.1</v>
      </c>
    </row>
    <row r="16" spans="1:11" x14ac:dyDescent="0.25">
      <c r="A16" t="s">
        <v>17</v>
      </c>
      <c r="B16" s="71">
        <v>-4.9000000000000004</v>
      </c>
      <c r="C16" s="71">
        <v>-13</v>
      </c>
      <c r="D16" s="71">
        <v>-11.4</v>
      </c>
      <c r="E16" s="71">
        <v>-12.2</v>
      </c>
      <c r="F16" s="72">
        <v>-5.7</v>
      </c>
      <c r="G16" s="71">
        <v>-2.6</v>
      </c>
      <c r="H16" s="71">
        <v>-4.0999999999999996</v>
      </c>
      <c r="I16" s="71">
        <v>-4.8</v>
      </c>
      <c r="J16" s="71">
        <v>-2.1</v>
      </c>
      <c r="K16" s="71">
        <v>2.6</v>
      </c>
    </row>
    <row r="17" spans="1:11" x14ac:dyDescent="0.25">
      <c r="A17" t="s">
        <v>18</v>
      </c>
      <c r="B17" s="69">
        <v>-2.9</v>
      </c>
      <c r="C17" s="69">
        <v>-13.8</v>
      </c>
      <c r="D17" s="69">
        <v>-13.3</v>
      </c>
      <c r="E17" s="69">
        <v>-10.4</v>
      </c>
      <c r="F17" s="69">
        <v>-7.4</v>
      </c>
      <c r="G17" s="69">
        <v>-6</v>
      </c>
      <c r="H17" s="69">
        <v>-5.2</v>
      </c>
      <c r="I17" s="69">
        <v>-2.6</v>
      </c>
      <c r="J17" s="70">
        <v>6.3</v>
      </c>
      <c r="K17" s="69">
        <v>3.2</v>
      </c>
    </row>
    <row r="18" spans="1:11" x14ac:dyDescent="0.25">
      <c r="A18" t="s">
        <v>19</v>
      </c>
      <c r="B18" s="72">
        <v>1.6</v>
      </c>
      <c r="C18" s="71">
        <v>1.3</v>
      </c>
      <c r="D18" s="71">
        <v>5.8</v>
      </c>
      <c r="E18" s="71">
        <v>-1.5</v>
      </c>
      <c r="F18" s="71">
        <v>3.4</v>
      </c>
      <c r="G18" s="71">
        <v>-7.2</v>
      </c>
      <c r="H18" s="71">
        <v>-3.1</v>
      </c>
      <c r="I18" s="71">
        <v>-1.9</v>
      </c>
      <c r="J18" s="71">
        <v>7.8</v>
      </c>
      <c r="K18" s="71">
        <v>2.7</v>
      </c>
    </row>
    <row r="19" spans="1:11" x14ac:dyDescent="0.25">
      <c r="A19" t="s">
        <v>20</v>
      </c>
      <c r="B19" s="69">
        <v>2</v>
      </c>
      <c r="C19" s="69">
        <v>0.2</v>
      </c>
      <c r="D19" s="69">
        <v>-5.3</v>
      </c>
      <c r="E19" s="69">
        <v>-10.7</v>
      </c>
      <c r="F19" s="69">
        <v>-13.4</v>
      </c>
      <c r="G19" s="69">
        <v>-9.6</v>
      </c>
      <c r="H19" s="69">
        <v>-7.2</v>
      </c>
      <c r="I19" s="69">
        <v>-1.5</v>
      </c>
      <c r="J19" s="69">
        <v>2</v>
      </c>
      <c r="K19" s="69">
        <v>3.6</v>
      </c>
    </row>
    <row r="20" spans="1:11" x14ac:dyDescent="0.25">
      <c r="A20" t="s">
        <v>21</v>
      </c>
      <c r="B20" s="72">
        <v>-0.7</v>
      </c>
      <c r="C20" s="71">
        <v>-0.5</v>
      </c>
      <c r="D20" s="71">
        <v>-1.6</v>
      </c>
      <c r="E20" s="71">
        <v>-2.2000000000000002</v>
      </c>
      <c r="F20" s="71">
        <v>-2</v>
      </c>
      <c r="G20" s="71">
        <v>-1.1000000000000001</v>
      </c>
      <c r="H20" s="71">
        <v>-2.5</v>
      </c>
      <c r="I20" s="72">
        <v>-1.4</v>
      </c>
      <c r="J20" s="71">
        <v>0.3</v>
      </c>
      <c r="K20" s="71">
        <v>0.3</v>
      </c>
    </row>
    <row r="21" spans="1:11" x14ac:dyDescent="0.25">
      <c r="A21" t="s">
        <v>22</v>
      </c>
      <c r="B21" s="69">
        <v>1.3</v>
      </c>
      <c r="C21" s="69">
        <v>1.8</v>
      </c>
      <c r="D21" s="69">
        <v>2.4</v>
      </c>
      <c r="E21" s="69">
        <v>-0.4</v>
      </c>
      <c r="F21" s="69">
        <v>-2.1</v>
      </c>
      <c r="G21" s="69">
        <v>-3.4</v>
      </c>
      <c r="H21" s="69">
        <v>-3.6</v>
      </c>
      <c r="I21" s="69">
        <v>-3.6</v>
      </c>
      <c r="J21" s="69">
        <v>0.2</v>
      </c>
      <c r="K21" s="69">
        <v>0.4</v>
      </c>
    </row>
    <row r="22" spans="1:11" x14ac:dyDescent="0.25">
      <c r="A22" t="s">
        <v>23</v>
      </c>
      <c r="B22" s="71">
        <v>-1.3</v>
      </c>
      <c r="C22" s="71">
        <v>0.2</v>
      </c>
      <c r="D22" s="71">
        <v>1.5</v>
      </c>
      <c r="E22" s="71">
        <v>1.3</v>
      </c>
      <c r="F22" s="71">
        <v>1.7</v>
      </c>
      <c r="G22" s="71">
        <v>-0.5</v>
      </c>
      <c r="H22" s="71">
        <v>-1.3</v>
      </c>
      <c r="I22" s="71">
        <v>-2.9</v>
      </c>
      <c r="J22" s="71">
        <v>1.2</v>
      </c>
      <c r="K22" s="71">
        <v>1</v>
      </c>
    </row>
    <row r="23" spans="1:11" x14ac:dyDescent="0.25">
      <c r="A23" t="s">
        <v>24</v>
      </c>
      <c r="B23" s="69">
        <v>5.8</v>
      </c>
      <c r="C23" s="69">
        <v>3.6</v>
      </c>
      <c r="D23" s="69">
        <v>-1.9</v>
      </c>
      <c r="E23" s="69">
        <v>-5.8</v>
      </c>
      <c r="F23" s="69">
        <v>-9.8000000000000007</v>
      </c>
      <c r="G23" s="69">
        <v>-9.1999999999999993</v>
      </c>
      <c r="H23" s="69">
        <v>-9.1999999999999993</v>
      </c>
      <c r="I23" s="69">
        <v>-7.9</v>
      </c>
      <c r="J23" s="69">
        <v>-4</v>
      </c>
      <c r="K23" s="69">
        <v>0.1</v>
      </c>
    </row>
    <row r="24" spans="1:11" x14ac:dyDescent="0.25">
      <c r="A24" t="s">
        <v>25</v>
      </c>
      <c r="B24" s="71">
        <v>12.8</v>
      </c>
      <c r="C24" s="71">
        <v>10.3</v>
      </c>
      <c r="D24" s="71">
        <v>4.5</v>
      </c>
      <c r="E24" s="71">
        <v>-6.1</v>
      </c>
      <c r="F24" s="71">
        <v>-10.3</v>
      </c>
      <c r="G24" s="71">
        <v>-10.9</v>
      </c>
      <c r="H24" s="72">
        <v>-11.7</v>
      </c>
      <c r="I24" s="71">
        <v>-9.6999999999999993</v>
      </c>
      <c r="J24" s="71">
        <v>-1.4</v>
      </c>
      <c r="K24" s="71">
        <v>3.1</v>
      </c>
    </row>
    <row r="25" spans="1:11" x14ac:dyDescent="0.25">
      <c r="A25" t="s">
        <v>26</v>
      </c>
      <c r="B25" s="69">
        <v>3.4</v>
      </c>
      <c r="C25" s="69">
        <v>1.6</v>
      </c>
      <c r="D25" s="69">
        <v>0.6</v>
      </c>
      <c r="E25" s="69">
        <v>-0.9</v>
      </c>
      <c r="F25" s="69">
        <v>-3.7</v>
      </c>
      <c r="G25" s="69">
        <v>-7</v>
      </c>
      <c r="H25" s="69">
        <v>-6.8</v>
      </c>
      <c r="I25" s="69">
        <v>-4.9000000000000004</v>
      </c>
      <c r="J25" s="69">
        <v>-1.4</v>
      </c>
      <c r="K25" s="69">
        <v>0.5</v>
      </c>
    </row>
    <row r="26" spans="1:11" x14ac:dyDescent="0.25">
      <c r="A26" t="s">
        <v>27</v>
      </c>
      <c r="B26" s="71">
        <v>7</v>
      </c>
      <c r="C26" s="71">
        <v>6.9</v>
      </c>
      <c r="D26" s="71">
        <v>4.5999999999999996</v>
      </c>
      <c r="E26" s="72">
        <v>-4.4000000000000004</v>
      </c>
      <c r="F26" s="71">
        <v>-6.3</v>
      </c>
      <c r="G26" s="71">
        <v>-9.1999999999999993</v>
      </c>
      <c r="H26" s="71">
        <v>-7.5</v>
      </c>
      <c r="I26" s="71">
        <v>-7.2</v>
      </c>
      <c r="J26" s="72">
        <v>3</v>
      </c>
      <c r="K26" s="71">
        <v>3.9</v>
      </c>
    </row>
    <row r="27" spans="1:11" x14ac:dyDescent="0.25">
      <c r="A27" t="s">
        <v>28</v>
      </c>
      <c r="B27" s="69">
        <v>6.8</v>
      </c>
      <c r="C27" s="69">
        <v>0</v>
      </c>
      <c r="D27" s="69">
        <v>-3.8</v>
      </c>
      <c r="E27" s="69">
        <v>-7.6</v>
      </c>
      <c r="F27" s="69">
        <v>-11.5</v>
      </c>
      <c r="G27" s="70">
        <v>-11</v>
      </c>
      <c r="H27" s="69">
        <v>-11.9</v>
      </c>
      <c r="I27" s="69">
        <v>-6.3</v>
      </c>
      <c r="J27" s="69">
        <v>0.4</v>
      </c>
      <c r="K27" s="69">
        <v>4.8</v>
      </c>
    </row>
    <row r="28" spans="1:11" x14ac:dyDescent="0.25">
      <c r="A28" t="s">
        <v>29</v>
      </c>
      <c r="B28" s="71">
        <v>-2.2000000000000002</v>
      </c>
      <c r="C28" s="71">
        <v>-1.4</v>
      </c>
      <c r="D28" s="71">
        <v>0.2</v>
      </c>
      <c r="E28" s="71">
        <v>3</v>
      </c>
      <c r="F28" s="71">
        <v>-0.1</v>
      </c>
      <c r="G28" s="71">
        <v>-0.5</v>
      </c>
      <c r="H28" s="71">
        <v>-5.2</v>
      </c>
      <c r="I28" s="71">
        <v>-2.8</v>
      </c>
      <c r="J28" s="71">
        <v>1</v>
      </c>
      <c r="K28" s="71">
        <v>-0.2</v>
      </c>
    </row>
    <row r="29" spans="1:11" x14ac:dyDescent="0.25">
      <c r="A29" t="s">
        <v>30</v>
      </c>
      <c r="B29" s="69">
        <v>-1.4</v>
      </c>
      <c r="C29" s="69">
        <v>-1.2</v>
      </c>
      <c r="D29" s="69">
        <v>0.2</v>
      </c>
      <c r="E29" s="69">
        <v>-3.3</v>
      </c>
      <c r="F29" s="69">
        <v>-4.5999999999999996</v>
      </c>
      <c r="G29" s="69">
        <v>-5.0999999999999996</v>
      </c>
      <c r="H29" s="69">
        <v>-2.9</v>
      </c>
      <c r="I29" s="69">
        <v>1.1000000000000001</v>
      </c>
      <c r="J29" s="69">
        <v>6.3</v>
      </c>
      <c r="K29" s="70">
        <v>7.9</v>
      </c>
    </row>
    <row r="30" spans="1:11" x14ac:dyDescent="0.25">
      <c r="A30" t="s">
        <v>47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3" workbookViewId="0">
      <selection activeCell="K37" sqref="K37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4" t="s">
        <v>78</v>
      </c>
      <c r="R1" s="75"/>
      <c r="S1" s="75"/>
      <c r="T1" s="74" t="s">
        <v>79</v>
      </c>
      <c r="U1" s="75"/>
      <c r="V1" s="75"/>
      <c r="W1" s="74" t="s">
        <v>80</v>
      </c>
      <c r="X1" s="74"/>
      <c r="Y1" s="74"/>
      <c r="Z1" s="74"/>
    </row>
    <row r="2" spans="1:26" ht="38.25" customHeight="1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commerciale'!B3&lt;1,ABS(1-'1_Bilancia commerciale'!B3)*20,('1_Bilancia commerciale'!B3-1)*20)</f>
        <v>22</v>
      </c>
      <c r="D3" s="3">
        <f>IF('2_posizione internaz.li'!B3&lt;0,'2_posizione internaz.li'!B3/-35*100,0)</f>
        <v>0</v>
      </c>
      <c r="E3" s="3">
        <f>IF('3_Tasso cambio effettivo'!B3&lt;0,'3_Tasso cambio effettivo'!B3/-5*100,'3_Tasso cambio effettivo'!B3/5*100)</f>
        <v>86</v>
      </c>
      <c r="F3" s="3">
        <f>IF('4_Quota export mondiale'!B3&lt;0,'4_Quota export mondiale'!B3/-6*100,0)</f>
        <v>260.33333333333331</v>
      </c>
      <c r="G3" s="3">
        <f>IF('5_Costo_lavoro'!B3&gt;0,'5_Costo_lavoro'!B3/9*100,0)</f>
        <v>54.44444444444445</v>
      </c>
      <c r="H3" s="3">
        <f>IF('6_Prezzo abitazioni'!B3&gt;0,'6_Prezzo abitazioni'!B3/6*100,0)</f>
        <v>3.3333333333333335</v>
      </c>
      <c r="I3" s="3">
        <f>IF('7_Crediti concessi privati'!B3&gt;0,'7_Crediti concessi privati'!B3/14*100,0)</f>
        <v>102.14285714285715</v>
      </c>
      <c r="J3" s="3">
        <f>IF('8_Debiti settore privato'!B3&gt;0,'8_Debiti settore privato'!B3/133*100,0)</f>
        <v>142.40601503759399</v>
      </c>
      <c r="K3" s="3">
        <f>IF('9_Debito pubblico'!B3&gt;0,'9_Debito pubblico'!B3/60*100,0)</f>
        <v>174.66666666666666</v>
      </c>
      <c r="L3" s="3">
        <f>IF('10_Disoccupazione'!B3&gt;0,'10_Disoccupazione'!B3/10*100,0)</f>
        <v>77</v>
      </c>
      <c r="M3" s="3">
        <f>IF('11_esposizione finanziaria'!B3&gt;0,'11_esposizione finanziaria'!B3/16.5*100,0)</f>
        <v>0</v>
      </c>
      <c r="N3" s="3">
        <f>IF('12_Tasso di attivita'!B3&lt;0,'12_Tasso di attivita'!B3/-0.2*100,0)</f>
        <v>0</v>
      </c>
      <c r="O3" s="3">
        <f>IF('13_Disoccupazione lungo periodo'!B3&gt;0,'13_Disoccupazione lungo periodo'!B3/0.5*100,0)</f>
        <v>0</v>
      </c>
      <c r="P3" s="3">
        <f>IF('14_Disoccupazione giovanile'!B3&gt;0,'14_Disoccupazione giovanile'!B3/2*100,0)</f>
        <v>0</v>
      </c>
      <c r="Q3">
        <f t="shared" ref="Q3:Q29" si="0">COUNTIF(C3:P3,"&gt;=100")</f>
        <v>4</v>
      </c>
      <c r="R3" s="3">
        <f>AVERAGE(C3:P3)</f>
        <v>65.88047499701635</v>
      </c>
      <c r="S3">
        <f t="shared" ref="S3:S29" si="1">RANK(R3,R$3:R$29,1)</f>
        <v>2</v>
      </c>
      <c r="T3">
        <f t="shared" ref="T3:T29" si="2">COUNTIF(C3:G3,"&gt;=100")</f>
        <v>1</v>
      </c>
      <c r="U3" s="3">
        <f t="shared" ref="U3:U32" si="3">AVERAGE(C3:G3)</f>
        <v>84.555555555555557</v>
      </c>
      <c r="V3">
        <f t="shared" ref="V3:V29" si="4">RANK(U3,U$3:U$29,1)</f>
        <v>8</v>
      </c>
      <c r="W3">
        <f t="shared" ref="W3:W29" si="5">COUNTIF(H3:P3,"&gt;=100")</f>
        <v>3</v>
      </c>
      <c r="X3" s="3">
        <f>AVERAGE(H3:P3)</f>
        <v>55.505430242272347</v>
      </c>
      <c r="Y3">
        <f t="shared" ref="Y3:Y29" si="6">RANK(X3,X$3:X$29,1)</f>
        <v>5</v>
      </c>
      <c r="Z3" s="3">
        <f>SUM(H3:P3)/14/R3*100</f>
        <v>54.161816987839941</v>
      </c>
    </row>
    <row r="4" spans="1:26" x14ac:dyDescent="0.25">
      <c r="A4" s="4" t="s">
        <v>56</v>
      </c>
      <c r="B4" t="s">
        <v>5</v>
      </c>
      <c r="C4" s="3">
        <f>IF('1_Bilancia commerciale'!B4&lt;1,ABS(1-'1_Bilancia commerciale'!B4)*20,('1_Bilancia commerciale'!B4-1)*20)</f>
        <v>34</v>
      </c>
      <c r="D4" s="3">
        <f>IF('2_posizione internaz.li'!B4&lt;0,'2_posizione internaz.li'!B4/-35*100,0)</f>
        <v>220.85714285714286</v>
      </c>
      <c r="E4" s="3">
        <f>IF('3_Tasso cambio effettivo'!B4&lt;0,'3_Tasso cambio effettivo'!B4/-5*100,'3_Tasso cambio effettivo'!B4/5*100)</f>
        <v>80</v>
      </c>
      <c r="F4" s="3">
        <f>IF('4_Quota export mondiale'!B4&lt;0,'4_Quota export mondiale'!B4/-6*100,0)</f>
        <v>18.500000000000004</v>
      </c>
      <c r="G4" s="3">
        <f>IF('5_Costo_lavoro'!B4&gt;0,'5_Costo_lavoro'!B4/9*100,0)</f>
        <v>121.11111111111113</v>
      </c>
      <c r="H4" s="3">
        <f>IF('6_Prezzo abitazioni'!B4&gt;0,'6_Prezzo abitazioni'!B4/6*100,0)</f>
        <v>0</v>
      </c>
      <c r="I4" s="3">
        <f>IF('7_Crediti concessi privati'!B4&gt;0,'7_Crediti concessi privati'!B4/14*100,0)</f>
        <v>18.571428571428573</v>
      </c>
      <c r="J4" s="3">
        <f>IF('8_Debiti settore privato'!B4&gt;0,'8_Debiti settore privato'!B4/133*100,0)</f>
        <v>95.939849624060145</v>
      </c>
      <c r="K4" s="3">
        <f>IF('9_Debito pubblico'!B4&gt;0,'9_Debito pubblico'!B4/60*100,0)</f>
        <v>27.666666666666668</v>
      </c>
      <c r="L4" s="3">
        <f>IF('10_Disoccupazione'!B4&gt;0,'10_Disoccupazione'!B4/10*100,0)</f>
        <v>123</v>
      </c>
      <c r="M4" s="3">
        <f>IF('11_esposizione finanziaria'!B4&gt;0,'11_esposizione finanziaria'!B4/16.5*100,0)</f>
        <v>70.909090909090907</v>
      </c>
      <c r="N4" s="3">
        <f>IF('12_Tasso di attivita'!B4&lt;0,'12_Tasso di attivita'!B4/-0.2*100,0)</f>
        <v>0</v>
      </c>
      <c r="O4" s="3">
        <f>IF('13_Disoccupazione lungo periodo'!B4&gt;0,'13_Disoccupazione lungo periodo'!B4/0.5*100,0)</f>
        <v>760</v>
      </c>
      <c r="P4" s="3">
        <f>IF('14_Disoccupazione giovanile'!B4&gt;0,'14_Disoccupazione giovanile'!B4/2*100,0)</f>
        <v>590</v>
      </c>
      <c r="Q4">
        <f t="shared" si="0"/>
        <v>5</v>
      </c>
      <c r="R4" s="3">
        <f t="shared" ref="R4:R32" si="7">AVERAGE(C4:P4)</f>
        <v>154.32537783853573</v>
      </c>
      <c r="S4">
        <f t="shared" si="1"/>
        <v>20</v>
      </c>
      <c r="T4">
        <f t="shared" si="2"/>
        <v>2</v>
      </c>
      <c r="U4" s="3">
        <f t="shared" si="3"/>
        <v>94.893650793650806</v>
      </c>
      <c r="V4">
        <f t="shared" si="4"/>
        <v>10</v>
      </c>
      <c r="W4">
        <f t="shared" si="5"/>
        <v>3</v>
      </c>
      <c r="X4" s="3">
        <f t="shared" ref="X4:X32" si="8">AVERAGE(H4:P4)</f>
        <v>187.34300397458293</v>
      </c>
      <c r="Y4">
        <f t="shared" si="6"/>
        <v>20</v>
      </c>
      <c r="Z4" s="3">
        <f t="shared" ref="Z4:Z32" si="9">SUM(H4:P4)/14/R4*100</f>
        <v>78.039522699488018</v>
      </c>
    </row>
    <row r="5" spans="1:26" x14ac:dyDescent="0.25">
      <c r="A5" s="4" t="s">
        <v>56</v>
      </c>
      <c r="B5" t="s">
        <v>6</v>
      </c>
      <c r="C5" s="3">
        <f>IF('1_Bilancia commerciale'!B5&lt;1,ABS(1-'1_Bilancia commerciale'!B5)*20,('1_Bilancia commerciale'!B5-1)*20)</f>
        <v>68</v>
      </c>
      <c r="D5" s="3">
        <f>IF('2_posizione internaz.li'!B5&lt;0,'2_posizione internaz.li'!B5/-35*100,0)</f>
        <v>130.28571428571431</v>
      </c>
      <c r="E5" s="3">
        <f>IF('3_Tasso cambio effettivo'!B5&lt;0,'3_Tasso cambio effettivo'!B5/-5*100,'3_Tasso cambio effettivo'!B5/5*100)</f>
        <v>10</v>
      </c>
      <c r="F5" s="3">
        <f>IF('4_Quota export mondiale'!B5&lt;0,'4_Quota export mondiale'!B5/-6*100,0)</f>
        <v>76.166666666666671</v>
      </c>
      <c r="G5" s="3">
        <f>IF('5_Costo_lavoro'!B5&gt;0,'5_Costo_lavoro'!B5/9*100,0)</f>
        <v>47.777777777777771</v>
      </c>
      <c r="H5" s="3">
        <f>IF('6_Prezzo abitazioni'!B5&gt;0,'6_Prezzo abitazioni'!B5/6*100,0)</f>
        <v>0</v>
      </c>
      <c r="I5" s="3">
        <f>IF('7_Crediti concessi privati'!B5&gt;0,'7_Crediti concessi privati'!B5/14*100,0)</f>
        <v>22.142857142857146</v>
      </c>
      <c r="J5" s="3">
        <f>IF('8_Debiti settore privato'!B5&gt;0,'8_Debiti settore privato'!B5/133*100,0)</f>
        <v>61.503759398496236</v>
      </c>
      <c r="K5" s="3">
        <f>IF('9_Debito pubblico'!B5&gt;0,'9_Debito pubblico'!B5/60*100,0)</f>
        <v>73.666666666666671</v>
      </c>
      <c r="L5" s="3">
        <f>IF('10_Disoccupazione'!B5&gt;0,'10_Disoccupazione'!B5/10*100,0)</f>
        <v>70</v>
      </c>
      <c r="M5" s="3">
        <f>IF('11_esposizione finanziaria'!B5&gt;0,'11_esposizione finanziaria'!B5/16.5*100,0)</f>
        <v>30.303030303030305</v>
      </c>
      <c r="N5" s="3">
        <f>IF('12_Tasso di attivita'!B5&lt;0,'12_Tasso di attivita'!B5/-0.2*100,0)</f>
        <v>0</v>
      </c>
      <c r="O5" s="3">
        <f>IF('13_Disoccupazione lungo periodo'!B5&gt;0,'13_Disoccupazione lungo periodo'!B5/0.5*100,0)</f>
        <v>200</v>
      </c>
      <c r="P5" s="3">
        <f>IF('14_Disoccupazione giovanile'!B5&gt;0,'14_Disoccupazione giovanile'!B5/2*100,0)</f>
        <v>145</v>
      </c>
      <c r="Q5">
        <f t="shared" si="0"/>
        <v>3</v>
      </c>
      <c r="R5" s="3">
        <f t="shared" si="7"/>
        <v>66.774748017229214</v>
      </c>
      <c r="S5">
        <f t="shared" si="1"/>
        <v>4</v>
      </c>
      <c r="T5">
        <f t="shared" si="2"/>
        <v>1</v>
      </c>
      <c r="U5" s="3">
        <f t="shared" si="3"/>
        <v>66.44603174603175</v>
      </c>
      <c r="V5">
        <f t="shared" si="4"/>
        <v>3</v>
      </c>
      <c r="W5">
        <f t="shared" si="5"/>
        <v>2</v>
      </c>
      <c r="X5" s="3">
        <f t="shared" si="8"/>
        <v>66.957368167894472</v>
      </c>
      <c r="Y5">
        <f t="shared" si="6"/>
        <v>8</v>
      </c>
      <c r="Z5" s="3">
        <f t="shared" si="9"/>
        <v>64.461527256591424</v>
      </c>
    </row>
    <row r="6" spans="1:26" x14ac:dyDescent="0.25">
      <c r="A6" s="4" t="s">
        <v>56</v>
      </c>
      <c r="B6" t="s">
        <v>7</v>
      </c>
      <c r="C6" s="3">
        <f>IF('1_Bilancia commerciale'!B6&lt;1,ABS(1-'1_Bilancia commerciale'!B6)*20,('1_Bilancia commerciale'!B6-1)*20)</f>
        <v>110</v>
      </c>
      <c r="D6" s="3">
        <f>IF('2_posizione internaz.li'!B6&lt;0,'2_posizione internaz.li'!B6/-35*100,0)</f>
        <v>0</v>
      </c>
      <c r="E6" s="3">
        <f>IF('3_Tasso cambio effettivo'!B6&lt;0,'3_Tasso cambio effettivo'!B6/-5*100,'3_Tasso cambio effettivo'!B6/5*100)</f>
        <v>156</v>
      </c>
      <c r="F6" s="3">
        <f>IF('4_Quota export mondiale'!B6&lt;0,'4_Quota export mondiale'!B6/-6*100,0)</f>
        <v>296.83333333333331</v>
      </c>
      <c r="G6" s="3">
        <f>IF('5_Costo_lavoro'!B6&gt;0,'5_Costo_lavoro'!B6/9*100,0)</f>
        <v>0</v>
      </c>
      <c r="H6" s="3">
        <f>IF('6_Prezzo abitazioni'!B6&gt;0,'6_Prezzo abitazioni'!B6/6*100,0)</f>
        <v>0</v>
      </c>
      <c r="I6" s="3">
        <f>IF('7_Crediti concessi privati'!B6&gt;0,'7_Crediti concessi privati'!B6/14*100,0)</f>
        <v>56.428571428571431</v>
      </c>
      <c r="J6" s="3">
        <f>IF('8_Debiti settore privato'!B6&gt;0,'8_Debiti settore privato'!B6/133*100,0)</f>
        <v>168.42105263157893</v>
      </c>
      <c r="K6" s="3">
        <f>IF('9_Debito pubblico'!B6&gt;0,'9_Debito pubblico'!B6/60*100,0)</f>
        <v>74.833333333333329</v>
      </c>
      <c r="L6" s="3">
        <f>IF('10_Disoccupazione'!B6&gt;0,'10_Disoccupazione'!B6/10*100,0)</f>
        <v>78</v>
      </c>
      <c r="M6" s="3">
        <f>IF('11_esposizione finanziaria'!B6&gt;0,'11_esposizione finanziaria'!B6/16.5*100,0)</f>
        <v>15.151515151515152</v>
      </c>
      <c r="N6" s="3">
        <f>IF('12_Tasso di attivita'!B6&lt;0,'12_Tasso di attivita'!B6/-0.2*100,0)</f>
        <v>750</v>
      </c>
      <c r="O6" s="3">
        <f>IF('13_Disoccupazione lungo periodo'!B6&gt;0,'13_Disoccupazione lungo periodo'!B6/0.5*100,0)</f>
        <v>300</v>
      </c>
      <c r="P6" s="3">
        <f>IF('14_Disoccupazione giovanile'!B6&gt;0,'14_Disoccupazione giovanile'!B6/2*100,0)</f>
        <v>114.99999999999999</v>
      </c>
      <c r="Q6">
        <f t="shared" si="0"/>
        <v>7</v>
      </c>
      <c r="R6" s="3">
        <f t="shared" si="7"/>
        <v>151.47627184845231</v>
      </c>
      <c r="S6">
        <f t="shared" si="1"/>
        <v>19</v>
      </c>
      <c r="T6">
        <f t="shared" si="2"/>
        <v>3</v>
      </c>
      <c r="U6" s="3">
        <f t="shared" si="3"/>
        <v>112.56666666666665</v>
      </c>
      <c r="V6">
        <f t="shared" si="4"/>
        <v>14</v>
      </c>
      <c r="W6">
        <f t="shared" si="5"/>
        <v>4</v>
      </c>
      <c r="X6" s="3">
        <f t="shared" si="8"/>
        <v>173.09271917166654</v>
      </c>
      <c r="Y6">
        <f t="shared" si="6"/>
        <v>19</v>
      </c>
      <c r="Z6" s="3">
        <f t="shared" si="9"/>
        <v>73.459618155507343</v>
      </c>
    </row>
    <row r="7" spans="1:26" x14ac:dyDescent="0.25">
      <c r="A7" s="4" t="s">
        <v>55</v>
      </c>
      <c r="B7" t="s">
        <v>8</v>
      </c>
      <c r="C7" s="3">
        <f>IF('1_Bilancia commerciale'!B7&lt;1,ABS(1-'1_Bilancia commerciale'!B7)*20,('1_Bilancia commerciale'!B7-1)*20)</f>
        <v>108</v>
      </c>
      <c r="D7" s="3">
        <f>IF('2_posizione internaz.li'!B7&lt;0,'2_posizione internaz.li'!B7/-35*100,0)</f>
        <v>0</v>
      </c>
      <c r="E7" s="3">
        <f>IF('3_Tasso cambio effettivo'!B7&lt;0,'3_Tasso cambio effettivo'!B7/-5*100,'3_Tasso cambio effettivo'!B7/5*100)</f>
        <v>180</v>
      </c>
      <c r="F7" s="3">
        <f>IF('4_Quota export mondiale'!B7&lt;0,'4_Quota export mondiale'!B7/-6*100,0)</f>
        <v>280.66666666666669</v>
      </c>
      <c r="G7" s="3">
        <f>IF('5_Costo_lavoro'!B7&gt;0,'5_Costo_lavoro'!B7/9*100,0)</f>
        <v>27.777777777777779</v>
      </c>
      <c r="H7" s="3">
        <f>IF('6_Prezzo abitazioni'!B7&gt;0,'6_Prezzo abitazioni'!B7/6*100,0)</f>
        <v>35</v>
      </c>
      <c r="I7" s="3">
        <f>IF('7_Crediti concessi privati'!B7&gt;0,'7_Crediti concessi privati'!B7/14*100,0)</f>
        <v>11.428571428571429</v>
      </c>
      <c r="J7" s="3">
        <f>IF('8_Debiti settore privato'!B7&gt;0,'8_Debiti settore privato'!B7/133*100,0)</f>
        <v>86.165413533834581</v>
      </c>
      <c r="K7" s="3">
        <f>IF('9_Debito pubblico'!B7&gt;0,'9_Debito pubblico'!B7/60*100,0)</f>
        <v>134.5</v>
      </c>
      <c r="L7" s="3">
        <f>IF('10_Disoccupazione'!B7&gt;0,'10_Disoccupazione'!B7/10*100,0)</f>
        <v>57.000000000000007</v>
      </c>
      <c r="M7" s="3">
        <f>IF('11_esposizione finanziaria'!B7&gt;0,'11_esposizione finanziaria'!B7/16.5*100,0)</f>
        <v>20</v>
      </c>
      <c r="N7" s="3">
        <f>IF('12_Tasso di attivita'!B7&lt;0,'12_Tasso di attivita'!B7/-0.2*100,0)</f>
        <v>0</v>
      </c>
      <c r="O7" s="3">
        <f>IF('13_Disoccupazione lungo periodo'!B7&gt;0,'13_Disoccupazione lungo periodo'!B7/0.5*100,0)</f>
        <v>0</v>
      </c>
      <c r="P7" s="3">
        <f>IF('14_Disoccupazione giovanile'!B7&gt;0,'14_Disoccupazione giovanile'!B7/2*100,0)</f>
        <v>0</v>
      </c>
      <c r="Q7">
        <f t="shared" si="0"/>
        <v>4</v>
      </c>
      <c r="R7" s="3">
        <f t="shared" si="7"/>
        <v>67.181316386203619</v>
      </c>
      <c r="S7">
        <f t="shared" si="1"/>
        <v>5</v>
      </c>
      <c r="T7">
        <f t="shared" si="2"/>
        <v>3</v>
      </c>
      <c r="U7" s="3">
        <f t="shared" si="3"/>
        <v>119.28888888888892</v>
      </c>
      <c r="V7">
        <f t="shared" si="4"/>
        <v>17</v>
      </c>
      <c r="W7">
        <f t="shared" si="5"/>
        <v>1</v>
      </c>
      <c r="X7" s="3">
        <f t="shared" si="8"/>
        <v>38.232664995822887</v>
      </c>
      <c r="Y7">
        <f t="shared" si="6"/>
        <v>1</v>
      </c>
      <c r="Z7" s="3">
        <f t="shared" si="9"/>
        <v>36.584787415800591</v>
      </c>
    </row>
    <row r="8" spans="1:26" x14ac:dyDescent="0.25">
      <c r="A8" s="4" t="s">
        <v>55</v>
      </c>
      <c r="B8" t="s">
        <v>9</v>
      </c>
      <c r="C8" s="3">
        <f>IF('1_Bilancia commerciale'!B8&lt;1,ABS(1-'1_Bilancia commerciale'!B8)*20,('1_Bilancia commerciale'!B8-1)*20)</f>
        <v>12</v>
      </c>
      <c r="D8" s="3">
        <f>IF('2_posizione internaz.li'!B8&lt;0,'2_posizione internaz.li'!B8/-35*100,0)</f>
        <v>146</v>
      </c>
      <c r="E8" s="3">
        <f>IF('3_Tasso cambio effettivo'!B8&lt;0,'3_Tasso cambio effettivo'!B8/-5*100,'3_Tasso cambio effettivo'!B8/5*100)</f>
        <v>72</v>
      </c>
      <c r="F8" s="3">
        <f>IF('4_Quota export mondiale'!B8&lt;0,'4_Quota export mondiale'!B8/-6*100,0)</f>
        <v>0</v>
      </c>
      <c r="G8" s="3">
        <f>IF('5_Costo_lavoro'!B8&gt;0,'5_Costo_lavoro'!B8/9*100,0)</f>
        <v>7.7777777777777777</v>
      </c>
      <c r="H8" s="3">
        <f>IF('6_Prezzo abitazioni'!B8&gt;0,'6_Prezzo abitazioni'!B8/6*100,0)</f>
        <v>51.666666666666671</v>
      </c>
      <c r="I8" s="3">
        <f>IF('7_Crediti concessi privati'!B8&gt;0,'7_Crediti concessi privati'!B8/14*100,0)</f>
        <v>55.000000000000007</v>
      </c>
      <c r="J8" s="3">
        <f>IF('8_Debiti settore privato'!B8&gt;0,'8_Debiti settore privato'!B8/133*100,0)</f>
        <v>88.796992481203006</v>
      </c>
      <c r="K8" s="3">
        <f>IF('9_Debito pubblico'!B8&gt;0,'9_Debito pubblico'!B8/60*100,0)</f>
        <v>16.333333333333336</v>
      </c>
      <c r="L8" s="3">
        <f>IF('10_Disoccupazione'!B8&gt;0,'10_Disoccupazione'!B8/10*100,0)</f>
        <v>129</v>
      </c>
      <c r="M8" s="3">
        <f>IF('11_esposizione finanziaria'!B8&gt;0,'11_esposizione finanziaria'!B8/16.5*100,0)</f>
        <v>66.060606060606062</v>
      </c>
      <c r="N8" s="3">
        <f>IF('12_Tasso di attivita'!B8&lt;0,'12_Tasso di attivita'!B8/-0.2*100,0)</f>
        <v>0</v>
      </c>
      <c r="O8" s="3">
        <f>IF('13_Disoccupazione lungo periodo'!B8&gt;0,'13_Disoccupazione lungo periodo'!B8/0.5*100,0)</f>
        <v>340</v>
      </c>
      <c r="P8" s="3">
        <f>IF('14_Disoccupazione giovanile'!B8&gt;0,'14_Disoccupazione giovanile'!B8/2*100,0)</f>
        <v>0</v>
      </c>
      <c r="Q8">
        <f t="shared" si="0"/>
        <v>3</v>
      </c>
      <c r="R8" s="3">
        <f t="shared" si="7"/>
        <v>70.331098308541911</v>
      </c>
      <c r="S8">
        <f t="shared" si="1"/>
        <v>6</v>
      </c>
      <c r="T8">
        <f t="shared" si="2"/>
        <v>1</v>
      </c>
      <c r="U8" s="3">
        <f t="shared" si="3"/>
        <v>47.555555555555557</v>
      </c>
      <c r="V8">
        <f t="shared" si="4"/>
        <v>1</v>
      </c>
      <c r="W8">
        <f t="shared" si="5"/>
        <v>2</v>
      </c>
      <c r="X8" s="3">
        <f t="shared" si="8"/>
        <v>82.98417761575655</v>
      </c>
      <c r="Y8">
        <f t="shared" si="6"/>
        <v>12</v>
      </c>
      <c r="Z8" s="3">
        <f t="shared" si="9"/>
        <v>75.85118476379003</v>
      </c>
    </row>
    <row r="9" spans="1:26" x14ac:dyDescent="0.25">
      <c r="A9" s="4" t="s">
        <v>55</v>
      </c>
      <c r="B9" t="s">
        <v>10</v>
      </c>
      <c r="C9" s="3">
        <f>IF('1_Bilancia commerciale'!B9&lt;1,ABS(1-'1_Bilancia commerciale'!B9)*20,('1_Bilancia commerciale'!B9-1)*20)</f>
        <v>62</v>
      </c>
      <c r="D9" s="3">
        <f>IF('2_posizione internaz.li'!B9&lt;0,'2_posizione internaz.li'!B9/-35*100,0)</f>
        <v>392.57142857142856</v>
      </c>
      <c r="E9" s="3">
        <f>IF('3_Tasso cambio effettivo'!B9&lt;0,'3_Tasso cambio effettivo'!B9/-5*100,'3_Tasso cambio effettivo'!B9/5*100)</f>
        <v>244</v>
      </c>
      <c r="F9" s="3">
        <f>IF('4_Quota export mondiale'!B9&lt;0,'4_Quota export mondiale'!B9/-6*100,0)</f>
        <v>307.16666666666669</v>
      </c>
      <c r="G9" s="3">
        <f>IF('5_Costo_lavoro'!B9&gt;0,'5_Costo_lavoro'!B9/9*100,0)</f>
        <v>0</v>
      </c>
      <c r="H9" s="3">
        <f>IF('6_Prezzo abitazioni'!B9&gt;0,'6_Prezzo abitazioni'!B9/6*100,0)</f>
        <v>0</v>
      </c>
      <c r="I9" s="3">
        <f>IF('7_Crediti concessi privati'!B9&gt;0,'7_Crediti concessi privati'!B9/14*100,0)</f>
        <v>0</v>
      </c>
      <c r="J9" s="3">
        <f>IF('8_Debiti settore privato'!B9&gt;0,'8_Debiti settore privato'!B9/133*100,0)</f>
        <v>207.81954887218043</v>
      </c>
      <c r="K9" s="3">
        <f>IF('9_Debito pubblico'!B9&gt;0,'9_Debito pubblico'!B9/60*100,0)</f>
        <v>199.33333333333331</v>
      </c>
      <c r="L9" s="3">
        <f>IF('10_Disoccupazione'!B9&gt;0,'10_Disoccupazione'!B9/10*100,0)</f>
        <v>152</v>
      </c>
      <c r="M9" s="3">
        <f>IF('11_esposizione finanziaria'!B9&gt;0,'11_esposizione finanziaria'!B9/16.5*100,0)</f>
        <v>0</v>
      </c>
      <c r="N9" s="3">
        <f>IF('12_Tasso di attivita'!B9&lt;0,'12_Tasso di attivita'!B9/-0.2*100,0)</f>
        <v>949.99999999999977</v>
      </c>
      <c r="O9" s="3">
        <f>IF('13_Disoccupazione lungo periodo'!B9&gt;0,'13_Disoccupazione lungo periodo'!B9/0.5*100,0)</f>
        <v>1140</v>
      </c>
      <c r="P9" s="3">
        <f>IF('14_Disoccupazione giovanile'!B9&gt;0,'14_Disoccupazione giovanile'!B9/2*100,0)</f>
        <v>315</v>
      </c>
      <c r="Q9">
        <f t="shared" si="0"/>
        <v>9</v>
      </c>
      <c r="R9" s="3">
        <f t="shared" si="7"/>
        <v>283.56364124597206</v>
      </c>
      <c r="S9">
        <f t="shared" si="1"/>
        <v>25</v>
      </c>
      <c r="T9">
        <f t="shared" si="2"/>
        <v>3</v>
      </c>
      <c r="U9" s="3">
        <f t="shared" si="3"/>
        <v>201.14761904761903</v>
      </c>
      <c r="V9">
        <f t="shared" si="4"/>
        <v>25</v>
      </c>
      <c r="W9">
        <f t="shared" si="5"/>
        <v>6</v>
      </c>
      <c r="X9" s="3">
        <f t="shared" si="8"/>
        <v>329.35032024505705</v>
      </c>
      <c r="Y9">
        <f t="shared" si="6"/>
        <v>25</v>
      </c>
      <c r="Z9" s="3">
        <f t="shared" si="9"/>
        <v>74.665851003149328</v>
      </c>
    </row>
    <row r="10" spans="1:26" x14ac:dyDescent="0.25">
      <c r="A10" s="4" t="s">
        <v>55</v>
      </c>
      <c r="B10" t="s">
        <v>11</v>
      </c>
      <c r="C10" s="3">
        <f>IF('1_Bilancia commerciale'!B10&lt;1,ABS(1-'1_Bilancia commerciale'!B10)*20,('1_Bilancia commerciale'!B10-1)*20)</f>
        <v>170</v>
      </c>
      <c r="D10" s="3">
        <f>IF('2_posizione internaz.li'!B10&lt;0,'2_posizione internaz.li'!B10/-35*100,0)</f>
        <v>336</v>
      </c>
      <c r="E10" s="3">
        <f>IF('3_Tasso cambio effettivo'!B10&lt;0,'3_Tasso cambio effettivo'!B10/-5*100,'3_Tasso cambio effettivo'!B10/5*100)</f>
        <v>100</v>
      </c>
      <c r="F10" s="3">
        <f>IF('4_Quota export mondiale'!B10&lt;0,'4_Quota export mondiale'!B10/-6*100,0)</f>
        <v>438.99999999999994</v>
      </c>
      <c r="G10" s="3">
        <f>IF('5_Costo_lavoro'!B10&gt;0,'5_Costo_lavoro'!B10/9*100,0)</f>
        <v>17.777777777777779</v>
      </c>
      <c r="H10" s="3">
        <f>IF('6_Prezzo abitazioni'!B10&gt;0,'6_Prezzo abitazioni'!B10/6*100,0)</f>
        <v>0</v>
      </c>
      <c r="I10" s="3">
        <f>IF('7_Crediti concessi privati'!B10&gt;0,'7_Crediti concessi privati'!B10/14*100,0)</f>
        <v>0</v>
      </c>
      <c r="J10" s="3">
        <f>IF('8_Debiti settore privato'!B10&gt;0,'8_Debiti settore privato'!B10/133*100,0)</f>
        <v>101.65413533834587</v>
      </c>
      <c r="K10" s="3">
        <f>IF('9_Debito pubblico'!B10&gt;0,'9_Debito pubblico'!B10/60*100,0)</f>
        <v>270</v>
      </c>
      <c r="L10" s="3">
        <f>IF('10_Disoccupazione'!B10&gt;0,'10_Disoccupazione'!B10/10*100,0)</f>
        <v>186</v>
      </c>
      <c r="M10" s="3">
        <f>IF('11_esposizione finanziaria'!B10&gt;0,'11_esposizione finanziaria'!B10/16.5*100,0)</f>
        <v>0</v>
      </c>
      <c r="N10" s="3">
        <f>IF('12_Tasso di attivita'!B10&lt;0,'12_Tasso di attivita'!B10/-0.2*100,0)</f>
        <v>50</v>
      </c>
      <c r="O10" s="3">
        <f>IF('13_Disoccupazione lungo periodo'!B10&gt;0,'13_Disoccupazione lungo periodo'!B10/0.5*100,0)</f>
        <v>1900</v>
      </c>
      <c r="P10" s="3">
        <f>IF('14_Disoccupazione giovanile'!B10&gt;0,'14_Disoccupazione giovanile'!B10/2*100,0)</f>
        <v>1490</v>
      </c>
      <c r="Q10">
        <f t="shared" si="0"/>
        <v>9</v>
      </c>
      <c r="R10" s="3">
        <f t="shared" si="7"/>
        <v>361.45942236543743</v>
      </c>
      <c r="S10">
        <f t="shared" si="1"/>
        <v>27</v>
      </c>
      <c r="T10">
        <f t="shared" si="2"/>
        <v>4</v>
      </c>
      <c r="U10" s="3">
        <f t="shared" si="3"/>
        <v>212.55555555555557</v>
      </c>
      <c r="V10">
        <f t="shared" si="4"/>
        <v>27</v>
      </c>
      <c r="W10">
        <f t="shared" si="5"/>
        <v>5</v>
      </c>
      <c r="X10" s="3">
        <f t="shared" si="8"/>
        <v>444.18379281537176</v>
      </c>
      <c r="Y10">
        <f t="shared" si="6"/>
        <v>27</v>
      </c>
      <c r="Z10" s="3">
        <f t="shared" si="9"/>
        <v>78.998279276850539</v>
      </c>
    </row>
    <row r="11" spans="1:26" x14ac:dyDescent="0.25">
      <c r="A11" s="4" t="s">
        <v>55</v>
      </c>
      <c r="B11" t="s">
        <v>12</v>
      </c>
      <c r="C11" s="3">
        <f>IF('1_Bilancia commerciale'!B11&lt;1,ABS(1-'1_Bilancia commerciale'!B11)*20,('1_Bilancia commerciale'!B11-1)*20)</f>
        <v>62</v>
      </c>
      <c r="D11" s="3">
        <f>IF('2_posizione internaz.li'!B11&lt;0,'2_posizione internaz.li'!B11/-35*100,0)</f>
        <v>254</v>
      </c>
      <c r="E11" s="3">
        <f>IF('3_Tasso cambio effettivo'!B11&lt;0,'3_Tasso cambio effettivo'!B11/-5*100,'3_Tasso cambio effettivo'!B11/5*100)</f>
        <v>106</v>
      </c>
      <c r="F11" s="3">
        <f>IF('4_Quota export mondiale'!B11&lt;0,'4_Quota export mondiale'!B11/-6*100,0)</f>
        <v>293.33333333333337</v>
      </c>
      <c r="G11" s="3">
        <f>IF('5_Costo_lavoro'!B11&gt;0,'5_Costo_lavoro'!B11/9*100,0)</f>
        <v>0</v>
      </c>
      <c r="H11" s="3">
        <f>IF('6_Prezzo abitazioni'!B11&gt;0,'6_Prezzo abitazioni'!B11/6*100,0)</f>
        <v>0</v>
      </c>
      <c r="I11" s="3">
        <f>IF('7_Crediti concessi privati'!B11&gt;0,'7_Crediti concessi privati'!B11/14*100,0)</f>
        <v>0</v>
      </c>
      <c r="J11" s="3">
        <f>IF('8_Debiti settore privato'!B11&gt;0,'8_Debiti settore privato'!B11/133*100,0)</f>
        <v>141.80451127819549</v>
      </c>
      <c r="K11" s="3">
        <f>IF('9_Debito pubblico'!B11&gt;0,'9_Debito pubblico'!B11/60*100,0)</f>
        <v>150</v>
      </c>
      <c r="L11" s="3">
        <f>IF('10_Disoccupazione'!B11&gt;0,'10_Disoccupazione'!B11/10*100,0)</f>
        <v>220.00000000000003</v>
      </c>
      <c r="M11" s="3">
        <f>IF('11_esposizione finanziaria'!B11&gt;0,'11_esposizione finanziaria'!B11/16.5*100,0)</f>
        <v>0</v>
      </c>
      <c r="N11" s="3">
        <f>IF('12_Tasso di attivita'!B11&lt;0,'12_Tasso di attivita'!B11/-0.2*100,0)</f>
        <v>0</v>
      </c>
      <c r="O11" s="3">
        <f>IF('13_Disoccupazione lungo periodo'!B11&gt;0,'13_Disoccupazione lungo periodo'!B11/0.5*100,0)</f>
        <v>1340</v>
      </c>
      <c r="P11" s="3">
        <f>IF('14_Disoccupazione giovanile'!B11&gt;0,'14_Disoccupazione giovanile'!B11/2*100,0)</f>
        <v>760</v>
      </c>
      <c r="Q11">
        <f t="shared" si="0"/>
        <v>8</v>
      </c>
      <c r="R11" s="3">
        <f t="shared" si="7"/>
        <v>237.65270318653776</v>
      </c>
      <c r="S11">
        <f t="shared" si="1"/>
        <v>24</v>
      </c>
      <c r="T11">
        <f t="shared" si="2"/>
        <v>3</v>
      </c>
      <c r="U11" s="3">
        <f t="shared" si="3"/>
        <v>143.06666666666666</v>
      </c>
      <c r="V11">
        <f t="shared" si="4"/>
        <v>20</v>
      </c>
      <c r="W11">
        <f t="shared" si="5"/>
        <v>5</v>
      </c>
      <c r="X11" s="3">
        <f t="shared" si="8"/>
        <v>290.20050125313287</v>
      </c>
      <c r="Y11">
        <f t="shared" si="6"/>
        <v>24</v>
      </c>
      <c r="Z11" s="3">
        <f t="shared" si="9"/>
        <v>78.500039170548575</v>
      </c>
    </row>
    <row r="12" spans="1:26" x14ac:dyDescent="0.25">
      <c r="A12" s="4" t="s">
        <v>55</v>
      </c>
      <c r="B12" t="s">
        <v>13</v>
      </c>
      <c r="C12" s="3">
        <f>IF('1_Bilancia commerciale'!B12&lt;1,ABS(1-'1_Bilancia commerciale'!B12)*20,('1_Bilancia commerciale'!B12-1)*20)</f>
        <v>36</v>
      </c>
      <c r="D12" s="3">
        <f>IF('2_posizione internaz.li'!B12&lt;0,'2_posizione internaz.li'!B12/-35*100,0)</f>
        <v>36.571428571428569</v>
      </c>
      <c r="E12" s="3">
        <f>IF('3_Tasso cambio effettivo'!B12&lt;0,'3_Tasso cambio effettivo'!B12/-5*100,'3_Tasso cambio effettivo'!B12/5*100)</f>
        <v>156</v>
      </c>
      <c r="F12" s="3">
        <f>IF('4_Quota export mondiale'!B12&lt;0,'4_Quota export mondiale'!B12/-6*100,0)</f>
        <v>306.33333333333331</v>
      </c>
      <c r="G12" s="3">
        <f>IF('5_Costo_lavoro'!B12&gt;0,'5_Costo_lavoro'!B12/9*100,0)</f>
        <v>45.55555555555555</v>
      </c>
      <c r="H12" s="3">
        <f>IF('6_Prezzo abitazioni'!B12&gt;0,'6_Prezzo abitazioni'!B12/6*100,0)</f>
        <v>0</v>
      </c>
      <c r="I12" s="3">
        <f>IF('7_Crediti concessi privati'!B12&gt;0,'7_Crediti concessi privati'!B12/14*100,0)</f>
        <v>30</v>
      </c>
      <c r="J12" s="3">
        <f>IF('8_Debiti settore privato'!B12&gt;0,'8_Debiti settore privato'!B12/133*100,0)</f>
        <v>103.98496240601504</v>
      </c>
      <c r="K12" s="3">
        <f>IF('9_Debito pubblico'!B12&gt;0,'9_Debito pubblico'!B12/60*100,0)</f>
        <v>151</v>
      </c>
      <c r="L12" s="3">
        <f>IF('10_Disoccupazione'!B12&gt;0,'10_Disoccupazione'!B12/10*100,0)</f>
        <v>94</v>
      </c>
      <c r="M12" s="3">
        <f>IF('11_esposizione finanziaria'!B12&gt;0,'11_esposizione finanziaria'!B12/16.5*100,0)</f>
        <v>8.4848484848484844</v>
      </c>
      <c r="N12" s="3">
        <f>IF('12_Tasso di attivita'!B12&lt;0,'12_Tasso di attivita'!B12/-0.2*100,0)</f>
        <v>0</v>
      </c>
      <c r="O12" s="3">
        <f>IF('13_Disoccupazione lungo periodo'!B12&gt;0,'13_Disoccupazione lungo periodo'!B12/0.5*100,0)</f>
        <v>120</v>
      </c>
      <c r="P12" s="3">
        <f>IF('14_Disoccupazione giovanile'!B12&gt;0,'14_Disoccupazione giovanile'!B12/2*100,0)</f>
        <v>40</v>
      </c>
      <c r="Q12">
        <f t="shared" si="0"/>
        <v>5</v>
      </c>
      <c r="R12" s="3">
        <f t="shared" si="7"/>
        <v>80.566437739370059</v>
      </c>
      <c r="S12">
        <f t="shared" si="1"/>
        <v>9</v>
      </c>
      <c r="T12">
        <f t="shared" si="2"/>
        <v>2</v>
      </c>
      <c r="U12" s="3">
        <f t="shared" si="3"/>
        <v>116.09206349206349</v>
      </c>
      <c r="V12">
        <f t="shared" si="4"/>
        <v>15</v>
      </c>
      <c r="W12">
        <f t="shared" si="5"/>
        <v>3</v>
      </c>
      <c r="X12" s="3">
        <f t="shared" si="8"/>
        <v>60.829978987873723</v>
      </c>
      <c r="Y12">
        <f t="shared" si="6"/>
        <v>7</v>
      </c>
      <c r="Z12" s="3">
        <f t="shared" si="9"/>
        <v>48.537564263059465</v>
      </c>
    </row>
    <row r="13" spans="1:26" x14ac:dyDescent="0.25">
      <c r="A13" s="4" t="s">
        <v>56</v>
      </c>
      <c r="B13" t="s">
        <v>14</v>
      </c>
      <c r="C13" s="3">
        <f>IF('1_Bilancia commerciale'!B13&lt;1,ABS(1-'1_Bilancia commerciale'!B13)*20,('1_Bilancia commerciale'!B13-1)*20)</f>
        <v>60</v>
      </c>
      <c r="D13" s="3">
        <f>IF('2_posizione internaz.li'!B13&lt;0,'2_posizione internaz.li'!B13/-35*100,0)</f>
        <v>258.57142857142861</v>
      </c>
      <c r="E13" s="3">
        <f>IF('3_Tasso cambio effettivo'!B13&lt;0,'3_Tasso cambio effettivo'!B13/-5*100,'3_Tasso cambio effettivo'!B13/5*100)</f>
        <v>168.00000000000003</v>
      </c>
      <c r="F13" s="3">
        <f>IF('4_Quota export mondiale'!B13&lt;0,'4_Quota export mondiale'!B13/-6*100,0)</f>
        <v>430.66666666666669</v>
      </c>
      <c r="G13" s="3">
        <f>IF('5_Costo_lavoro'!B13&gt;0,'5_Costo_lavoro'!B13/9*100,0)</f>
        <v>0</v>
      </c>
      <c r="H13" s="3">
        <f>IF('6_Prezzo abitazioni'!B13&gt;0,'6_Prezzo abitazioni'!B13/6*100,0)</f>
        <v>0</v>
      </c>
      <c r="I13" s="3">
        <f>IF('7_Crediti concessi privati'!B13&gt;0,'7_Crediti concessi privati'!B13/14*100,0)</f>
        <v>0</v>
      </c>
      <c r="J13" s="3">
        <f>IF('8_Debiti settore privato'!B13&gt;0,'8_Debiti settore privato'!B13/133*100,0)</f>
        <v>87.744360902255636</v>
      </c>
      <c r="K13" s="3">
        <f>IF('9_Debito pubblico'!B13&gt;0,'9_Debito pubblico'!B13/60*100,0)</f>
        <v>115.33333333333333</v>
      </c>
      <c r="L13" s="3">
        <f>IF('10_Disoccupazione'!B13&gt;0,'10_Disoccupazione'!B13/10*100,0)</f>
        <v>138</v>
      </c>
      <c r="M13" s="3">
        <f>IF('11_esposizione finanziaria'!B13&gt;0,'11_esposizione finanziaria'!B13/16.5*100,0)</f>
        <v>5.454545454545455</v>
      </c>
      <c r="N13" s="3">
        <f>IF('12_Tasso di attivita'!B13&lt;0,'12_Tasso di attivita'!B13/-0.2*100,0)</f>
        <v>850</v>
      </c>
      <c r="O13" s="3">
        <f>IF('13_Disoccupazione lungo periodo'!B13&gt;0,'13_Disoccupazione lungo periodo'!B13/0.5*100,0)</f>
        <v>1019.9999999999999</v>
      </c>
      <c r="P13" s="3">
        <f>IF('14_Disoccupazione giovanile'!B13&gt;0,'14_Disoccupazione giovanile'!B13/2*100,0)</f>
        <v>844.99999999999989</v>
      </c>
      <c r="Q13">
        <f t="shared" si="0"/>
        <v>8</v>
      </c>
      <c r="R13" s="3">
        <f t="shared" si="7"/>
        <v>284.19788106630216</v>
      </c>
      <c r="S13">
        <f t="shared" si="1"/>
        <v>26</v>
      </c>
      <c r="T13">
        <f t="shared" si="2"/>
        <v>3</v>
      </c>
      <c r="U13" s="3">
        <f t="shared" si="3"/>
        <v>183.44761904761907</v>
      </c>
      <c r="V13">
        <f t="shared" si="4"/>
        <v>24</v>
      </c>
      <c r="W13">
        <f t="shared" si="5"/>
        <v>5</v>
      </c>
      <c r="X13" s="3">
        <f t="shared" si="8"/>
        <v>340.17024885445937</v>
      </c>
      <c r="Y13">
        <f t="shared" si="6"/>
        <v>26</v>
      </c>
      <c r="Z13" s="3">
        <f t="shared" si="9"/>
        <v>76.946694128434999</v>
      </c>
    </row>
    <row r="14" spans="1:26" x14ac:dyDescent="0.25">
      <c r="A14" s="9" t="s">
        <v>55</v>
      </c>
      <c r="B14" s="10" t="s">
        <v>15</v>
      </c>
      <c r="C14" s="11">
        <f>IF('1_Bilancia commerciale'!B14&lt;1,ABS(1-'1_Bilancia commerciale'!B14)*20,('1_Bilancia commerciale'!B14-1)*20)</f>
        <v>62</v>
      </c>
      <c r="D14" s="11">
        <f>IF('2_posizione internaz.li'!B14&lt;0,'2_posizione internaz.li'!B14/-35*100,0)</f>
        <v>65.714285714285708</v>
      </c>
      <c r="E14" s="11">
        <f>IF('3_Tasso cambio effettivo'!B14&lt;0,'3_Tasso cambio effettivo'!B14/-5*100,'3_Tasso cambio effettivo'!B14/5*100)</f>
        <v>124</v>
      </c>
      <c r="F14" s="11">
        <f>IF('4_Quota export mondiale'!B14&lt;0,'4_Quota export mondiale'!B14/-6*100,0)</f>
        <v>430.33333333333337</v>
      </c>
      <c r="G14" s="11">
        <f>IF('5_Costo_lavoro'!B14&gt;0,'5_Costo_lavoro'!B14/9*100,0)</f>
        <v>22.222222222222221</v>
      </c>
      <c r="H14" s="11">
        <f>IF('6_Prezzo abitazioni'!B14&gt;0,'6_Prezzo abitazioni'!B14/6*100,0)</f>
        <v>0</v>
      </c>
      <c r="I14" s="11">
        <f>IF('7_Crediti concessi privati'!B14&gt;0,'7_Crediti concessi privati'!B14/14*100,0)</f>
        <v>0</v>
      </c>
      <c r="J14" s="11">
        <f>IF('8_Debiti settore privato'!B14&gt;0,'8_Debiti settore privato'!B14/133*100,0)</f>
        <v>93.759398496240607</v>
      </c>
      <c r="K14" s="11">
        <f>IF('9_Debito pubblico'!B14&gt;0,'9_Debito pubblico'!B14/60*100,0)</f>
        <v>210.83333333333334</v>
      </c>
      <c r="L14" s="11">
        <f>IF('10_Disoccupazione'!B14&gt;0,'10_Disoccupazione'!B14/10*100,0)</f>
        <v>93</v>
      </c>
      <c r="M14" s="11">
        <f>IF('11_esposizione finanziaria'!B14&gt;0,'11_esposizione finanziaria'!B14/16.5*100,0)</f>
        <v>43.030303030303031</v>
      </c>
      <c r="N14" s="11">
        <f>IF('12_Tasso di attivita'!B14&lt;0,'12_Tasso di attivita'!B14/-0.2*100,0)</f>
        <v>0</v>
      </c>
      <c r="O14" s="11">
        <f>IF('13_Disoccupazione lungo periodo'!B14&gt;0,'13_Disoccupazione lungo periodo'!B14/0.5*100,0)</f>
        <v>459.99999999999994</v>
      </c>
      <c r="P14" s="11">
        <f>IF('14_Disoccupazione giovanile'!B14&gt;0,'14_Disoccupazione giovanile'!B14/2*100,0)</f>
        <v>495</v>
      </c>
      <c r="Q14" s="10">
        <f t="shared" si="0"/>
        <v>5</v>
      </c>
      <c r="R14" s="11">
        <f t="shared" si="7"/>
        <v>149.99234829497988</v>
      </c>
      <c r="S14" s="12">
        <f t="shared" si="1"/>
        <v>18</v>
      </c>
      <c r="T14" s="12">
        <f t="shared" si="2"/>
        <v>2</v>
      </c>
      <c r="U14" s="13">
        <f t="shared" si="3"/>
        <v>140.85396825396825</v>
      </c>
      <c r="V14" s="12">
        <f t="shared" si="4"/>
        <v>18</v>
      </c>
      <c r="W14" s="10">
        <f t="shared" si="5"/>
        <v>3</v>
      </c>
      <c r="X14" s="11">
        <f t="shared" si="8"/>
        <v>155.06922609554189</v>
      </c>
      <c r="Y14" s="10">
        <f t="shared" si="6"/>
        <v>17</v>
      </c>
      <c r="Z14" s="11">
        <f t="shared" si="9"/>
        <v>66.461630053821096</v>
      </c>
    </row>
    <row r="15" spans="1:26" x14ac:dyDescent="0.25">
      <c r="A15" s="4" t="s">
        <v>55</v>
      </c>
      <c r="B15" t="s">
        <v>16</v>
      </c>
      <c r="C15" s="3">
        <f>IF('1_Bilancia commerciale'!B15&lt;1,ABS(1-'1_Bilancia commerciale'!B15)*20,('1_Bilancia commerciale'!B15-1)*20)</f>
        <v>132</v>
      </c>
      <c r="D15" s="3">
        <f>IF('2_posizione internaz.li'!B15&lt;0,'2_posizione internaz.li'!B15/-35*100,0)</f>
        <v>401.99999999999994</v>
      </c>
      <c r="E15" s="3">
        <f>IF('3_Tasso cambio effettivo'!B15&lt;0,'3_Tasso cambio effettivo'!B15/-5*100,'3_Tasso cambio effettivo'!B15/5*100)</f>
        <v>118.00000000000001</v>
      </c>
      <c r="F15" s="3">
        <f>IF('4_Quota export mondiale'!B15&lt;0,'4_Quota export mondiale'!B15/-6*100,0)</f>
        <v>318.33333333333337</v>
      </c>
      <c r="G15" s="3">
        <f>IF('5_Costo_lavoro'!B15&gt;0,'5_Costo_lavoro'!B15/9*100,0)</f>
        <v>36.666666666666664</v>
      </c>
      <c r="H15" s="3">
        <f>IF('6_Prezzo abitazioni'!B15&gt;0,'6_Prezzo abitazioni'!B15/6*100,0)</f>
        <v>0</v>
      </c>
      <c r="I15" s="3">
        <f>IF('7_Crediti concessi privati'!B15&gt;0,'7_Crediti concessi privati'!B15/14*100,0)</f>
        <v>5</v>
      </c>
      <c r="J15" s="3">
        <f>IF('8_Debiti settore privato'!B15&gt;0,'8_Debiti settore privato'!B15/133*100,0)</f>
        <v>244.43609022556393</v>
      </c>
      <c r="K15" s="3">
        <f>IF('9_Debito pubblico'!B15&gt;0,'9_Debito pubblico'!B15/60*100,0)</f>
        <v>133.5</v>
      </c>
      <c r="L15" s="3">
        <f>IF('10_Disoccupazione'!B15&gt;0,'10_Disoccupazione'!B15/10*100,0)</f>
        <v>86.999999999999986</v>
      </c>
      <c r="M15" s="3">
        <f>IF('11_esposizione finanziaria'!B15&gt;0,'11_esposizione finanziaria'!B15/16.5*100,0)</f>
        <v>71.515151515151516</v>
      </c>
      <c r="N15" s="3">
        <f>IF('12_Tasso di attivita'!B15&lt;0,'12_Tasso di attivita'!B15/-0.2*100,0)</f>
        <v>0</v>
      </c>
      <c r="O15" s="3">
        <f>IF('13_Disoccupazione lungo periodo'!B15&gt;0,'13_Disoccupazione lungo periodo'!B15/0.5*100,0)</f>
        <v>600</v>
      </c>
      <c r="P15" s="3">
        <f>IF('14_Disoccupazione giovanile'!B15&gt;0,'14_Disoccupazione giovanile'!B15/2*100,0)</f>
        <v>695</v>
      </c>
      <c r="Q15">
        <f t="shared" si="0"/>
        <v>8</v>
      </c>
      <c r="R15" s="3">
        <f t="shared" si="7"/>
        <v>203.10366012433681</v>
      </c>
      <c r="S15">
        <f t="shared" si="1"/>
        <v>23</v>
      </c>
      <c r="T15">
        <f t="shared" si="2"/>
        <v>4</v>
      </c>
      <c r="U15" s="3">
        <f t="shared" si="3"/>
        <v>201.4</v>
      </c>
      <c r="V15">
        <f t="shared" si="4"/>
        <v>26</v>
      </c>
      <c r="W15">
        <f t="shared" si="5"/>
        <v>4</v>
      </c>
      <c r="X15" s="3">
        <f t="shared" si="8"/>
        <v>204.05013797119059</v>
      </c>
      <c r="Y15">
        <f t="shared" si="6"/>
        <v>22</v>
      </c>
      <c r="Z15" s="3">
        <f t="shared" si="9"/>
        <v>64.585290395782195</v>
      </c>
    </row>
    <row r="16" spans="1:26" x14ac:dyDescent="0.25">
      <c r="A16" s="4" t="s">
        <v>55</v>
      </c>
      <c r="B16" t="s">
        <v>17</v>
      </c>
      <c r="C16" s="3">
        <f>IF('1_Bilancia commerciale'!B16&lt;1,ABS(1-'1_Bilancia commerciale'!B16)*20,('1_Bilancia commerciale'!B16-1)*20)</f>
        <v>56</v>
      </c>
      <c r="D16" s="3">
        <f>IF('2_posizione internaz.li'!B16&lt;0,'2_posizione internaz.li'!B16/-35*100,0)</f>
        <v>195.42857142857144</v>
      </c>
      <c r="E16" s="3">
        <f>IF('3_Tasso cambio effettivo'!B16&lt;0,'3_Tasso cambio effettivo'!B16/-5*100,'3_Tasso cambio effettivo'!B16/5*100)</f>
        <v>172</v>
      </c>
      <c r="F16" s="3">
        <f>IF('4_Quota export mondiale'!B16&lt;0,'4_Quota export mondiale'!B16/-6*100,0)</f>
        <v>0</v>
      </c>
      <c r="G16" s="3">
        <f>IF('5_Costo_lavoro'!B16&gt;0,'5_Costo_lavoro'!B16/9*100,0)</f>
        <v>0</v>
      </c>
      <c r="H16" s="3">
        <f>IF('6_Prezzo abitazioni'!B16&gt;0,'6_Prezzo abitazioni'!B16/6*100,0)</f>
        <v>0</v>
      </c>
      <c r="I16" s="3">
        <f>IF('7_Crediti concessi privati'!B16&gt;0,'7_Crediti concessi privati'!B16/14*100,0)</f>
        <v>0</v>
      </c>
      <c r="J16" s="3">
        <f>IF('8_Debiti settore privato'!B16&gt;0,'8_Debiti settore privato'!B16/133*100,0)</f>
        <v>72.406015037593988</v>
      </c>
      <c r="K16" s="3">
        <f>IF('9_Debito pubblico'!B16&gt;0,'9_Debito pubblico'!B16/60*100,0)</f>
        <v>70.666666666666671</v>
      </c>
      <c r="L16" s="3">
        <f>IF('10_Disoccupazione'!B16&gt;0,'10_Disoccupazione'!B16/10*100,0)</f>
        <v>170</v>
      </c>
      <c r="M16" s="3">
        <f>IF('11_esposizione finanziaria'!B16&gt;0,'11_esposizione finanziaria'!B16/16.5*100,0)</f>
        <v>32.727272727272727</v>
      </c>
      <c r="N16" s="3">
        <f>IF('12_Tasso di attivita'!B16&lt;0,'12_Tasso di attivita'!B16/-0.2*100,0)</f>
        <v>0</v>
      </c>
      <c r="O16" s="3">
        <f>IF('13_Disoccupazione lungo periodo'!B16&gt;0,'13_Disoccupazione lungo periodo'!B16/0.5*100,0)</f>
        <v>720</v>
      </c>
      <c r="P16" s="3">
        <f>IF('14_Disoccupazione giovanile'!B16&gt;0,'14_Disoccupazione giovanile'!B16/2*100,0)</f>
        <v>0</v>
      </c>
      <c r="Q16">
        <f t="shared" si="0"/>
        <v>4</v>
      </c>
      <c r="R16" s="3">
        <f t="shared" si="7"/>
        <v>106.37346613286464</v>
      </c>
      <c r="S16">
        <f t="shared" si="1"/>
        <v>16</v>
      </c>
      <c r="T16">
        <f t="shared" si="2"/>
        <v>2</v>
      </c>
      <c r="U16" s="3">
        <f t="shared" si="3"/>
        <v>84.685714285714283</v>
      </c>
      <c r="V16">
        <f t="shared" si="4"/>
        <v>9</v>
      </c>
      <c r="W16">
        <f t="shared" si="5"/>
        <v>2</v>
      </c>
      <c r="X16" s="3">
        <f t="shared" si="8"/>
        <v>118.42221715905927</v>
      </c>
      <c r="Y16">
        <f t="shared" si="6"/>
        <v>15</v>
      </c>
      <c r="Z16" s="3">
        <f t="shared" si="9"/>
        <v>71.567253509059668</v>
      </c>
    </row>
    <row r="17" spans="1:26" x14ac:dyDescent="0.25">
      <c r="A17" s="4" t="s">
        <v>55</v>
      </c>
      <c r="B17" t="s">
        <v>18</v>
      </c>
      <c r="C17" s="3">
        <f>IF('1_Bilancia commerciale'!B17&lt;1,ABS(1-'1_Bilancia commerciale'!B17)*20,('1_Bilancia commerciale'!B17-1)*20)</f>
        <v>54</v>
      </c>
      <c r="D17" s="3">
        <f>IF('2_posizione internaz.li'!B17&lt;0,'2_posizione internaz.li'!B17/-35*100,0)</f>
        <v>155.42857142857142</v>
      </c>
      <c r="E17" s="3">
        <f>IF('3_Tasso cambio effettivo'!B17&lt;0,'3_Tasso cambio effettivo'!B17/-5*100,'3_Tasso cambio effettivo'!B17/5*100)</f>
        <v>134</v>
      </c>
      <c r="F17" s="3">
        <f>IF('4_Quota export mondiale'!B17&lt;0,'4_Quota export mondiale'!B17/-6*100,0)</f>
        <v>0</v>
      </c>
      <c r="G17" s="3">
        <f>IF('5_Costo_lavoro'!B17&gt;0,'5_Costo_lavoro'!B17/9*100,0)</f>
        <v>0</v>
      </c>
      <c r="H17" s="3">
        <f>IF('6_Prezzo abitazioni'!B17&gt;0,'6_Prezzo abitazioni'!B17/6*100,0)</f>
        <v>0</v>
      </c>
      <c r="I17" s="3">
        <f>IF('7_Crediti concessi privati'!B17&gt;0,'7_Crediti concessi privati'!B17/14*100,0)</f>
        <v>2.8571428571428572</v>
      </c>
      <c r="J17" s="3">
        <f>IF('8_Debiti settore privato'!B17&gt;0,'8_Debiti settore privato'!B17/133*100,0)</f>
        <v>45.864661654135332</v>
      </c>
      <c r="K17" s="3">
        <f>IF('9_Debito pubblico'!B17&gt;0,'9_Debito pubblico'!B17/60*100,0)</f>
        <v>66.166666666666671</v>
      </c>
      <c r="L17" s="3">
        <f>IF('10_Disoccupazione'!B17&gt;0,'10_Disoccupazione'!B17/10*100,0)</f>
        <v>155</v>
      </c>
      <c r="M17" s="3">
        <f>IF('11_esposizione finanziaria'!B17&gt;0,'11_esposizione finanziaria'!B17/16.5*100,0)</f>
        <v>0</v>
      </c>
      <c r="N17" s="3">
        <f>IF('12_Tasso di attivita'!B17&lt;0,'12_Tasso di attivita'!B17/-0.2*100,0)</f>
        <v>0</v>
      </c>
      <c r="O17" s="3">
        <f>IF('13_Disoccupazione lungo periodo'!B17&gt;0,'13_Disoccupazione lungo periodo'!B17/0.5*100,0)</f>
        <v>660</v>
      </c>
      <c r="P17" s="3">
        <f>IF('14_Disoccupazione giovanile'!B17&gt;0,'14_Disoccupazione giovanile'!B17/2*100,0)</f>
        <v>0</v>
      </c>
      <c r="Q17">
        <f t="shared" si="0"/>
        <v>4</v>
      </c>
      <c r="R17" s="3">
        <f t="shared" si="7"/>
        <v>90.951217329036879</v>
      </c>
      <c r="S17">
        <f t="shared" si="1"/>
        <v>13</v>
      </c>
      <c r="T17">
        <f t="shared" si="2"/>
        <v>2</v>
      </c>
      <c r="U17" s="3">
        <f t="shared" si="3"/>
        <v>68.685714285714283</v>
      </c>
      <c r="V17">
        <f t="shared" si="4"/>
        <v>5</v>
      </c>
      <c r="W17">
        <f t="shared" si="5"/>
        <v>2</v>
      </c>
      <c r="X17" s="3">
        <f t="shared" si="8"/>
        <v>103.32094124199388</v>
      </c>
      <c r="Y17">
        <f t="shared" si="6"/>
        <v>14</v>
      </c>
      <c r="Z17" s="3">
        <f t="shared" si="9"/>
        <v>73.028824720231242</v>
      </c>
    </row>
    <row r="18" spans="1:26" x14ac:dyDescent="0.25">
      <c r="A18" s="4" t="s">
        <v>55</v>
      </c>
      <c r="B18" t="s">
        <v>19</v>
      </c>
      <c r="C18" s="3">
        <f>IF('1_Bilancia commerciale'!B18&lt;1,ABS(1-'1_Bilancia commerciale'!B18)*20,('1_Bilancia commerciale'!B18-1)*20)</f>
        <v>92</v>
      </c>
      <c r="D18" s="3">
        <f>IF('2_posizione internaz.li'!B18&lt;0,'2_posizione internaz.li'!B18/-35*100,0)</f>
        <v>0</v>
      </c>
      <c r="E18" s="3">
        <f>IF('3_Tasso cambio effettivo'!B18&lt;0,'3_Tasso cambio effettivo'!B18/-5*100,'3_Tasso cambio effettivo'!B18/5*100)</f>
        <v>48</v>
      </c>
      <c r="F18" s="3">
        <f>IF('4_Quota export mondiale'!B18&lt;0,'4_Quota export mondiale'!B18/-6*100,0)</f>
        <v>104.33333333333333</v>
      </c>
      <c r="G18" s="3">
        <f>IF('5_Costo_lavoro'!B18&gt;0,'5_Costo_lavoro'!B18/9*100,0)</f>
        <v>88.888888888888886</v>
      </c>
      <c r="H18" s="3">
        <f>IF('6_Prezzo abitazioni'!B18&gt;0,'6_Prezzo abitazioni'!B18/6*100,0)</f>
        <v>33.333333333333329</v>
      </c>
      <c r="I18" s="3">
        <f>IF('7_Crediti concessi privati'!B18&gt;0,'7_Crediti concessi privati'!B18/14*100,0)</f>
        <v>175</v>
      </c>
      <c r="J18" s="3">
        <f>IF('8_Debiti settore privato'!B18&gt;0,'8_Debiti settore privato'!B18/133*100,0)</f>
        <v>216.46616541353382</v>
      </c>
      <c r="K18" s="3">
        <f>IF('9_Debito pubblico'!B18&gt;0,'9_Debito pubblico'!B18/60*100,0)</f>
        <v>34.833333333333336</v>
      </c>
      <c r="L18" s="3">
        <f>IF('10_Disoccupazione'!B18&gt;0,'10_Disoccupazione'!B18/10*100,0)</f>
        <v>48</v>
      </c>
      <c r="M18" s="3">
        <f>IF('11_esposizione finanziaria'!B18&gt;0,'11_esposizione finanziaria'!B18/16.5*100,0)</f>
        <v>90.303030303030312</v>
      </c>
      <c r="N18" s="3">
        <f>IF('12_Tasso di attivita'!B18&lt;0,'12_Tasso di attivita'!B18/-0.2*100,0)</f>
        <v>0</v>
      </c>
      <c r="O18" s="3">
        <f>IF('13_Disoccupazione lungo periodo'!B18&gt;0,'13_Disoccupazione lungo periodo'!B18/0.5*100,0)</f>
        <v>80</v>
      </c>
      <c r="P18" s="3">
        <f>IF('14_Disoccupazione giovanile'!B18&gt;0,'14_Disoccupazione giovanile'!B18/2*100,0)</f>
        <v>80</v>
      </c>
      <c r="Q18">
        <f t="shared" si="0"/>
        <v>3</v>
      </c>
      <c r="R18" s="3">
        <f t="shared" si="7"/>
        <v>77.939863186103793</v>
      </c>
      <c r="S18">
        <f t="shared" si="1"/>
        <v>8</v>
      </c>
      <c r="T18">
        <f t="shared" si="2"/>
        <v>1</v>
      </c>
      <c r="U18" s="3">
        <f t="shared" si="3"/>
        <v>66.644444444444431</v>
      </c>
      <c r="V18">
        <f t="shared" si="4"/>
        <v>4</v>
      </c>
      <c r="W18">
        <f t="shared" si="5"/>
        <v>2</v>
      </c>
      <c r="X18" s="3">
        <f t="shared" si="8"/>
        <v>84.215095820358968</v>
      </c>
      <c r="Y18">
        <f t="shared" si="6"/>
        <v>13</v>
      </c>
      <c r="Z18" s="3">
        <f t="shared" si="9"/>
        <v>69.46159984300435</v>
      </c>
    </row>
    <row r="19" spans="1:26" x14ac:dyDescent="0.25">
      <c r="A19" s="4" t="s">
        <v>56</v>
      </c>
      <c r="B19" t="s">
        <v>20</v>
      </c>
      <c r="C19" s="3">
        <f>IF('1_Bilancia commerciale'!B19&lt;1,ABS(1-'1_Bilancia commerciale'!B19)*20,('1_Bilancia commerciale'!B19-1)*20)</f>
        <v>3.9999999999999991</v>
      </c>
      <c r="D19" s="3">
        <f>IF('2_posizione internaz.li'!B19&lt;0,'2_posizione internaz.li'!B19/-35*100,0)</f>
        <v>262</v>
      </c>
      <c r="E19" s="3">
        <f>IF('3_Tasso cambio effettivo'!B19&lt;0,'3_Tasso cambio effettivo'!B19/-5*100,'3_Tasso cambio effettivo'!B19/5*100)</f>
        <v>16</v>
      </c>
      <c r="F19" s="3">
        <f>IF('4_Quota export mondiale'!B19&lt;0,'4_Quota export mondiale'!B19/-6*100,0)</f>
        <v>387.5</v>
      </c>
      <c r="G19" s="3">
        <f>IF('5_Costo_lavoro'!B19&gt;0,'5_Costo_lavoro'!B19/9*100,0)</f>
        <v>77.777777777777786</v>
      </c>
      <c r="H19" s="3"/>
      <c r="I19" s="3">
        <f>IF('7_Crediti concessi privati'!B19&gt;0,'7_Crediti concessi privati'!B19/14*100,0)</f>
        <v>0</v>
      </c>
      <c r="J19" s="3">
        <f>IF('8_Debiti settore privato'!B19&gt;0,'8_Debiti settore privato'!B19/133*100,0)</f>
        <v>76.466165413533844</v>
      </c>
      <c r="K19" s="3">
        <f>IF('9_Debito pubblico'!B19&gt;0,'9_Debito pubblico'!B19/60*100,0)</f>
        <v>130.33333333333334</v>
      </c>
      <c r="L19" s="3">
        <f>IF('10_Disoccupazione'!B19&gt;0,'10_Disoccupazione'!B19/10*100,0)</f>
        <v>106.99999999999999</v>
      </c>
      <c r="M19" s="3">
        <f>IF('11_esposizione finanziaria'!B19&gt;0,'11_esposizione finanziaria'!B19/16.5*100,0)</f>
        <v>0</v>
      </c>
      <c r="N19" s="3">
        <f>IF('12_Tasso di attivita'!B19&lt;0,'12_Tasso di attivita'!B19/-0.2*100,0)</f>
        <v>0</v>
      </c>
      <c r="O19" s="3">
        <f>IF('13_Disoccupazione lungo periodo'!B19&gt;0,'13_Disoccupazione lungo periodo'!B19/0.5*100,0)</f>
        <v>160</v>
      </c>
      <c r="P19" s="3">
        <f>IF('14_Disoccupazione giovanile'!B19&gt;0,'14_Disoccupazione giovanile'!B19/2*100,0)</f>
        <v>100</v>
      </c>
      <c r="Q19">
        <f t="shared" si="0"/>
        <v>6</v>
      </c>
      <c r="R19" s="3">
        <f t="shared" si="7"/>
        <v>101.62132896343422</v>
      </c>
      <c r="S19">
        <f t="shared" si="1"/>
        <v>14</v>
      </c>
      <c r="T19">
        <f t="shared" si="2"/>
        <v>2</v>
      </c>
      <c r="U19" s="3">
        <f t="shared" si="3"/>
        <v>149.45555555555558</v>
      </c>
      <c r="V19">
        <f t="shared" si="4"/>
        <v>21</v>
      </c>
      <c r="W19">
        <f t="shared" si="5"/>
        <v>4</v>
      </c>
      <c r="X19" s="3">
        <f t="shared" si="8"/>
        <v>71.724937343358391</v>
      </c>
      <c r="Y19">
        <f t="shared" si="6"/>
        <v>9</v>
      </c>
      <c r="Z19" s="3">
        <f t="shared" si="9"/>
        <v>40.331767848329072</v>
      </c>
    </row>
    <row r="20" spans="1:26" x14ac:dyDescent="0.25">
      <c r="A20" s="4" t="s">
        <v>55</v>
      </c>
      <c r="B20" t="s">
        <v>21</v>
      </c>
      <c r="C20" s="3">
        <f>IF('1_Bilancia commerciale'!B20&lt;1,ABS(1-'1_Bilancia commerciale'!B20)*20,('1_Bilancia commerciale'!B20-1)*20)</f>
        <v>76</v>
      </c>
      <c r="D20" s="3">
        <f>IF('2_posizione internaz.li'!B20&lt;0,'2_posizione internaz.li'!B20/-35*100,0)</f>
        <v>0</v>
      </c>
      <c r="E20" s="3">
        <f>IF('3_Tasso cambio effettivo'!B20&lt;0,'3_Tasso cambio effettivo'!B20/-5*100,'3_Tasso cambio effettivo'!B20/5*100)</f>
        <v>152</v>
      </c>
      <c r="F20" s="3">
        <f>IF('4_Quota export mondiale'!B20&lt;0,'4_Quota export mondiale'!B20/-6*100,0)</f>
        <v>0</v>
      </c>
      <c r="G20" s="3">
        <f>IF('5_Costo_lavoro'!B20&gt;0,'5_Costo_lavoro'!B20/9*100,0)</f>
        <v>80</v>
      </c>
      <c r="H20" s="3">
        <f>IF('6_Prezzo abitazioni'!B20&gt;0,'6_Prezzo abitazioni'!B20/6*100,0)</f>
        <v>6.666666666666667</v>
      </c>
      <c r="I20" s="3">
        <f>IF('7_Crediti concessi privati'!B20&gt;0,'7_Crediti concessi privati'!B20/14*100,0)</f>
        <v>4.2857142857142856</v>
      </c>
      <c r="J20" s="3">
        <f>IF('8_Debiti settore privato'!B20&gt;0,'8_Debiti settore privato'!B20/133*100,0)</f>
        <v>119.09774436090225</v>
      </c>
      <c r="K20" s="3">
        <f>IF('9_Debito pubblico'!B20&gt;0,'9_Debito pubblico'!B20/60*100,0)</f>
        <v>110.99999999999999</v>
      </c>
      <c r="L20" s="3">
        <f>IF('10_Disoccupazione'!B20&gt;0,'10_Disoccupazione'!B20/10*100,0)</f>
        <v>65</v>
      </c>
      <c r="M20" s="3">
        <f>IF('11_esposizione finanziaria'!B20&gt;0,'11_esposizione finanziaria'!B20/16.5*100,0)</f>
        <v>50.303030303030305</v>
      </c>
      <c r="N20" s="3">
        <f>IF('12_Tasso di attivita'!B20&lt;0,'12_Tasso di attivita'!B20/-0.2*100,0)</f>
        <v>0</v>
      </c>
      <c r="O20" s="3">
        <f>IF('13_Disoccupazione lungo periodo'!B20&gt;0,'13_Disoccupazione lungo periodo'!B20/0.5*100,0)</f>
        <v>180</v>
      </c>
      <c r="P20" s="3">
        <f>IF('14_Disoccupazione giovanile'!B20&gt;0,'14_Disoccupazione giovanile'!B20/2*100,0)</f>
        <v>0</v>
      </c>
      <c r="Q20">
        <f t="shared" si="0"/>
        <v>4</v>
      </c>
      <c r="R20" s="3">
        <f t="shared" si="7"/>
        <v>60.310939686879529</v>
      </c>
      <c r="S20">
        <f t="shared" si="1"/>
        <v>1</v>
      </c>
      <c r="T20">
        <f t="shared" si="2"/>
        <v>1</v>
      </c>
      <c r="U20" s="3">
        <f t="shared" si="3"/>
        <v>61.6</v>
      </c>
      <c r="V20">
        <f t="shared" si="4"/>
        <v>2</v>
      </c>
      <c r="W20">
        <f t="shared" si="5"/>
        <v>3</v>
      </c>
      <c r="X20" s="3">
        <f t="shared" si="8"/>
        <v>59.594795068479279</v>
      </c>
      <c r="Y20">
        <f t="shared" si="6"/>
        <v>6</v>
      </c>
      <c r="Z20" s="3">
        <f t="shared" si="9"/>
        <v>63.522372368563794</v>
      </c>
    </row>
    <row r="21" spans="1:26" x14ac:dyDescent="0.25">
      <c r="A21" s="4" t="s">
        <v>55</v>
      </c>
      <c r="B21" t="s">
        <v>22</v>
      </c>
      <c r="C21" s="3">
        <f>IF('1_Bilancia commerciale'!B21&lt;1,ABS(1-'1_Bilancia commerciale'!B21)*20,('1_Bilancia commerciale'!B21-1)*20)</f>
        <v>152</v>
      </c>
      <c r="D21" s="3">
        <f>IF('2_posizione internaz.li'!B21&lt;0,'2_posizione internaz.li'!B21/-35*100,0)</f>
        <v>0</v>
      </c>
      <c r="E21" s="3">
        <f>IF('3_Tasso cambio effettivo'!B21&lt;0,'3_Tasso cambio effettivo'!B21/-5*100,'3_Tasso cambio effettivo'!B21/5*100)</f>
        <v>120</v>
      </c>
      <c r="F21" s="3">
        <f>IF('4_Quota export mondiale'!B21&lt;0,'4_Quota export mondiale'!B21/-6*100,0)</f>
        <v>215.16666666666669</v>
      </c>
      <c r="G21" s="3">
        <f>IF('5_Costo_lavoro'!B21&gt;0,'5_Costo_lavoro'!B21/9*100,0)</f>
        <v>28.888888888888893</v>
      </c>
      <c r="H21" s="3">
        <f>IF('6_Prezzo abitazioni'!B21&gt;0,'6_Prezzo abitazioni'!B21/6*100,0)</f>
        <v>0</v>
      </c>
      <c r="I21" s="3">
        <f>IF('7_Crediti concessi privati'!B21&gt;0,'7_Crediti concessi privati'!B21/14*100,0)</f>
        <v>43.571428571428569</v>
      </c>
      <c r="J21" s="3">
        <f>IF('8_Debiti settore privato'!B21&gt;0,'8_Debiti settore privato'!B21/133*100,0)</f>
        <v>188.64661654135341</v>
      </c>
      <c r="K21" s="3">
        <f>IF('9_Debito pubblico'!B21&gt;0,'9_Debito pubblico'!B21/60*100,0)</f>
        <v>110.33333333333333</v>
      </c>
      <c r="L21" s="3">
        <f>IF('10_Disoccupazione'!B21&gt;0,'10_Disoccupazione'!B21/10*100,0)</f>
        <v>63</v>
      </c>
      <c r="M21" s="3">
        <f>IF('11_esposizione finanziaria'!B21&gt;0,'11_esposizione finanziaria'!B21/16.5*100,0)</f>
        <v>36.363636363636367</v>
      </c>
      <c r="N21" s="3">
        <f>IF('12_Tasso di attivita'!B21&lt;0,'12_Tasso di attivita'!B21/-0.2*100,0)</f>
        <v>0</v>
      </c>
      <c r="O21" s="3">
        <f>IF('13_Disoccupazione lungo periodo'!B21&gt;0,'13_Disoccupazione lungo periodo'!B21/0.5*100,0)</f>
        <v>160</v>
      </c>
      <c r="P21" s="3">
        <f>IF('14_Disoccupazione giovanile'!B21&gt;0,'14_Disoccupazione giovanile'!B21/2*100,0)</f>
        <v>65</v>
      </c>
      <c r="Q21">
        <f t="shared" si="0"/>
        <v>6</v>
      </c>
      <c r="R21" s="3">
        <f t="shared" si="7"/>
        <v>84.49789788323622</v>
      </c>
      <c r="S21">
        <f t="shared" si="1"/>
        <v>10</v>
      </c>
      <c r="T21">
        <f t="shared" si="2"/>
        <v>3</v>
      </c>
      <c r="U21" s="3">
        <f t="shared" si="3"/>
        <v>103.21111111111111</v>
      </c>
      <c r="V21">
        <f t="shared" si="4"/>
        <v>12</v>
      </c>
      <c r="W21">
        <f t="shared" si="5"/>
        <v>3</v>
      </c>
      <c r="X21" s="3">
        <f t="shared" si="8"/>
        <v>74.101668312194633</v>
      </c>
      <c r="Y21">
        <f t="shared" si="6"/>
        <v>10</v>
      </c>
      <c r="Z21" s="3">
        <f t="shared" si="9"/>
        <v>56.376298068328538</v>
      </c>
    </row>
    <row r="22" spans="1:26" x14ac:dyDescent="0.25">
      <c r="A22" s="4" t="s">
        <v>55</v>
      </c>
      <c r="B22" t="s">
        <v>23</v>
      </c>
      <c r="C22" s="3">
        <f>IF('1_Bilancia commerciale'!B22&lt;1,ABS(1-'1_Bilancia commerciale'!B22)*20,('1_Bilancia commerciale'!B22-1)*20)</f>
        <v>20</v>
      </c>
      <c r="D22" s="3">
        <f>IF('2_posizione internaz.li'!B22&lt;0,'2_posizione internaz.li'!B22/-35*100,0)</f>
        <v>9.1428571428571423</v>
      </c>
      <c r="E22" s="3">
        <f>IF('3_Tasso cambio effettivo'!B22&lt;0,'3_Tasso cambio effettivo'!B22/-5*100,'3_Tasso cambio effettivo'!B22/5*100)</f>
        <v>94</v>
      </c>
      <c r="F22" s="3">
        <f>IF('4_Quota export mondiale'!B22&lt;0,'4_Quota export mondiale'!B22/-6*100,0)</f>
        <v>363.33333333333331</v>
      </c>
      <c r="G22" s="3">
        <f>IF('5_Costo_lavoro'!B22&gt;0,'5_Costo_lavoro'!B22/9*100,0)</f>
        <v>42.222222222222221</v>
      </c>
      <c r="H22" s="3">
        <f>IF('6_Prezzo abitazioni'!B22&gt;0,'6_Prezzo abitazioni'!B22/6*100,0)</f>
        <v>80</v>
      </c>
      <c r="I22" s="3">
        <f>IF('7_Crediti concessi privati'!B22&gt;0,'7_Crediti concessi privati'!B22/14*100,0)</f>
        <v>8.5714285714285712</v>
      </c>
      <c r="J22" s="3">
        <f>IF('8_Debiti settore privato'!B22&gt;0,'8_Debiti settore privato'!B22/133*100,0)</f>
        <v>96.390977443609017</v>
      </c>
      <c r="K22" s="3">
        <f>IF('9_Debito pubblico'!B22&gt;0,'9_Debito pubblico'!B22/60*100,0)</f>
        <v>136.5</v>
      </c>
      <c r="L22" s="3">
        <f>IF('10_Disoccupazione'!B22&gt;0,'10_Disoccupazione'!B22/10*100,0)</f>
        <v>51</v>
      </c>
      <c r="M22" s="3">
        <f>IF('11_esposizione finanziaria'!B22&gt;0,'11_esposizione finanziaria'!B22/16.5*100,0)</f>
        <v>2.4242424242424243</v>
      </c>
      <c r="N22" s="3">
        <f>IF('12_Tasso di attivita'!B22&lt;0,'12_Tasso di attivita'!B22/-0.2*100,0)</f>
        <v>0</v>
      </c>
      <c r="O22" s="3">
        <f>IF('13_Disoccupazione lungo periodo'!B22&gt;0,'13_Disoccupazione lungo periodo'!B22/0.5*100,0)</f>
        <v>20</v>
      </c>
      <c r="P22" s="3">
        <f>IF('14_Disoccupazione giovanile'!B22&gt;0,'14_Disoccupazione giovanile'!B22/2*100,0)</f>
        <v>0</v>
      </c>
      <c r="Q22">
        <f t="shared" si="0"/>
        <v>2</v>
      </c>
      <c r="R22" s="3">
        <f t="shared" si="7"/>
        <v>65.970361509835186</v>
      </c>
      <c r="S22">
        <f t="shared" si="1"/>
        <v>3</v>
      </c>
      <c r="T22">
        <f t="shared" si="2"/>
        <v>1</v>
      </c>
      <c r="U22" s="3">
        <f t="shared" si="3"/>
        <v>105.73968253968253</v>
      </c>
      <c r="V22">
        <f t="shared" si="4"/>
        <v>13</v>
      </c>
      <c r="W22">
        <f t="shared" si="5"/>
        <v>1</v>
      </c>
      <c r="X22" s="3">
        <f t="shared" si="8"/>
        <v>43.876294271031114</v>
      </c>
      <c r="Y22">
        <f t="shared" si="6"/>
        <v>2</v>
      </c>
      <c r="Z22" s="3">
        <f t="shared" si="9"/>
        <v>42.75585054968839</v>
      </c>
    </row>
    <row r="23" spans="1:26" x14ac:dyDescent="0.25">
      <c r="A23" s="4" t="s">
        <v>56</v>
      </c>
      <c r="B23" t="s">
        <v>24</v>
      </c>
      <c r="C23" s="3">
        <f>IF('1_Bilancia commerciale'!B23&lt;1,ABS(1-'1_Bilancia commerciale'!B23)*20,('1_Bilancia commerciale'!B23-1)*20)</f>
        <v>116</v>
      </c>
      <c r="D23" s="3">
        <f>IF('2_posizione internaz.li'!B23&lt;0,'2_posizione internaz.li'!B23/-35*100,0)</f>
        <v>184.28571428571428</v>
      </c>
      <c r="E23" s="3">
        <f>IF('3_Tasso cambio effettivo'!B23&lt;0,'3_Tasso cambio effettivo'!B23/-5*100,'3_Tasso cambio effettivo'!B23/5*100)</f>
        <v>27.999999999999996</v>
      </c>
      <c r="F23" s="3">
        <f>IF('4_Quota export mondiale'!B23&lt;0,'4_Quota export mondiale'!B23/-6*100,0)</f>
        <v>0</v>
      </c>
      <c r="G23" s="3">
        <f>IF('5_Costo_lavoro'!B23&gt;0,'5_Costo_lavoro'!B23/9*100,0)</f>
        <v>78.888888888888886</v>
      </c>
      <c r="H23" s="3"/>
      <c r="I23" s="3">
        <f>IF('7_Crediti concessi privati'!B23&gt;0,'7_Crediti concessi privati'!B23/14*100,0)</f>
        <v>35</v>
      </c>
      <c r="J23" s="3">
        <f>IF('8_Debiti settore privato'!B23&gt;0,'8_Debiti settore privato'!B23/133*100,0)</f>
        <v>55.789473684210535</v>
      </c>
      <c r="K23" s="3">
        <f>IF('9_Debito pubblico'!B23&gt;0,'9_Debito pubblico'!B23/60*100,0)</f>
        <v>91.333333333333329</v>
      </c>
      <c r="L23" s="3">
        <f>IF('10_Disoccupazione'!B23&gt;0,'10_Disoccupazione'!B23/10*100,0)</f>
        <v>101</v>
      </c>
      <c r="M23" s="3">
        <f>IF('11_esposizione finanziaria'!B23&gt;0,'11_esposizione finanziaria'!B23/16.5*100,0)</f>
        <v>55.151515151515149</v>
      </c>
      <c r="N23" s="3">
        <f>IF('12_Tasso di attivita'!B23&lt;0,'12_Tasso di attivita'!B23/-0.2*100,0)</f>
        <v>0</v>
      </c>
      <c r="O23" s="3">
        <f>IF('13_Disoccupazione lungo periodo'!B23&gt;0,'13_Disoccupazione lungo periodo'!B23/0.5*100,0)</f>
        <v>320</v>
      </c>
      <c r="P23" s="3">
        <f>IF('14_Disoccupazione giovanile'!B23&gt;0,'14_Disoccupazione giovanile'!B23/2*100,0)</f>
        <v>290</v>
      </c>
      <c r="Q23">
        <f t="shared" si="0"/>
        <v>5</v>
      </c>
      <c r="R23" s="3">
        <f t="shared" si="7"/>
        <v>104.26530194951248</v>
      </c>
      <c r="S23">
        <f t="shared" si="1"/>
        <v>15</v>
      </c>
      <c r="T23">
        <f t="shared" si="2"/>
        <v>2</v>
      </c>
      <c r="U23" s="3">
        <f t="shared" si="3"/>
        <v>81.43492063492063</v>
      </c>
      <c r="V23">
        <f t="shared" si="4"/>
        <v>7</v>
      </c>
      <c r="W23">
        <f t="shared" si="5"/>
        <v>3</v>
      </c>
      <c r="X23" s="3">
        <f t="shared" si="8"/>
        <v>118.53429027113238</v>
      </c>
      <c r="Y23">
        <f t="shared" si="6"/>
        <v>16</v>
      </c>
      <c r="Z23" s="3">
        <f t="shared" si="9"/>
        <v>64.963011556549276</v>
      </c>
    </row>
    <row r="24" spans="1:26" x14ac:dyDescent="0.25">
      <c r="A24" s="4" t="s">
        <v>55</v>
      </c>
      <c r="B24" t="s">
        <v>25</v>
      </c>
      <c r="C24" s="3">
        <f>IF('1_Bilancia commerciale'!B24&lt;1,ABS(1-'1_Bilancia commerciale'!B24)*20,('1_Bilancia commerciale'!B24-1)*20)</f>
        <v>138</v>
      </c>
      <c r="D24" s="3">
        <f>IF('2_posizione internaz.li'!B24&lt;0,'2_posizione internaz.li'!B24/-35*100,0)</f>
        <v>340.85714285714283</v>
      </c>
      <c r="E24" s="3">
        <f>IF('3_Tasso cambio effettivo'!B24&lt;0,'3_Tasso cambio effettivo'!B24/-5*100,'3_Tasso cambio effettivo'!B24/5*100)</f>
        <v>80</v>
      </c>
      <c r="F24" s="3">
        <f>IF('4_Quota export mondiale'!B24&lt;0,'4_Quota export mondiale'!B24/-6*100,0)</f>
        <v>289.83333333333337</v>
      </c>
      <c r="G24" s="3">
        <f>IF('5_Costo_lavoro'!B24&gt;0,'5_Costo_lavoro'!B24/9*100,0)</f>
        <v>0</v>
      </c>
      <c r="H24" s="3">
        <f>IF('6_Prezzo abitazioni'!B24&gt;0,'6_Prezzo abitazioni'!B24/6*100,0)</f>
        <v>0</v>
      </c>
      <c r="I24" s="3">
        <f>IF('7_Crediti concessi privati'!B24&gt;0,'7_Crediti concessi privati'!B24/14*100,0)</f>
        <v>0</v>
      </c>
      <c r="J24" s="3">
        <f>IF('8_Debiti settore privato'!B24&gt;0,'8_Debiti settore privato'!B24/133*100,0)</f>
        <v>158.34586466165413</v>
      </c>
      <c r="K24" s="3">
        <f>IF('9_Debito pubblico'!B24&gt;0,'9_Debito pubblico'!B24/60*100,0)</f>
        <v>215</v>
      </c>
      <c r="L24" s="3">
        <f>IF('10_Disoccupazione'!B24&gt;0,'10_Disoccupazione'!B24/10*100,0)</f>
        <v>142</v>
      </c>
      <c r="M24" s="3">
        <f>IF('11_esposizione finanziaria'!B24&gt;0,'11_esposizione finanziaria'!B24/16.5*100,0)</f>
        <v>0</v>
      </c>
      <c r="N24" s="3">
        <f>IF('12_Tasso di attivita'!B24&lt;0,'12_Tasso di attivita'!B24/-0.2*100,0)</f>
        <v>0</v>
      </c>
      <c r="O24" s="3">
        <f>IF('13_Disoccupazione lungo periodo'!B24&gt;0,'13_Disoccupazione lungo periodo'!B24/0.5*100,0)</f>
        <v>660</v>
      </c>
      <c r="P24" s="3">
        <f>IF('14_Disoccupazione giovanile'!B24&gt;0,'14_Disoccupazione giovanile'!B24/2*100,0)</f>
        <v>640</v>
      </c>
      <c r="Q24">
        <f t="shared" si="0"/>
        <v>8</v>
      </c>
      <c r="R24" s="3">
        <f t="shared" si="7"/>
        <v>190.28831006086645</v>
      </c>
      <c r="S24">
        <f t="shared" si="1"/>
        <v>22</v>
      </c>
      <c r="T24">
        <f t="shared" si="2"/>
        <v>3</v>
      </c>
      <c r="U24" s="3">
        <f t="shared" si="3"/>
        <v>169.73809523809524</v>
      </c>
      <c r="V24">
        <f t="shared" si="4"/>
        <v>23</v>
      </c>
      <c r="W24">
        <f t="shared" si="5"/>
        <v>5</v>
      </c>
      <c r="X24" s="3">
        <f t="shared" si="8"/>
        <v>201.70509607351713</v>
      </c>
      <c r="Y24">
        <f t="shared" si="6"/>
        <v>21</v>
      </c>
      <c r="Z24" s="3">
        <f t="shared" si="9"/>
        <v>68.142683972583868</v>
      </c>
    </row>
    <row r="25" spans="1:26" x14ac:dyDescent="0.25">
      <c r="A25" s="4" t="s">
        <v>56</v>
      </c>
      <c r="B25" t="s">
        <v>26</v>
      </c>
      <c r="C25" s="3">
        <f>IF('1_Bilancia commerciale'!B25&lt;1,ABS(1-'1_Bilancia commerciale'!B25)*20,('1_Bilancia commerciale'!B25-1)*20)</f>
        <v>118</v>
      </c>
      <c r="D25" s="3">
        <f>IF('2_posizione internaz.li'!B25&lt;0,'2_posizione internaz.li'!B25/-35*100,0)</f>
        <v>184.57142857142856</v>
      </c>
      <c r="E25" s="3">
        <f>IF('3_Tasso cambio effettivo'!B25&lt;0,'3_Tasso cambio effettivo'!B25/-5*100,'3_Tasso cambio effettivo'!B25/5*100)</f>
        <v>40</v>
      </c>
      <c r="F25" s="3">
        <f>IF('4_Quota export mondiale'!B25&lt;0,'4_Quota export mondiale'!B25/-6*100,0)</f>
        <v>0</v>
      </c>
      <c r="G25" s="3">
        <f>IF('5_Costo_lavoro'!B25&gt;0,'5_Costo_lavoro'!B25/9*100,0)</f>
        <v>41.111111111111114</v>
      </c>
      <c r="H25" s="3"/>
      <c r="I25" s="3">
        <f>IF('7_Crediti concessi privati'!B25&gt;0,'7_Crediti concessi privati'!B25/14*100,0)</f>
        <v>2.1428571428571428</v>
      </c>
      <c r="J25" s="3">
        <f>IF('8_Debiti settore privato'!B25&gt;0,'8_Debiti settore privato'!B25/133*100,0)</f>
        <v>51.804511278195498</v>
      </c>
      <c r="K25" s="3">
        <f>IF('9_Debito pubblico'!B25&gt;0,'9_Debito pubblico'!B25/60*100,0)</f>
        <v>59</v>
      </c>
      <c r="L25" s="3">
        <f>IF('10_Disoccupazione'!B25&gt;0,'10_Disoccupazione'!B25/10*100,0)</f>
        <v>89</v>
      </c>
      <c r="M25" s="3">
        <f>IF('11_esposizione finanziaria'!B25&gt;0,'11_esposizione finanziaria'!B25/16.5*100,0)</f>
        <v>29.09090909090909</v>
      </c>
      <c r="N25" s="3">
        <f>IF('12_Tasso di attivita'!B25&lt;0,'12_Tasso di attivita'!B25/-0.2*100,0)</f>
        <v>0</v>
      </c>
      <c r="O25" s="3">
        <f>IF('13_Disoccupazione lungo periodo'!B25&gt;0,'13_Disoccupazione lungo periodo'!B25/0.5*100,0)</f>
        <v>220.00000000000003</v>
      </c>
      <c r="P25" s="3">
        <f>IF('14_Disoccupazione giovanile'!B25&gt;0,'14_Disoccupazione giovanile'!B25/2*100,0)</f>
        <v>170</v>
      </c>
      <c r="Q25">
        <f t="shared" si="0"/>
        <v>4</v>
      </c>
      <c r="R25" s="3">
        <f t="shared" si="7"/>
        <v>77.286216707269332</v>
      </c>
      <c r="S25">
        <f t="shared" si="1"/>
        <v>7</v>
      </c>
      <c r="T25">
        <f t="shared" si="2"/>
        <v>2</v>
      </c>
      <c r="U25" s="3">
        <f t="shared" si="3"/>
        <v>76.736507936507934</v>
      </c>
      <c r="V25">
        <f t="shared" si="4"/>
        <v>6</v>
      </c>
      <c r="W25">
        <f t="shared" si="5"/>
        <v>2</v>
      </c>
      <c r="X25" s="3">
        <f t="shared" si="8"/>
        <v>77.629784688995215</v>
      </c>
      <c r="Y25">
        <f t="shared" si="6"/>
        <v>11</v>
      </c>
      <c r="Z25" s="3">
        <f t="shared" si="9"/>
        <v>57.396879877246931</v>
      </c>
    </row>
    <row r="26" spans="1:26" x14ac:dyDescent="0.25">
      <c r="A26" s="4" t="s">
        <v>55</v>
      </c>
      <c r="B26" t="s">
        <v>27</v>
      </c>
      <c r="C26" s="3">
        <f>IF('1_Bilancia commerciale'!B26&lt;1,ABS(1-'1_Bilancia commerciale'!B26)*20,('1_Bilancia commerciale'!B26-1)*20)</f>
        <v>22</v>
      </c>
      <c r="D26" s="3">
        <f>IF('2_posizione internaz.li'!B26&lt;0,'2_posizione internaz.li'!B26/-35*100,0)</f>
        <v>125.71428571428571</v>
      </c>
      <c r="E26" s="3">
        <f>IF('3_Tasso cambio effettivo'!B26&lt;0,'3_Tasso cambio effettivo'!B26/-5*100,'3_Tasso cambio effettivo'!B26/5*100)</f>
        <v>90</v>
      </c>
      <c r="F26" s="3">
        <f>IF('4_Quota export mondiale'!B26&lt;0,'4_Quota export mondiale'!B26/-6*100,0)</f>
        <v>348.83333333333331</v>
      </c>
      <c r="G26" s="3">
        <f>IF('5_Costo_lavoro'!B26&gt;0,'5_Costo_lavoro'!B26/9*100,0)</f>
        <v>1.1111111111111112</v>
      </c>
      <c r="H26" s="3">
        <f>IF('6_Prezzo abitazioni'!B26&gt;0,'6_Prezzo abitazioni'!B26/6*100,0)</f>
        <v>0</v>
      </c>
      <c r="I26" s="3">
        <f>IF('7_Crediti concessi privati'!B26&gt;0,'7_Crediti concessi privati'!B26/14*100,0)</f>
        <v>0</v>
      </c>
      <c r="J26" s="3">
        <f>IF('8_Debiti settore privato'!B26&gt;0,'8_Debiti settore privato'!B26/133*100,0)</f>
        <v>84.360902255639104</v>
      </c>
      <c r="K26" s="3">
        <f>IF('9_Debito pubblico'!B26&gt;0,'9_Debito pubblico'!B26/60*100,0)</f>
        <v>89.333333333333329</v>
      </c>
      <c r="L26" s="3">
        <f>IF('10_Disoccupazione'!B26&gt;0,'10_Disoccupazione'!B26/10*100,0)</f>
        <v>81</v>
      </c>
      <c r="M26" s="3">
        <f>IF('11_esposizione finanziaria'!B26&gt;0,'11_esposizione finanziaria'!B26/16.5*100,0)</f>
        <v>0</v>
      </c>
      <c r="N26" s="3">
        <f>IF('12_Tasso di attivita'!B26&lt;0,'12_Tasso di attivita'!B26/-0.2*100,0)</f>
        <v>800</v>
      </c>
      <c r="O26" s="3">
        <f>IF('13_Disoccupazione lungo periodo'!B26&gt;0,'13_Disoccupazione lungo periodo'!B26/0.5*100,0)</f>
        <v>500</v>
      </c>
      <c r="P26" s="3">
        <f>IF('14_Disoccupazione giovanile'!B26&gt;0,'14_Disoccupazione giovanile'!B26/2*100,0)</f>
        <v>350</v>
      </c>
      <c r="Q26">
        <f t="shared" si="0"/>
        <v>5</v>
      </c>
      <c r="R26" s="3">
        <f t="shared" si="7"/>
        <v>178.0252118391216</v>
      </c>
      <c r="S26">
        <f t="shared" si="1"/>
        <v>21</v>
      </c>
      <c r="T26">
        <f t="shared" si="2"/>
        <v>2</v>
      </c>
      <c r="U26" s="3">
        <f t="shared" si="3"/>
        <v>117.53174603174602</v>
      </c>
      <c r="V26">
        <f t="shared" si="4"/>
        <v>16</v>
      </c>
      <c r="W26">
        <f t="shared" si="5"/>
        <v>3</v>
      </c>
      <c r="X26" s="3">
        <f t="shared" si="8"/>
        <v>211.63269284321916</v>
      </c>
      <c r="Y26">
        <f t="shared" si="6"/>
        <v>23</v>
      </c>
      <c r="Z26" s="3">
        <f t="shared" si="9"/>
        <v>76.42152864241551</v>
      </c>
    </row>
    <row r="27" spans="1:26" x14ac:dyDescent="0.25">
      <c r="A27" s="4" t="s">
        <v>55</v>
      </c>
      <c r="B27" t="s">
        <v>28</v>
      </c>
      <c r="C27" s="3">
        <f>IF('1_Bilancia commerciale'!B27&lt;1,ABS(1-'1_Bilancia commerciale'!B27)*20,('1_Bilancia commerciale'!B27-1)*20)</f>
        <v>78</v>
      </c>
      <c r="D27" s="3">
        <f>IF('2_posizione internaz.li'!B27&lt;0,'2_posizione internaz.li'!B27/-35*100,0)</f>
        <v>172.57142857142858</v>
      </c>
      <c r="E27" s="3">
        <f>IF('3_Tasso cambio effettivo'!B27&lt;0,'3_Tasso cambio effettivo'!B27/-5*100,'3_Tasso cambio effettivo'!B27/5*100)</f>
        <v>64</v>
      </c>
      <c r="F27" s="3">
        <f>IF('4_Quota export mondiale'!B27&lt;0,'4_Quota export mondiale'!B27/-6*100,0)</f>
        <v>173.16666666666666</v>
      </c>
      <c r="G27" s="3">
        <f>IF('5_Costo_lavoro'!B27&gt;0,'5_Costo_lavoro'!B27/9*100,0)</f>
        <v>0</v>
      </c>
      <c r="H27" s="3"/>
      <c r="I27" s="3">
        <f>IF('7_Crediti concessi privati'!B27&gt;0,'7_Crediti concessi privati'!B27/14*100,0)</f>
        <v>12.857142857142859</v>
      </c>
      <c r="J27" s="3">
        <f>IF('8_Debiti settore privato'!B27&gt;0,'8_Debiti settore privato'!B27/133*100,0)</f>
        <v>53.233082706766908</v>
      </c>
      <c r="K27" s="3">
        <f>IF('9_Debito pubblico'!B27&gt;0,'9_Debito pubblico'!B27/60*100,0)</f>
        <v>86.166666666666671</v>
      </c>
      <c r="L27" s="3">
        <f>IF('10_Disoccupazione'!B27&gt;0,'10_Disoccupazione'!B27/10*100,0)</f>
        <v>139</v>
      </c>
      <c r="M27" s="3">
        <f>IF('11_esposizione finanziaria'!B27&gt;0,'11_esposizione finanziaria'!B27/16.5*100,0)</f>
        <v>6.666666666666667</v>
      </c>
      <c r="N27" s="3">
        <f>IF('12_Tasso di attivita'!B27&lt;0,'12_Tasso di attivita'!B27/-0.2*100,0)</f>
        <v>0</v>
      </c>
      <c r="O27" s="3">
        <f>IF('13_Disoccupazione lungo periodo'!B27&gt;0,'13_Disoccupazione lungo periodo'!B27/0.5*100,0)</f>
        <v>660</v>
      </c>
      <c r="P27" s="3">
        <f>IF('14_Disoccupazione giovanile'!B27&gt;0,'14_Disoccupazione giovanile'!B27/2*100,0)</f>
        <v>340</v>
      </c>
      <c r="Q27">
        <f t="shared" si="0"/>
        <v>5</v>
      </c>
      <c r="R27" s="3">
        <f t="shared" si="7"/>
        <v>137.35858877964139</v>
      </c>
      <c r="S27">
        <f t="shared" si="1"/>
        <v>17</v>
      </c>
      <c r="T27">
        <f t="shared" si="2"/>
        <v>2</v>
      </c>
      <c r="U27" s="3">
        <f t="shared" si="3"/>
        <v>97.547619047619037</v>
      </c>
      <c r="V27">
        <f t="shared" si="4"/>
        <v>11</v>
      </c>
      <c r="W27">
        <f t="shared" si="5"/>
        <v>3</v>
      </c>
      <c r="X27" s="3">
        <f t="shared" si="8"/>
        <v>162.24044486215539</v>
      </c>
      <c r="Y27">
        <f t="shared" si="6"/>
        <v>18</v>
      </c>
      <c r="Z27" s="3">
        <f t="shared" si="9"/>
        <v>67.494014359921991</v>
      </c>
    </row>
    <row r="28" spans="1:26" x14ac:dyDescent="0.25">
      <c r="A28" s="4" t="s">
        <v>55</v>
      </c>
      <c r="B28" t="s">
        <v>29</v>
      </c>
      <c r="C28" s="3">
        <f>IF('1_Bilancia commerciale'!B28&lt;1,ABS(1-'1_Bilancia commerciale'!B28)*20,('1_Bilancia commerciale'!B28-1)*20)</f>
        <v>34</v>
      </c>
      <c r="D28" s="3">
        <f>IF('2_posizione internaz.li'!B28&lt;0,'2_posizione internaz.li'!B28/-35*100,0)</f>
        <v>0</v>
      </c>
      <c r="E28" s="3">
        <f>IF('3_Tasso cambio effettivo'!B28&lt;0,'3_Tasso cambio effettivo'!B28/-5*100,'3_Tasso cambio effettivo'!B28/5*100)</f>
        <v>166</v>
      </c>
      <c r="F28" s="3">
        <f>IF('4_Quota export mondiale'!B28&lt;0,'4_Quota export mondiale'!B28/-6*100,0)</f>
        <v>540.5</v>
      </c>
      <c r="G28" s="3">
        <f>IF('5_Costo_lavoro'!B28&gt;0,'5_Costo_lavoro'!B28/9*100,0)</f>
        <v>64.444444444444443</v>
      </c>
      <c r="H28" s="3">
        <f>IF('6_Prezzo abitazioni'!B28&gt;0,'6_Prezzo abitazioni'!B28/6*100,0)</f>
        <v>0</v>
      </c>
      <c r="I28" s="3">
        <f>IF('7_Crediti concessi privati'!B28&gt;0,'7_Crediti concessi privati'!B28/14*100,0)</f>
        <v>51.428571428571438</v>
      </c>
      <c r="J28" s="3">
        <f>IF('8_Debiti settore privato'!B28&gt;0,'8_Debiti settore privato'!B28/133*100,0)</f>
        <v>111.05263157894736</v>
      </c>
      <c r="K28" s="3">
        <f>IF('9_Debito pubblico'!B28&gt;0,'9_Debito pubblico'!B28/60*100,0)</f>
        <v>96.166666666666671</v>
      </c>
      <c r="L28" s="3">
        <f>IF('10_Disoccupazione'!B28&gt;0,'10_Disoccupazione'!B28/10*100,0)</f>
        <v>82</v>
      </c>
      <c r="M28" s="3">
        <f>IF('11_esposizione finanziaria'!B28&gt;0,'11_esposizione finanziaria'!B28/16.5*100,0)</f>
        <v>0</v>
      </c>
      <c r="N28" s="3">
        <f>IF('12_Tasso di attivita'!B28&lt;0,'12_Tasso di attivita'!B28/-0.2*100,0)</f>
        <v>0</v>
      </c>
      <c r="O28" s="3">
        <f>IF('13_Disoccupazione lungo periodo'!B28&gt;0,'13_Disoccupazione lungo periodo'!B28/0.5*100,0)</f>
        <v>80</v>
      </c>
      <c r="P28" s="3">
        <f>IF('14_Disoccupazione giovanile'!B28&gt;0,'14_Disoccupazione giovanile'!B28/2*100,0)</f>
        <v>0</v>
      </c>
      <c r="Q28">
        <f t="shared" si="0"/>
        <v>3</v>
      </c>
      <c r="R28" s="3">
        <f t="shared" si="7"/>
        <v>87.542308151330715</v>
      </c>
      <c r="S28">
        <f t="shared" si="1"/>
        <v>12</v>
      </c>
      <c r="T28">
        <f t="shared" si="2"/>
        <v>2</v>
      </c>
      <c r="U28" s="3">
        <f t="shared" si="3"/>
        <v>160.98888888888888</v>
      </c>
      <c r="V28">
        <f t="shared" si="4"/>
        <v>22</v>
      </c>
      <c r="W28">
        <f t="shared" si="5"/>
        <v>1</v>
      </c>
      <c r="X28" s="3">
        <f t="shared" si="8"/>
        <v>46.738652186020609</v>
      </c>
      <c r="Y28">
        <f t="shared" si="6"/>
        <v>3</v>
      </c>
      <c r="Z28" s="3">
        <f t="shared" si="9"/>
        <v>34.322006170272807</v>
      </c>
    </row>
    <row r="29" spans="1:26" x14ac:dyDescent="0.25">
      <c r="A29" s="4" t="s">
        <v>56</v>
      </c>
      <c r="B29" t="s">
        <v>30</v>
      </c>
      <c r="C29" s="3">
        <f>IF('1_Bilancia commerciale'!B29&lt;1,ABS(1-'1_Bilancia commerciale'!B29)*20,('1_Bilancia commerciale'!B29-1)*20)</f>
        <v>92</v>
      </c>
      <c r="D29" s="3">
        <f>IF('2_posizione internaz.li'!B29&lt;0,'2_posizione internaz.li'!B29/-35*100,0)</f>
        <v>44.285714285714285</v>
      </c>
      <c r="E29" s="3">
        <f>IF('3_Tasso cambio effettivo'!B29&lt;0,'3_Tasso cambio effettivo'!B29/-5*100,'3_Tasso cambio effettivo'!B29/5*100)</f>
        <v>206</v>
      </c>
      <c r="F29" s="3">
        <f>IF('4_Quota export mondiale'!B29&lt;0,'4_Quota export mondiale'!B29/-6*100,0)</f>
        <v>326.5</v>
      </c>
      <c r="G29" s="3">
        <f>IF('5_Costo_lavoro'!B29&gt;0,'5_Costo_lavoro'!B29/9*100,0)</f>
        <v>45.55555555555555</v>
      </c>
      <c r="H29" s="3">
        <f>IF('6_Prezzo abitazioni'!B29&gt;0,'6_Prezzo abitazioni'!B29/6*100,0)</f>
        <v>11.666666666666666</v>
      </c>
      <c r="I29" s="3">
        <f>IF('7_Crediti concessi privati'!B29&gt;0,'7_Crediti concessi privati'!B29/14*100,0)</f>
        <v>16.428571428571427</v>
      </c>
      <c r="J29" s="3">
        <f>IF('8_Debiti settore privato'!B29&gt;0,'8_Debiti settore privato'!B29/133*100,0)</f>
        <v>143.60902255639098</v>
      </c>
      <c r="K29" s="3">
        <f>IF('9_Debito pubblico'!B29&gt;0,'9_Debito pubblico'!B29/60*100,0)</f>
        <v>62.5</v>
      </c>
      <c r="L29" s="3">
        <f>IF('10_Disoccupazione'!B29&gt;0,'10_Disoccupazione'!B29/10*100,0)</f>
        <v>83</v>
      </c>
      <c r="M29" s="3">
        <f>IF('11_esposizione finanziaria'!B29&gt;0,'11_esposizione finanziaria'!B29/16.5*100,0)</f>
        <v>33.939393939393938</v>
      </c>
      <c r="N29" s="3">
        <f>IF('12_Tasso di attivita'!B29&lt;0,'12_Tasso di attivita'!B29/-0.2*100,0)</f>
        <v>0</v>
      </c>
      <c r="O29" s="3">
        <f>IF('13_Disoccupazione lungo periodo'!B29&gt;0,'13_Disoccupazione lungo periodo'!B29/0.5*100,0)</f>
        <v>120</v>
      </c>
      <c r="P29" s="3">
        <f>IF('14_Disoccupazione giovanile'!B29&gt;0,'14_Disoccupazione giovanile'!B29/2*100,0)</f>
        <v>0</v>
      </c>
      <c r="Q29">
        <f t="shared" si="0"/>
        <v>4</v>
      </c>
      <c r="R29" s="3">
        <f t="shared" si="7"/>
        <v>84.677494602306624</v>
      </c>
      <c r="S29">
        <f t="shared" si="1"/>
        <v>11</v>
      </c>
      <c r="T29">
        <f t="shared" si="2"/>
        <v>2</v>
      </c>
      <c r="U29" s="3">
        <f t="shared" si="3"/>
        <v>142.86825396825395</v>
      </c>
      <c r="V29">
        <f t="shared" si="4"/>
        <v>19</v>
      </c>
      <c r="W29">
        <f t="shared" si="5"/>
        <v>2</v>
      </c>
      <c r="X29" s="3">
        <f t="shared" si="8"/>
        <v>52.349294954558111</v>
      </c>
      <c r="Y29">
        <f t="shared" si="6"/>
        <v>4</v>
      </c>
      <c r="Z29" s="3">
        <f t="shared" si="9"/>
        <v>39.742694730314277</v>
      </c>
    </row>
    <row r="30" spans="1:26" x14ac:dyDescent="0.25">
      <c r="A30" s="4"/>
      <c r="B30" t="s">
        <v>81</v>
      </c>
      <c r="C30" s="3">
        <f t="shared" ref="C30:P30" si="10">AVERAGE(C3:C29)</f>
        <v>73.703703703703709</v>
      </c>
      <c r="D30" s="3">
        <f t="shared" si="10"/>
        <v>145.06878306878309</v>
      </c>
      <c r="E30" s="3">
        <f t="shared" si="10"/>
        <v>111.48148148148148</v>
      </c>
      <c r="F30" s="3">
        <f t="shared" si="10"/>
        <v>229.88271604938271</v>
      </c>
      <c r="G30" s="3">
        <f t="shared" si="10"/>
        <v>34.444444444444443</v>
      </c>
      <c r="H30" s="3">
        <f t="shared" si="10"/>
        <v>9.6376811594202891</v>
      </c>
      <c r="I30" s="3">
        <f t="shared" si="10"/>
        <v>24.17989417989418</v>
      </c>
      <c r="J30" s="3">
        <f t="shared" si="10"/>
        <v>114.73962684489003</v>
      </c>
      <c r="K30" s="3">
        <f t="shared" si="10"/>
        <v>114.48148148148148</v>
      </c>
      <c r="L30" s="3">
        <f t="shared" si="10"/>
        <v>106.66666666666667</v>
      </c>
      <c r="M30" s="3">
        <f t="shared" si="10"/>
        <v>24.736251402918064</v>
      </c>
      <c r="N30" s="3">
        <f t="shared" si="10"/>
        <v>125.92592592592592</v>
      </c>
      <c r="O30" s="3">
        <f t="shared" si="10"/>
        <v>471.11111111111109</v>
      </c>
      <c r="P30" s="3">
        <f t="shared" si="10"/>
        <v>278.7037037037037</v>
      </c>
      <c r="R30" s="3">
        <f t="shared" si="7"/>
        <v>133.19739080170049</v>
      </c>
      <c r="U30" s="3">
        <f t="shared" si="3"/>
        <v>118.91622574955909</v>
      </c>
      <c r="X30" s="3">
        <f t="shared" si="8"/>
        <v>141.13137138622349</v>
      </c>
      <c r="Z30" s="3">
        <f t="shared" si="9"/>
        <v>68.114930503353122</v>
      </c>
    </row>
    <row r="31" spans="1:26" x14ac:dyDescent="0.25">
      <c r="A31" s="4" t="s">
        <v>55</v>
      </c>
      <c r="C31" s="3">
        <f t="shared" ref="C31:P31" si="11">SUMIF($A3:$A29,"EUR",C3:C29)/19</f>
        <v>73.05263157894737</v>
      </c>
      <c r="D31" s="3">
        <f t="shared" si="11"/>
        <v>138.52631578947367</v>
      </c>
      <c r="E31" s="3">
        <f t="shared" si="11"/>
        <v>121.36842105263158</v>
      </c>
      <c r="F31" s="3">
        <f t="shared" si="11"/>
        <v>245.8245614035088</v>
      </c>
      <c r="G31" s="3">
        <f t="shared" si="11"/>
        <v>27.25146198830409</v>
      </c>
      <c r="H31" s="3">
        <f t="shared" si="11"/>
        <v>11.052631578947368</v>
      </c>
      <c r="I31" s="3">
        <f t="shared" si="11"/>
        <v>26.428571428571427</v>
      </c>
      <c r="J31" s="3">
        <f t="shared" si="11"/>
        <v>124.03640680648994</v>
      </c>
      <c r="K31" s="3">
        <f t="shared" si="11"/>
        <v>129.28070175438594</v>
      </c>
      <c r="L31" s="3">
        <f t="shared" si="11"/>
        <v>110.05263157894737</v>
      </c>
      <c r="M31" s="3">
        <f t="shared" si="11"/>
        <v>22.519936204146735</v>
      </c>
      <c r="N31" s="3">
        <f t="shared" si="11"/>
        <v>94.73684210526315</v>
      </c>
      <c r="O31" s="3">
        <f t="shared" si="11"/>
        <v>506.31578947368422</v>
      </c>
      <c r="P31" s="3">
        <f t="shared" si="11"/>
        <v>277.36842105263156</v>
      </c>
      <c r="R31" s="3">
        <f t="shared" si="7"/>
        <v>136.27252312828094</v>
      </c>
      <c r="U31" s="3">
        <f t="shared" si="3"/>
        <v>121.20467836257311</v>
      </c>
      <c r="X31" s="3">
        <f t="shared" si="8"/>
        <v>144.64354799811861</v>
      </c>
      <c r="Z31" s="3">
        <f t="shared" si="9"/>
        <v>68.234693145923799</v>
      </c>
    </row>
    <row r="32" spans="1:26" x14ac:dyDescent="0.25">
      <c r="A32" s="4" t="s">
        <v>56</v>
      </c>
      <c r="C32" s="3">
        <f t="shared" ref="C32:P32" si="12">SUMIF($A3:$A29,"N_EUR",C3:C29)/9</f>
        <v>66.888888888888886</v>
      </c>
      <c r="D32" s="3">
        <f t="shared" si="12"/>
        <v>142.76190476190473</v>
      </c>
      <c r="E32" s="3">
        <f t="shared" si="12"/>
        <v>78.222222222222229</v>
      </c>
      <c r="F32" s="3">
        <f t="shared" si="12"/>
        <v>170.68518518518519</v>
      </c>
      <c r="G32" s="3">
        <f t="shared" si="12"/>
        <v>45.802469135802461</v>
      </c>
      <c r="H32" s="3">
        <f t="shared" si="12"/>
        <v>1.2962962962962963</v>
      </c>
      <c r="I32" s="3">
        <f t="shared" si="12"/>
        <v>16.746031746031747</v>
      </c>
      <c r="J32" s="3">
        <f t="shared" si="12"/>
        <v>82.364243943191312</v>
      </c>
      <c r="K32" s="3">
        <f t="shared" si="12"/>
        <v>70.518518518518533</v>
      </c>
      <c r="L32" s="3">
        <f t="shared" si="12"/>
        <v>87.666666666666671</v>
      </c>
      <c r="M32" s="3">
        <f t="shared" si="12"/>
        <v>26.666666666666668</v>
      </c>
      <c r="N32" s="3">
        <f t="shared" si="12"/>
        <v>177.77777777777777</v>
      </c>
      <c r="O32" s="3">
        <f t="shared" si="12"/>
        <v>344.44444444444446</v>
      </c>
      <c r="P32" s="3">
        <f t="shared" si="12"/>
        <v>250.55555555555554</v>
      </c>
      <c r="R32" s="3">
        <f t="shared" si="7"/>
        <v>111.59977655779663</v>
      </c>
      <c r="U32" s="3">
        <f t="shared" si="3"/>
        <v>100.8721340388007</v>
      </c>
      <c r="X32" s="3">
        <f t="shared" si="8"/>
        <v>117.55957795723877</v>
      </c>
      <c r="Z32" s="3">
        <f t="shared" si="9"/>
        <v>67.718786481568699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Z1"/>
  </mergeCells>
  <conditionalFormatting sqref="N30:P30 C3:M30">
    <cfRule type="cellIs" dxfId="58" priority="7" stopIfTrue="1" operator="greaterThanOrEqual">
      <formula>100</formula>
    </cfRule>
  </conditionalFormatting>
  <conditionalFormatting sqref="N3:N29">
    <cfRule type="cellIs" dxfId="57" priority="4" stopIfTrue="1" operator="greaterThanOrEqual">
      <formula>100</formula>
    </cfRule>
  </conditionalFormatting>
  <conditionalFormatting sqref="O3:O29">
    <cfRule type="cellIs" dxfId="56" priority="2" stopIfTrue="1" operator="greaterThanOrEqual">
      <formula>100</formula>
    </cfRule>
  </conditionalFormatting>
  <conditionalFormatting sqref="P3:P29">
    <cfRule type="cellIs" dxfId="55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9" workbookViewId="0">
      <selection activeCell="C30" sqref="C30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4" t="s">
        <v>78</v>
      </c>
      <c r="R1" s="75"/>
      <c r="S1" s="75"/>
      <c r="T1" s="74" t="s">
        <v>79</v>
      </c>
      <c r="U1" s="75"/>
      <c r="V1" s="75"/>
      <c r="W1" s="74" t="s">
        <v>80</v>
      </c>
      <c r="X1" s="75"/>
      <c r="Y1" s="75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commerciale'!C3&lt;1,ABS(1-'1_Bilancia commerciale'!C3)*20,('1_Bilancia commerciale'!C3-1)*20)</f>
        <v>28</v>
      </c>
      <c r="D3" s="3">
        <f>IF('2_posizione internaz.li'!C3&lt;0,'2_posizione internaz.li'!C3/-35*100,0)</f>
        <v>0</v>
      </c>
      <c r="E3" s="3">
        <f>IF('3_Tasso cambio effettivo'!C3&lt;0,'3_Tasso cambio effettivo'!C3/-5*100,'3_Tasso cambio effettivo'!C3/5*100)</f>
        <v>4</v>
      </c>
      <c r="F3" s="3">
        <f>IF('4_Quota export mondiale'!C3&lt;0,'4_Quota export mondiale'!C3/-6*100,0)</f>
        <v>219.16666666666669</v>
      </c>
      <c r="G3" s="3">
        <f>IF('5_Costo_lavoro'!C3&gt;0,'5_Costo_lavoro'!C3/9*100,0)</f>
        <v>82.222222222222229</v>
      </c>
      <c r="H3" s="3">
        <f>IF('6_Prezzo abitazioni'!C3&gt;0,'6_Prezzo abitazioni'!C3/6*100,0)</f>
        <v>1.6666666666666667</v>
      </c>
      <c r="I3" s="3">
        <f>IF('7_Crediti concessi privati'!C3&gt;0,'7_Crediti concessi privati'!C3/14*100,0)</f>
        <v>60.714285714285708</v>
      </c>
      <c r="J3" s="3">
        <f>IF('8_Debiti settore privato'!C3&gt;0,'8_Debiti settore privato'!C3/133*100,0)</f>
        <v>122.40601503759399</v>
      </c>
      <c r="K3" s="3">
        <f>IF('9_Debito pubblico'!C3&gt;0,'9_Debito pubblico'!C3/60*100,0)</f>
        <v>175.83333333333334</v>
      </c>
      <c r="L3" s="3">
        <f>IF('10_Disoccupazione'!C3&gt;0,'10_Disoccupazione'!C3/10*100,0)</f>
        <v>78</v>
      </c>
      <c r="M3" s="3">
        <f>IF('11_esposizione finanziaria'!C3&gt;0,'11_esposizione finanziaria'!C3/16.5*100,0)</f>
        <v>7.2727272727272725</v>
      </c>
      <c r="N3" s="3">
        <f>IF('12_Tasso di attivita'!C3&lt;0,'12_Tasso di attivita'!C3/-0.2*100,0)</f>
        <v>50</v>
      </c>
      <c r="O3" s="3">
        <f>IF('13_Disoccupazione lungo periodo'!C3&gt;0,'13_Disoccupazione lungo periodo'!C3/0.5*100,0)</f>
        <v>0</v>
      </c>
      <c r="P3" s="3">
        <f>IF('14_Disoccupazione giovanile'!C3&gt;0,'14_Disoccupazione giovanile'!C3/2*100,0)</f>
        <v>75</v>
      </c>
      <c r="Q3">
        <f t="shared" ref="Q3:Q29" si="0">COUNTIF(C3:P3,"&gt;=100")</f>
        <v>3</v>
      </c>
      <c r="R3" s="3">
        <f>AVERAGE(C3:P3)</f>
        <v>64.591565493821136</v>
      </c>
      <c r="S3">
        <f t="shared" ref="S3:S29" si="1">RANK(R3,R$3:R$29,1)</f>
        <v>10</v>
      </c>
      <c r="T3">
        <f t="shared" ref="T3:T29" si="2">COUNTIF(C3:G3,"&gt;=100")</f>
        <v>1</v>
      </c>
      <c r="U3" s="3">
        <f t="shared" ref="U3:U32" si="3">AVERAGE(C3:G3)</f>
        <v>66.677777777777777</v>
      </c>
      <c r="V3">
        <f t="shared" ref="V3:V29" si="4">RANK(U3,U$3:U$29,1)</f>
        <v>5</v>
      </c>
      <c r="W3">
        <f t="shared" ref="W3:W29" si="5">COUNTIF(H3:P3,"&gt;=100")</f>
        <v>2</v>
      </c>
      <c r="X3" s="3">
        <f>AVERAGE(H3:P3)</f>
        <v>63.432558669400777</v>
      </c>
      <c r="Y3">
        <f t="shared" ref="Y3:Y29" si="6">RANK(X3,X$3:X$29,1)</f>
        <v>14</v>
      </c>
      <c r="Z3" s="3">
        <f>SUM(H3:P3)/14/R3*100</f>
        <v>63.132195540654493</v>
      </c>
    </row>
    <row r="4" spans="1:26" x14ac:dyDescent="0.25">
      <c r="A4" s="4" t="s">
        <v>56</v>
      </c>
      <c r="B4" t="s">
        <v>5</v>
      </c>
      <c r="C4" s="3">
        <f>IF('1_Bilancia commerciale'!C4&lt;1,ABS(1-'1_Bilancia commerciale'!C4)*20,('1_Bilancia commerciale'!C4-1)*20)</f>
        <v>14</v>
      </c>
      <c r="D4" s="3">
        <f>IF('2_posizione internaz.li'!C4&lt;0,'2_posizione internaz.li'!C4/-35*100,0)</f>
        <v>209.42857142857144</v>
      </c>
      <c r="E4" s="3">
        <f>IF('3_Tasso cambio effettivo'!C4&lt;0,'3_Tasso cambio effettivo'!C4/-5*100,'3_Tasso cambio effettivo'!C4/5*100)</f>
        <v>18</v>
      </c>
      <c r="F4" s="3">
        <f>IF('4_Quota export mondiale'!C4&lt;0,'4_Quota export mondiale'!C4/-6*100,0)</f>
        <v>6.3333333333333339</v>
      </c>
      <c r="G4" s="3">
        <f>IF('5_Costo_lavoro'!C4&gt;0,'5_Costo_lavoro'!C4/9*100,0)</f>
        <v>179.99999999999997</v>
      </c>
      <c r="H4" s="3">
        <f>IF('6_Prezzo abitazioni'!C4&gt;0,'6_Prezzo abitazioni'!C4/6*100,0)</f>
        <v>0</v>
      </c>
      <c r="I4" s="3">
        <f>IF('7_Crediti concessi privati'!C4&gt;0,'7_Crediti concessi privati'!C4/14*100,0)</f>
        <v>18.571428571428573</v>
      </c>
      <c r="J4" s="3">
        <f>IF('8_Debiti settore privato'!C4&gt;0,'8_Debiti settore privato'!C4/133*100,0)</f>
        <v>97.819548872180448</v>
      </c>
      <c r="K4" s="3">
        <f>IF('9_Debito pubblico'!C4&gt;0,'9_Debito pubblico'!C4/60*100,0)</f>
        <v>28.333333333333332</v>
      </c>
      <c r="L4" s="3">
        <f>IF('10_Disoccupazione'!C4&gt;0,'10_Disoccupazione'!C4/10*100,0)</f>
        <v>131.99999999999997</v>
      </c>
      <c r="M4" s="3">
        <f>IF('11_esposizione finanziaria'!C4&gt;0,'11_esposizione finanziaria'!C4/16.5*100,0)</f>
        <v>6.666666666666667</v>
      </c>
      <c r="N4" s="3">
        <f>IF('12_Tasso di attivita'!C4&lt;0,'12_Tasso di attivita'!C4/-0.2*100,0)</f>
        <v>0</v>
      </c>
      <c r="O4" s="3">
        <f>IF('13_Disoccupazione lungo periodo'!C4&gt;0,'13_Disoccupazione lungo periodo'!C4/0.5*100,0)</f>
        <v>540</v>
      </c>
      <c r="P4" s="3">
        <f>IF('14_Disoccupazione giovanile'!C4&gt;0,'14_Disoccupazione giovanile'!C4/2*100,0)</f>
        <v>320</v>
      </c>
      <c r="Q4">
        <f t="shared" si="0"/>
        <v>5</v>
      </c>
      <c r="R4" s="3">
        <f t="shared" ref="R4:R32" si="7">AVERAGE(C4:P4)</f>
        <v>112.22520587182241</v>
      </c>
      <c r="S4">
        <f t="shared" si="1"/>
        <v>19</v>
      </c>
      <c r="T4">
        <f t="shared" si="2"/>
        <v>2</v>
      </c>
      <c r="U4" s="3">
        <f t="shared" si="3"/>
        <v>85.552380952380958</v>
      </c>
      <c r="V4">
        <f t="shared" si="4"/>
        <v>12</v>
      </c>
      <c r="W4">
        <f t="shared" si="5"/>
        <v>3</v>
      </c>
      <c r="X4" s="3">
        <f t="shared" ref="X4:X32" si="8">AVERAGE(H4:P4)</f>
        <v>127.04344193817877</v>
      </c>
      <c r="Y4">
        <f t="shared" si="6"/>
        <v>19</v>
      </c>
      <c r="Z4" s="3">
        <f t="shared" ref="Z4:Z32" si="9">SUM(H4:P4)/14/R4*100</f>
        <v>72.774011389557984</v>
      </c>
    </row>
    <row r="5" spans="1:26" x14ac:dyDescent="0.25">
      <c r="A5" s="4" t="s">
        <v>56</v>
      </c>
      <c r="B5" t="s">
        <v>6</v>
      </c>
      <c r="C5" s="3">
        <f>IF('1_Bilancia commerciale'!C5&lt;1,ABS(1-'1_Bilancia commerciale'!C5)*20,('1_Bilancia commerciale'!C5-1)*20)</f>
        <v>48</v>
      </c>
      <c r="D5" s="3">
        <f>IF('2_posizione internaz.li'!C5&lt;0,'2_posizione internaz.li'!C5/-35*100,0)</f>
        <v>116.85714285714286</v>
      </c>
      <c r="E5" s="3">
        <f>IF('3_Tasso cambio effettivo'!C5&lt;0,'3_Tasso cambio effettivo'!C5/-5*100,'3_Tasso cambio effettivo'!C5/5*100)</f>
        <v>62</v>
      </c>
      <c r="F5" s="3">
        <f>IF('4_Quota export mondiale'!C5&lt;0,'4_Quota export mondiale'!C5/-6*100,0)</f>
        <v>166.33333333333334</v>
      </c>
      <c r="G5" s="3">
        <f>IF('5_Costo_lavoro'!C5&gt;0,'5_Costo_lavoro'!C5/9*100,0)</f>
        <v>47.777777777777771</v>
      </c>
      <c r="H5" s="3">
        <f>IF('6_Prezzo abitazioni'!C5&gt;0,'6_Prezzo abitazioni'!C5/6*100,0)</f>
        <v>0</v>
      </c>
      <c r="I5" s="3">
        <f>IF('7_Crediti concessi privati'!C5&gt;0,'7_Crediti concessi privati'!C5/14*100,0)</f>
        <v>30.714285714285712</v>
      </c>
      <c r="J5" s="3">
        <f>IF('8_Debiti settore privato'!C5&gt;0,'8_Debiti settore privato'!C5/133*100,0)</f>
        <v>63.759398496240607</v>
      </c>
      <c r="K5" s="3">
        <f>IF('9_Debito pubblico'!C5&gt;0,'9_Debito pubblico'!C5/60*100,0)</f>
        <v>74</v>
      </c>
      <c r="L5" s="3">
        <f>IF('10_Disoccupazione'!C5&gt;0,'10_Disoccupazione'!C5/10*100,0)</f>
        <v>69</v>
      </c>
      <c r="M5" s="3">
        <f>IF('11_esposizione finanziaria'!C5&gt;0,'11_esposizione finanziaria'!C5/16.5*100,0)</f>
        <v>61.212121212121204</v>
      </c>
      <c r="N5" s="3">
        <f>IF('12_Tasso di attivita'!C5&lt;0,'12_Tasso di attivita'!C5/-0.2*100,0)</f>
        <v>0</v>
      </c>
      <c r="O5" s="3">
        <f>IF('13_Disoccupazione lungo periodo'!C5&gt;0,'13_Disoccupazione lungo periodo'!C5/0.5*100,0)</f>
        <v>0</v>
      </c>
      <c r="P5" s="3">
        <f>IF('14_Disoccupazione giovanile'!C5&gt;0,'14_Disoccupazione giovanile'!C5/2*100,0)</f>
        <v>35</v>
      </c>
      <c r="Q5">
        <f t="shared" si="0"/>
        <v>2</v>
      </c>
      <c r="R5" s="3">
        <f t="shared" si="7"/>
        <v>55.332432813635826</v>
      </c>
      <c r="S5">
        <f t="shared" si="1"/>
        <v>4</v>
      </c>
      <c r="T5">
        <f t="shared" si="2"/>
        <v>2</v>
      </c>
      <c r="U5" s="3">
        <f t="shared" si="3"/>
        <v>88.193650793650789</v>
      </c>
      <c r="V5">
        <f t="shared" si="4"/>
        <v>15</v>
      </c>
      <c r="W5">
        <f t="shared" si="5"/>
        <v>0</v>
      </c>
      <c r="X5" s="3">
        <f t="shared" si="8"/>
        <v>37.076200602516387</v>
      </c>
      <c r="Y5">
        <f t="shared" si="6"/>
        <v>5</v>
      </c>
      <c r="Z5" s="3">
        <f t="shared" si="9"/>
        <v>43.075460765676418</v>
      </c>
    </row>
    <row r="6" spans="1:26" x14ac:dyDescent="0.25">
      <c r="A6" s="4" t="s">
        <v>56</v>
      </c>
      <c r="B6" t="s">
        <v>7</v>
      </c>
      <c r="C6" s="3">
        <f>IF('1_Bilancia commerciale'!C6&lt;1,ABS(1-'1_Bilancia commerciale'!C6)*20,('1_Bilancia commerciale'!C6-1)*20)</f>
        <v>118</v>
      </c>
      <c r="D6" s="3">
        <f>IF('2_posizione internaz.li'!C6&lt;0,'2_posizione internaz.li'!C6/-35*100,0)</f>
        <v>0</v>
      </c>
      <c r="E6" s="3">
        <f>IF('3_Tasso cambio effettivo'!C6&lt;0,'3_Tasso cambio effettivo'!C6/-5*100,'3_Tasso cambio effettivo'!C6/5*100)</f>
        <v>50</v>
      </c>
      <c r="F6" s="3">
        <f>IF('4_Quota export mondiale'!C6&lt;0,'4_Quota export mondiale'!C6/-6*100,0)</f>
        <v>300</v>
      </c>
      <c r="G6" s="3">
        <f>IF('5_Costo_lavoro'!C6&gt;0,'5_Costo_lavoro'!C6/9*100,0)</f>
        <v>16.666666666666664</v>
      </c>
      <c r="H6" s="3">
        <f>IF('6_Prezzo abitazioni'!C6&gt;0,'6_Prezzo abitazioni'!C6/6*100,0)</f>
        <v>51.666666666666671</v>
      </c>
      <c r="I6" s="3">
        <f>IF('7_Crediti concessi privati'!C6&gt;0,'7_Crediti concessi privati'!C6/14*100,0)</f>
        <v>0</v>
      </c>
      <c r="J6" s="3">
        <f>IF('8_Debiti settore privato'!C6&gt;0,'8_Debiti settore privato'!C6/133*100,0)</f>
        <v>162.48120300751879</v>
      </c>
      <c r="K6" s="3">
        <f>IF('9_Debito pubblico'!C6&gt;0,'9_Debito pubblico'!C6/60*100,0)</f>
        <v>73.333333333333329</v>
      </c>
      <c r="L6" s="3">
        <f>IF('10_Disoccupazione'!C6&gt;0,'10_Disoccupazione'!C6/10*100,0)</f>
        <v>77</v>
      </c>
      <c r="M6" s="3">
        <f>IF('11_esposizione finanziaria'!C6&gt;0,'11_esposizione finanziaria'!C6/16.5*100,0)</f>
        <v>10.90909090909091</v>
      </c>
      <c r="N6" s="3">
        <f>IF('12_Tasso di attivita'!C6&lt;0,'12_Tasso di attivita'!C6/-0.2*100,0)</f>
        <v>699.99999999999989</v>
      </c>
      <c r="O6" s="3">
        <f>IF('13_Disoccupazione lungo periodo'!C6&gt;0,'13_Disoccupazione lungo periodo'!C6/0.5*100,0)</f>
        <v>80</v>
      </c>
      <c r="P6" s="3">
        <f>IF('14_Disoccupazione giovanile'!C6&gt;0,'14_Disoccupazione giovanile'!C6/2*100,0)</f>
        <v>0</v>
      </c>
      <c r="Q6">
        <f t="shared" si="0"/>
        <v>4</v>
      </c>
      <c r="R6" s="3">
        <f t="shared" si="7"/>
        <v>117.14692575594829</v>
      </c>
      <c r="S6">
        <f t="shared" si="1"/>
        <v>20</v>
      </c>
      <c r="T6">
        <f t="shared" si="2"/>
        <v>2</v>
      </c>
      <c r="U6" s="3">
        <f t="shared" si="3"/>
        <v>96.933333333333337</v>
      </c>
      <c r="V6">
        <f t="shared" si="4"/>
        <v>19</v>
      </c>
      <c r="W6">
        <f t="shared" si="5"/>
        <v>2</v>
      </c>
      <c r="X6" s="3">
        <f t="shared" si="8"/>
        <v>128.37669932406774</v>
      </c>
      <c r="Y6">
        <f t="shared" si="6"/>
        <v>20</v>
      </c>
      <c r="Z6" s="3">
        <f t="shared" si="9"/>
        <v>70.448180867187816</v>
      </c>
    </row>
    <row r="7" spans="1:26" x14ac:dyDescent="0.25">
      <c r="A7" s="4" t="s">
        <v>55</v>
      </c>
      <c r="B7" t="s">
        <v>8</v>
      </c>
      <c r="C7" s="3">
        <f>IF('1_Bilancia commerciale'!C7&lt;1,ABS(1-'1_Bilancia commerciale'!C7)*20,('1_Bilancia commerciale'!C7-1)*20)</f>
        <v>112</v>
      </c>
      <c r="D7" s="3">
        <f>IF('2_posizione internaz.li'!C7&lt;0,'2_posizione internaz.li'!C7/-35*100,0)</f>
        <v>0</v>
      </c>
      <c r="E7" s="3">
        <f>IF('3_Tasso cambio effettivo'!C7&lt;0,'3_Tasso cambio effettivo'!C7/-5*100,'3_Tasso cambio effettivo'!C7/5*100)</f>
        <v>36</v>
      </c>
      <c r="F7" s="3">
        <f>IF('4_Quota export mondiale'!C7&lt;0,'4_Quota export mondiale'!C7/-6*100,0)</f>
        <v>219.83333333333331</v>
      </c>
      <c r="G7" s="3">
        <f>IF('5_Costo_lavoro'!C7&gt;0,'5_Costo_lavoro'!C7/9*100,0)</f>
        <v>66.666666666666657</v>
      </c>
      <c r="H7" s="3">
        <f>IF('6_Prezzo abitazioni'!C7&gt;0,'6_Prezzo abitazioni'!C7/6*100,0)</f>
        <v>28.333333333333332</v>
      </c>
      <c r="I7" s="3">
        <f>IF('7_Crediti concessi privati'!C7&gt;0,'7_Crediti concessi privati'!C7/14*100,0)</f>
        <v>19.285714285714288</v>
      </c>
      <c r="J7" s="3">
        <f>IF('8_Debiti settore privato'!C7&gt;0,'8_Debiti settore privato'!C7/133*100,0)</f>
        <v>86.390977443609032</v>
      </c>
      <c r="K7" s="3">
        <f>IF('9_Debito pubblico'!C7&gt;0,'9_Debito pubblico'!C7/60*100,0)</f>
        <v>130.5</v>
      </c>
      <c r="L7" s="3">
        <f>IF('10_Disoccupazione'!C7&gt;0,'10_Disoccupazione'!C7/10*100,0)</f>
        <v>52</v>
      </c>
      <c r="M7" s="3">
        <f>IF('11_esposizione finanziaria'!C7&gt;0,'11_esposizione finanziaria'!C7/16.5*100,0)</f>
        <v>0</v>
      </c>
      <c r="N7" s="3">
        <f>IF('12_Tasso di attivita'!C7&lt;0,'12_Tasso di attivita'!C7/-0.2*100,0)</f>
        <v>0</v>
      </c>
      <c r="O7" s="3">
        <f>IF('13_Disoccupazione lungo periodo'!C7&gt;0,'13_Disoccupazione lungo periodo'!C7/0.5*100,0)</f>
        <v>0</v>
      </c>
      <c r="P7" s="3">
        <f>IF('14_Disoccupazione giovanile'!C7&gt;0,'14_Disoccupazione giovanile'!C7/2*100,0)</f>
        <v>0</v>
      </c>
      <c r="Q7">
        <f t="shared" si="0"/>
        <v>3</v>
      </c>
      <c r="R7" s="3">
        <f t="shared" si="7"/>
        <v>53.643573218761183</v>
      </c>
      <c r="S7">
        <f t="shared" si="1"/>
        <v>3</v>
      </c>
      <c r="T7">
        <f t="shared" si="2"/>
        <v>2</v>
      </c>
      <c r="U7" s="3">
        <f t="shared" si="3"/>
        <v>86.9</v>
      </c>
      <c r="V7">
        <f t="shared" si="4"/>
        <v>13</v>
      </c>
      <c r="W7">
        <f t="shared" si="5"/>
        <v>1</v>
      </c>
      <c r="X7" s="3">
        <f t="shared" si="8"/>
        <v>35.167780562517407</v>
      </c>
      <c r="Y7">
        <f t="shared" si="6"/>
        <v>4</v>
      </c>
      <c r="Z7" s="3">
        <f t="shared" si="9"/>
        <v>42.144580564853356</v>
      </c>
    </row>
    <row r="8" spans="1:26" x14ac:dyDescent="0.25">
      <c r="A8" s="4" t="s">
        <v>55</v>
      </c>
      <c r="B8" t="s">
        <v>9</v>
      </c>
      <c r="C8" s="3">
        <f>IF('1_Bilancia commerciale'!C8&lt;1,ABS(1-'1_Bilancia commerciale'!C8)*20,('1_Bilancia commerciale'!C8-1)*20)</f>
        <v>22</v>
      </c>
      <c r="D8" s="3">
        <f>IF('2_posizione internaz.li'!C8&lt;0,'2_posizione internaz.li'!C8/-35*100,0)</f>
        <v>142.85714285714286</v>
      </c>
      <c r="E8" s="3">
        <f>IF('3_Tasso cambio effettivo'!C8&lt;0,'3_Tasso cambio effettivo'!C8/-5*100,'3_Tasso cambio effettivo'!C8/5*100)</f>
        <v>62</v>
      </c>
      <c r="F8" s="3">
        <f>IF('4_Quota export mondiale'!C8&lt;0,'4_Quota export mondiale'!C8/-6*100,0)</f>
        <v>0</v>
      </c>
      <c r="G8" s="3">
        <f>IF('5_Costo_lavoro'!C8&gt;0,'5_Costo_lavoro'!C8/9*100,0)</f>
        <v>128.88888888888889</v>
      </c>
      <c r="H8" s="3">
        <f>IF('6_Prezzo abitazioni'!C8&gt;0,'6_Prezzo abitazioni'!C8/6*100,0)</f>
        <v>121.66666666666666</v>
      </c>
      <c r="I8" s="3">
        <f>IF('7_Crediti concessi privati'!C8&gt;0,'7_Crediti concessi privati'!C8/14*100,0)</f>
        <v>32.857142857142854</v>
      </c>
      <c r="J8" s="3">
        <f>IF('8_Debiti settore privato'!C8&gt;0,'8_Debiti settore privato'!C8/133*100,0)</f>
        <v>87.744360902255636</v>
      </c>
      <c r="K8" s="3">
        <f>IF('9_Debito pubblico'!C8&gt;0,'9_Debito pubblico'!C8/60*100,0)</f>
        <v>17</v>
      </c>
      <c r="L8" s="3">
        <f>IF('10_Disoccupazione'!C8&gt;0,'10_Disoccupazione'!C8/10*100,0)</f>
        <v>103</v>
      </c>
      <c r="M8" s="3">
        <f>IF('11_esposizione finanziaria'!C8&gt;0,'11_esposizione finanziaria'!C8/16.5*100,0)</f>
        <v>69.090909090909093</v>
      </c>
      <c r="N8" s="3">
        <f>IF('12_Tasso di attivita'!C8&lt;0,'12_Tasso di attivita'!C8/-0.2*100,0)</f>
        <v>0</v>
      </c>
      <c r="O8" s="3">
        <f>IF('13_Disoccupazione lungo periodo'!C8&gt;0,'13_Disoccupazione lungo periodo'!C8/0.5*100,0)</f>
        <v>0</v>
      </c>
      <c r="P8" s="3">
        <f>IF('14_Disoccupazione giovanile'!C8&gt;0,'14_Disoccupazione giovanile'!C8/2*100,0)</f>
        <v>0</v>
      </c>
      <c r="Q8">
        <f t="shared" si="0"/>
        <v>4</v>
      </c>
      <c r="R8" s="3">
        <f t="shared" si="7"/>
        <v>56.221793661643289</v>
      </c>
      <c r="S8">
        <f t="shared" si="1"/>
        <v>6</v>
      </c>
      <c r="T8">
        <f t="shared" si="2"/>
        <v>2</v>
      </c>
      <c r="U8" s="3">
        <f t="shared" si="3"/>
        <v>71.149206349206352</v>
      </c>
      <c r="V8">
        <f t="shared" si="4"/>
        <v>6</v>
      </c>
      <c r="W8">
        <f t="shared" si="5"/>
        <v>2</v>
      </c>
      <c r="X8" s="3">
        <f t="shared" si="8"/>
        <v>47.928786612997136</v>
      </c>
      <c r="Y8">
        <f t="shared" si="6"/>
        <v>9</v>
      </c>
      <c r="Z8" s="3">
        <f t="shared" si="9"/>
        <v>54.803236993951934</v>
      </c>
    </row>
    <row r="9" spans="1:26" x14ac:dyDescent="0.25">
      <c r="A9" s="4" t="s">
        <v>55</v>
      </c>
      <c r="B9" t="s">
        <v>10</v>
      </c>
      <c r="C9" s="3">
        <f>IF('1_Bilancia commerciale'!C9&lt;1,ABS(1-'1_Bilancia commerciale'!C9)*20,('1_Bilancia commerciale'!C9-1)*20)</f>
        <v>44</v>
      </c>
      <c r="D9" s="3">
        <f>IF('2_posizione internaz.li'!C9&lt;0,'2_posizione internaz.li'!C9/-35*100,0)</f>
        <v>381.71428571428572</v>
      </c>
      <c r="E9" s="3">
        <f>IF('3_Tasso cambio effettivo'!C9&lt;0,'3_Tasso cambio effettivo'!C9/-5*100,'3_Tasso cambio effettivo'!C9/5*100)</f>
        <v>76</v>
      </c>
      <c r="F9" s="3">
        <f>IF('4_Quota export mondiale'!C9&lt;0,'4_Quota export mondiale'!C9/-6*100,0)</f>
        <v>179.66666666666666</v>
      </c>
      <c r="G9" s="3">
        <f>IF('5_Costo_lavoro'!C9&gt;0,'5_Costo_lavoro'!C9/9*100,0)</f>
        <v>0</v>
      </c>
      <c r="H9" s="3">
        <f>IF('6_Prezzo abitazioni'!C9&gt;0,'6_Prezzo abitazioni'!C9/6*100,0)</f>
        <v>0</v>
      </c>
      <c r="I9" s="3">
        <f>IF('7_Crediti concessi privati'!C9&gt;0,'7_Crediti concessi privati'!C9/14*100,0)</f>
        <v>0</v>
      </c>
      <c r="J9" s="3">
        <f>IF('8_Debiti settore privato'!C9&gt;0,'8_Debiti settore privato'!C9/133*100,0)</f>
        <v>200.15037593984962</v>
      </c>
      <c r="K9" s="3">
        <f>IF('9_Debito pubblico'!C9&gt;0,'9_Debito pubblico'!C9/60*100,0)</f>
        <v>199.83333333333334</v>
      </c>
      <c r="L9" s="3">
        <f>IF('10_Disoccupazione'!C9&gt;0,'10_Disoccupazione'!C9/10*100,0)</f>
        <v>149</v>
      </c>
      <c r="M9" s="3">
        <f>IF('11_esposizione finanziaria'!C9&gt;0,'11_esposizione finanziaria'!C9/16.5*100,0)</f>
        <v>12.727272727272728</v>
      </c>
      <c r="N9" s="3">
        <f>IF('12_Tasso di attivita'!C9&lt;0,'12_Tasso di attivita'!C9/-0.2*100,0)</f>
        <v>0</v>
      </c>
      <c r="O9" s="3">
        <f>IF('13_Disoccupazione lungo periodo'!C9&gt;0,'13_Disoccupazione lungo periodo'!C9/0.5*100,0)</f>
        <v>200</v>
      </c>
      <c r="P9" s="3">
        <f>IF('14_Disoccupazione giovanile'!C9&gt;0,'14_Disoccupazione giovanile'!C9/2*100,0)</f>
        <v>0</v>
      </c>
      <c r="Q9">
        <f t="shared" si="0"/>
        <v>6</v>
      </c>
      <c r="R9" s="3">
        <f t="shared" si="7"/>
        <v>103.07799531295771</v>
      </c>
      <c r="S9">
        <f t="shared" si="1"/>
        <v>18</v>
      </c>
      <c r="T9">
        <f t="shared" si="2"/>
        <v>2</v>
      </c>
      <c r="U9" s="3">
        <f t="shared" si="3"/>
        <v>136.27619047619049</v>
      </c>
      <c r="V9">
        <f t="shared" si="4"/>
        <v>22</v>
      </c>
      <c r="W9">
        <f t="shared" si="5"/>
        <v>4</v>
      </c>
      <c r="X9" s="3">
        <f t="shared" si="8"/>
        <v>84.634553555606189</v>
      </c>
      <c r="Y9">
        <f t="shared" si="6"/>
        <v>15</v>
      </c>
      <c r="Z9" s="3">
        <f t="shared" si="9"/>
        <v>52.78326098655446</v>
      </c>
    </row>
    <row r="10" spans="1:26" x14ac:dyDescent="0.25">
      <c r="A10" s="4" t="s">
        <v>55</v>
      </c>
      <c r="B10" t="s">
        <v>11</v>
      </c>
      <c r="C10" s="3">
        <f>IF('1_Bilancia commerciale'!C10&lt;1,ABS(1-'1_Bilancia commerciale'!C10)*20,('1_Bilancia commerciale'!C10-1)*20)</f>
        <v>112</v>
      </c>
      <c r="D10" s="3">
        <f>IF('2_posizione internaz.li'!C10&lt;0,'2_posizione internaz.li'!C10/-35*100,0)</f>
        <v>374.28571428571428</v>
      </c>
      <c r="E10" s="3">
        <f>IF('3_Tasso cambio effettivo'!C10&lt;0,'3_Tasso cambio effettivo'!C10/-5*100,'3_Tasso cambio effettivo'!C10/5*100)</f>
        <v>88.000000000000014</v>
      </c>
      <c r="F10" s="3">
        <f>IF('4_Quota export mondiale'!C10&lt;0,'4_Quota export mondiale'!C10/-6*100,0)</f>
        <v>446.83333333333326</v>
      </c>
      <c r="G10" s="3">
        <f>IF('5_Costo_lavoro'!C10&gt;0,'5_Costo_lavoro'!C10/9*100,0)</f>
        <v>0</v>
      </c>
      <c r="H10" s="3">
        <f>IF('6_Prezzo abitazioni'!C10&gt;0,'6_Prezzo abitazioni'!C10/6*100,0)</f>
        <v>0</v>
      </c>
      <c r="I10" s="3">
        <f>IF('7_Crediti concessi privati'!C10&gt;0,'7_Crediti concessi privati'!C10/14*100,0)</f>
        <v>0</v>
      </c>
      <c r="J10" s="3">
        <f>IF('8_Debiti settore privato'!C10&gt;0,'8_Debiti settore privato'!C10/133*100,0)</f>
        <v>100.30075187969925</v>
      </c>
      <c r="K10" s="3">
        <f>IF('9_Debito pubblico'!C10&gt;0,'9_Debito pubblico'!C10/60*100,0)</f>
        <v>297</v>
      </c>
      <c r="L10" s="3">
        <f>IF('10_Disoccupazione'!C10&gt;0,'10_Disoccupazione'!C10/10*100,0)</f>
        <v>236.00000000000003</v>
      </c>
      <c r="M10" s="3">
        <f>IF('11_esposizione finanziaria'!C10&gt;0,'11_esposizione finanziaria'!C10/16.5*100,0)</f>
        <v>0</v>
      </c>
      <c r="N10" s="3">
        <f>IF('12_Tasso di attivita'!C10&lt;0,'12_Tasso di attivita'!C10/-0.2*100,0)</f>
        <v>149.99999999999997</v>
      </c>
      <c r="O10" s="3">
        <f>IF('13_Disoccupazione lungo periodo'!C10&gt;0,'13_Disoccupazione lungo periodo'!C10/0.5*100,0)</f>
        <v>2300</v>
      </c>
      <c r="P10" s="3">
        <f>IF('14_Disoccupazione giovanile'!C10&gt;0,'14_Disoccupazione giovanile'!C10/2*100,0)</f>
        <v>1280</v>
      </c>
      <c r="Q10">
        <f t="shared" si="0"/>
        <v>9</v>
      </c>
      <c r="R10" s="3">
        <f t="shared" si="7"/>
        <v>384.60141424991053</v>
      </c>
      <c r="S10">
        <f t="shared" si="1"/>
        <v>27</v>
      </c>
      <c r="T10">
        <f t="shared" si="2"/>
        <v>3</v>
      </c>
      <c r="U10" s="3">
        <f t="shared" si="3"/>
        <v>204.22380952380951</v>
      </c>
      <c r="V10">
        <f t="shared" si="4"/>
        <v>27</v>
      </c>
      <c r="W10">
        <f t="shared" si="5"/>
        <v>6</v>
      </c>
      <c r="X10" s="3">
        <f t="shared" si="8"/>
        <v>484.81119465329994</v>
      </c>
      <c r="Y10">
        <f t="shared" si="6"/>
        <v>27</v>
      </c>
      <c r="Z10" s="3">
        <f t="shared" si="9"/>
        <v>81.035671703864793</v>
      </c>
    </row>
    <row r="11" spans="1:26" x14ac:dyDescent="0.25">
      <c r="A11" s="4" t="s">
        <v>55</v>
      </c>
      <c r="B11" t="s">
        <v>12</v>
      </c>
      <c r="C11" s="3">
        <f>IF('1_Bilancia commerciale'!C11&lt;1,ABS(1-'1_Bilancia commerciale'!C11)*20,('1_Bilancia commerciale'!C11-1)*20)</f>
        <v>24</v>
      </c>
      <c r="D11" s="3">
        <f>IF('2_posizione internaz.li'!C11&lt;0,'2_posizione internaz.li'!C11/-35*100,0)</f>
        <v>265.14285714285711</v>
      </c>
      <c r="E11" s="3">
        <f>IF('3_Tasso cambio effettivo'!C11&lt;0,'3_Tasso cambio effettivo'!C11/-5*100,'3_Tasso cambio effettivo'!C11/5*100)</f>
        <v>6</v>
      </c>
      <c r="F11" s="3">
        <f>IF('4_Quota export mondiale'!C11&lt;0,'4_Quota export mondiale'!C11/-6*100,0)</f>
        <v>174.83333333333334</v>
      </c>
      <c r="G11" s="3">
        <f>IF('5_Costo_lavoro'!C11&gt;0,'5_Costo_lavoro'!C11/9*100,0)</f>
        <v>0</v>
      </c>
      <c r="H11" s="3">
        <f>IF('6_Prezzo abitazioni'!C11&gt;0,'6_Prezzo abitazioni'!C11/6*100,0)</f>
        <v>0</v>
      </c>
      <c r="I11" s="3">
        <f>IF('7_Crediti concessi privati'!C11&gt;0,'7_Crediti concessi privati'!C11/14*100,0)</f>
        <v>0</v>
      </c>
      <c r="J11" s="3">
        <f>IF('8_Debiti settore privato'!C11&gt;0,'8_Debiti settore privato'!C11/133*100,0)</f>
        <v>133.90977443609023</v>
      </c>
      <c r="K11" s="3">
        <f>IF('9_Debito pubblico'!C11&gt;0,'9_Debito pubblico'!C11/60*100,0)</f>
        <v>167.5</v>
      </c>
      <c r="L11" s="3">
        <f>IF('10_Disoccupazione'!C11&gt;0,'10_Disoccupazione'!C11/10*100,0)</f>
        <v>241</v>
      </c>
      <c r="M11" s="3">
        <f>IF('11_esposizione finanziaria'!C11&gt;0,'11_esposizione finanziaria'!C11/16.5*100,0)</f>
        <v>0</v>
      </c>
      <c r="N11" s="3">
        <f>IF('12_Tasso di attivita'!C11&lt;0,'12_Tasso di attivita'!C11/-0.2*100,0)</f>
        <v>0</v>
      </c>
      <c r="O11" s="3">
        <f>IF('13_Disoccupazione lungo periodo'!C11&gt;0,'13_Disoccupazione lungo periodo'!C11/0.5*100,0)</f>
        <v>1140</v>
      </c>
      <c r="P11" s="3">
        <f>IF('14_Disoccupazione giovanile'!C11&gt;0,'14_Disoccupazione giovanile'!C11/2*100,0)</f>
        <v>700</v>
      </c>
      <c r="Q11">
        <f t="shared" si="0"/>
        <v>7</v>
      </c>
      <c r="R11" s="3">
        <f t="shared" si="7"/>
        <v>203.74185463659146</v>
      </c>
      <c r="S11">
        <f t="shared" si="1"/>
        <v>24</v>
      </c>
      <c r="T11">
        <f t="shared" si="2"/>
        <v>2</v>
      </c>
      <c r="U11" s="3">
        <f t="shared" si="3"/>
        <v>93.995238095238093</v>
      </c>
      <c r="V11">
        <f t="shared" si="4"/>
        <v>17</v>
      </c>
      <c r="W11">
        <f t="shared" si="5"/>
        <v>5</v>
      </c>
      <c r="X11" s="3">
        <f t="shared" si="8"/>
        <v>264.71219715956556</v>
      </c>
      <c r="Y11">
        <f t="shared" si="6"/>
        <v>24</v>
      </c>
      <c r="Z11" s="3">
        <f t="shared" si="9"/>
        <v>83.523401241716471</v>
      </c>
    </row>
    <row r="12" spans="1:26" x14ac:dyDescent="0.25">
      <c r="A12" s="4" t="s">
        <v>55</v>
      </c>
      <c r="B12" t="s">
        <v>13</v>
      </c>
      <c r="C12" s="3">
        <f>IF('1_Bilancia commerciale'!C12&lt;1,ABS(1-'1_Bilancia commerciale'!C12)*20,('1_Bilancia commerciale'!C12-1)*20)</f>
        <v>36</v>
      </c>
      <c r="D12" s="3">
        <f>IF('2_posizione internaz.li'!C12&lt;0,'2_posizione internaz.li'!C12/-35*100,0)</f>
        <v>47.428571428571431</v>
      </c>
      <c r="E12" s="3">
        <f>IF('3_Tasso cambio effettivo'!C12&lt;0,'3_Tasso cambio effettivo'!C12/-5*100,'3_Tasso cambio effettivo'!C12/5*100)</f>
        <v>44.000000000000007</v>
      </c>
      <c r="F12" s="3">
        <f>IF('4_Quota export mondiale'!C12&lt;0,'4_Quota export mondiale'!C12/-6*100,0)</f>
        <v>240.33333333333334</v>
      </c>
      <c r="G12" s="3">
        <f>IF('5_Costo_lavoro'!C12&gt;0,'5_Costo_lavoro'!C12/9*100,0)</f>
        <v>51.111111111111107</v>
      </c>
      <c r="H12" s="3">
        <f>IF('6_Prezzo abitazioni'!C12&gt;0,'6_Prezzo abitazioni'!C12/6*100,0)</f>
        <v>0</v>
      </c>
      <c r="I12" s="3">
        <f>IF('7_Crediti concessi privati'!C12&gt;0,'7_Crediti concessi privati'!C12/14*100,0)</f>
        <v>15</v>
      </c>
      <c r="J12" s="3">
        <f>IF('8_Debiti settore privato'!C12&gt;0,'8_Debiti settore privato'!C12/133*100,0)</f>
        <v>103.30827067669173</v>
      </c>
      <c r="K12" s="3">
        <f>IF('9_Debito pubblico'!C12&gt;0,'9_Debito pubblico'!C12/60*100,0)</f>
        <v>155.66666666666669</v>
      </c>
      <c r="L12" s="3">
        <f>IF('10_Disoccupazione'!C12&gt;0,'10_Disoccupazione'!C12/10*100,0)</f>
        <v>98.000000000000014</v>
      </c>
      <c r="M12" s="3">
        <f>IF('11_esposizione finanziaria'!C12&gt;0,'11_esposizione finanziaria'!C12/16.5*100,0)</f>
        <v>3.0303030303030303</v>
      </c>
      <c r="N12" s="3">
        <f>IF('12_Tasso di attivita'!C12&lt;0,'12_Tasso di attivita'!C12/-0.2*100,0)</f>
        <v>0</v>
      </c>
      <c r="O12" s="3">
        <f>IF('13_Disoccupazione lungo periodo'!C12&gt;0,'13_Disoccupazione lungo periodo'!C12/0.5*100,0)</f>
        <v>100</v>
      </c>
      <c r="P12" s="3">
        <f>IF('14_Disoccupazione giovanile'!C12&gt;0,'14_Disoccupazione giovanile'!C12/2*100,0)</f>
        <v>85</v>
      </c>
      <c r="Q12">
        <f t="shared" si="0"/>
        <v>4</v>
      </c>
      <c r="R12" s="3">
        <f t="shared" si="7"/>
        <v>69.919875446191242</v>
      </c>
      <c r="S12">
        <f t="shared" si="1"/>
        <v>11</v>
      </c>
      <c r="T12">
        <f t="shared" si="2"/>
        <v>1</v>
      </c>
      <c r="U12" s="3">
        <f t="shared" si="3"/>
        <v>83.774603174603186</v>
      </c>
      <c r="V12">
        <f t="shared" si="4"/>
        <v>9</v>
      </c>
      <c r="W12">
        <f t="shared" si="5"/>
        <v>3</v>
      </c>
      <c r="X12" s="3">
        <f t="shared" si="8"/>
        <v>62.222804485962378</v>
      </c>
      <c r="Y12">
        <f t="shared" si="6"/>
        <v>13</v>
      </c>
      <c r="Z12" s="3">
        <f t="shared" si="9"/>
        <v>57.208875240614198</v>
      </c>
    </row>
    <row r="13" spans="1:26" x14ac:dyDescent="0.25">
      <c r="A13" s="4" t="s">
        <v>56</v>
      </c>
      <c r="B13" t="s">
        <v>14</v>
      </c>
      <c r="C13" s="3">
        <f>IF('1_Bilancia commerciale'!C13&lt;1,ABS(1-'1_Bilancia commerciale'!C13)*20,('1_Bilancia commerciale'!C13-1)*20)</f>
        <v>52</v>
      </c>
      <c r="D13" s="3">
        <f>IF('2_posizione internaz.li'!C13&lt;0,'2_posizione internaz.li'!C13/-35*100,0)</f>
        <v>257.14285714285717</v>
      </c>
      <c r="E13" s="3">
        <f>IF('3_Tasso cambio effettivo'!C13&lt;0,'3_Tasso cambio effettivo'!C13/-5*100,'3_Tasso cambio effettivo'!C13/5*100)</f>
        <v>78</v>
      </c>
      <c r="F13" s="3">
        <f>IF('4_Quota export mondiale'!C13&lt;0,'4_Quota export mondiale'!C13/-6*100,0)</f>
        <v>391.83333333333337</v>
      </c>
      <c r="G13" s="3">
        <f>IF('5_Costo_lavoro'!C13&gt;0,'5_Costo_lavoro'!C13/9*100,0)</f>
        <v>0</v>
      </c>
      <c r="H13" s="3">
        <f>IF('6_Prezzo abitazioni'!C13&gt;0,'6_Prezzo abitazioni'!C13/6*100,0)</f>
        <v>0</v>
      </c>
      <c r="I13" s="3">
        <f>IF('7_Crediti concessi privati'!C13&gt;0,'7_Crediti concessi privati'!C13/14*100,0)</f>
        <v>0</v>
      </c>
      <c r="J13" s="3">
        <f>IF('8_Debiti settore privato'!C13&gt;0,'8_Debiti settore privato'!C13/133*100,0)</f>
        <v>86.691729323308266</v>
      </c>
      <c r="K13" s="3">
        <f>IF('9_Debito pubblico'!C13&gt;0,'9_Debito pubblico'!C13/60*100,0)</f>
        <v>133.5</v>
      </c>
      <c r="L13" s="3">
        <f>IF('10_Disoccupazione'!C13&gt;0,'10_Disoccupazione'!C13/10*100,0)</f>
        <v>156.99999999999997</v>
      </c>
      <c r="M13" s="3">
        <f>IF('11_esposizione finanziaria'!C13&gt;0,'11_esposizione finanziaria'!C13/16.5*100,0)</f>
        <v>16.363636363636363</v>
      </c>
      <c r="N13" s="3">
        <f>IF('12_Tasso di attivita'!C13&lt;0,'12_Tasso di attivita'!C13/-0.2*100,0)</f>
        <v>699.99999999999989</v>
      </c>
      <c r="O13" s="3">
        <f>IF('13_Disoccupazione lungo periodo'!C13&gt;0,'13_Disoccupazione lungo periodo'!C13/0.5*100,0)</f>
        <v>880.00000000000011</v>
      </c>
      <c r="P13" s="3">
        <f>IF('14_Disoccupazione giovanile'!C13&gt;0,'14_Disoccupazione giovanile'!C13/2*100,0)</f>
        <v>880.00000000000011</v>
      </c>
      <c r="Q13">
        <f t="shared" si="0"/>
        <v>7</v>
      </c>
      <c r="R13" s="3">
        <f t="shared" si="7"/>
        <v>259.46653972593822</v>
      </c>
      <c r="S13">
        <f t="shared" si="1"/>
        <v>26</v>
      </c>
      <c r="T13">
        <f t="shared" si="2"/>
        <v>2</v>
      </c>
      <c r="U13" s="3">
        <f t="shared" si="3"/>
        <v>155.79523809523812</v>
      </c>
      <c r="V13">
        <f t="shared" si="4"/>
        <v>25</v>
      </c>
      <c r="W13">
        <f t="shared" si="5"/>
        <v>5</v>
      </c>
      <c r="X13" s="3">
        <f t="shared" si="8"/>
        <v>317.06170729854944</v>
      </c>
      <c r="Y13">
        <f t="shared" si="6"/>
        <v>26</v>
      </c>
      <c r="Z13" s="3">
        <f t="shared" si="9"/>
        <v>78.555556133998607</v>
      </c>
    </row>
    <row r="14" spans="1:26" x14ac:dyDescent="0.25">
      <c r="A14" s="9" t="s">
        <v>55</v>
      </c>
      <c r="B14" s="10" t="s">
        <v>15</v>
      </c>
      <c r="C14" s="11">
        <f>IF('1_Bilancia commerciale'!C14&lt;1,ABS(1-'1_Bilancia commerciale'!C14)*20,('1_Bilancia commerciale'!C14-1)*20)</f>
        <v>32</v>
      </c>
      <c r="D14" s="11">
        <f>IF('2_posizione internaz.li'!C14&lt;0,'2_posizione internaz.li'!C14/-35*100,0)</f>
        <v>66.857142857142847</v>
      </c>
      <c r="E14" s="11">
        <f>IF('3_Tasso cambio effettivo'!C14&lt;0,'3_Tasso cambio effettivo'!C14/-5*100,'3_Tasso cambio effettivo'!C14/5*100)</f>
        <v>2</v>
      </c>
      <c r="F14" s="11">
        <f>IF('4_Quota export mondiale'!C14&lt;0,'4_Quota export mondiale'!C14/-6*100,0)</f>
        <v>343.33333333333337</v>
      </c>
      <c r="G14" s="11">
        <f>IF('5_Costo_lavoro'!C14&gt;0,'5_Costo_lavoro'!C14/9*100,0)</f>
        <v>32.222222222222221</v>
      </c>
      <c r="H14" s="11">
        <f>IF('6_Prezzo abitazioni'!C14&gt;0,'6_Prezzo abitazioni'!C14/6*100,0)</f>
        <v>0</v>
      </c>
      <c r="I14" s="11">
        <f>IF('7_Crediti concessi privati'!C14&gt;0,'7_Crediti concessi privati'!C14/14*100,0)</f>
        <v>0</v>
      </c>
      <c r="J14" s="11">
        <f>IF('8_Debiti settore privato'!C14&gt;0,'8_Debiti settore privato'!C14/133*100,0)</f>
        <v>91.729323308270665</v>
      </c>
      <c r="K14" s="11">
        <f>IF('9_Debito pubblico'!C14&gt;0,'9_Debito pubblico'!C14/60*100,0)</f>
        <v>220.83333333333334</v>
      </c>
      <c r="L14" s="11">
        <f>IF('10_Disoccupazione'!C14&gt;0,'10_Disoccupazione'!C14/10*100,0)</f>
        <v>106</v>
      </c>
      <c r="M14" s="11">
        <f>IF('11_esposizione finanziaria'!C14&gt;0,'11_esposizione finanziaria'!C14/16.5*100,0)</f>
        <v>0</v>
      </c>
      <c r="N14" s="11">
        <f>IF('12_Tasso di attivita'!C14&lt;0,'12_Tasso di attivita'!C14/-0.2*100,0)</f>
        <v>0</v>
      </c>
      <c r="O14" s="11">
        <f>IF('13_Disoccupazione lungo periodo'!C14&gt;0,'13_Disoccupazione lungo periodo'!C14/0.5*100,0)</f>
        <v>620</v>
      </c>
      <c r="P14" s="11">
        <f>IF('14_Disoccupazione giovanile'!C14&gt;0,'14_Disoccupazione giovanile'!C14/2*100,0)</f>
        <v>600</v>
      </c>
      <c r="Q14" s="10">
        <f t="shared" si="0"/>
        <v>5</v>
      </c>
      <c r="R14" s="11">
        <f t="shared" si="7"/>
        <v>151.06966821816445</v>
      </c>
      <c r="S14" s="12">
        <f t="shared" si="1"/>
        <v>22</v>
      </c>
      <c r="T14" s="12">
        <f t="shared" si="2"/>
        <v>1</v>
      </c>
      <c r="U14" s="13">
        <f t="shared" si="3"/>
        <v>95.282539682539692</v>
      </c>
      <c r="V14" s="12">
        <f t="shared" si="4"/>
        <v>18</v>
      </c>
      <c r="W14" s="10">
        <f t="shared" si="5"/>
        <v>4</v>
      </c>
      <c r="X14" s="11">
        <f t="shared" si="8"/>
        <v>182.06251740462267</v>
      </c>
      <c r="Y14" s="10">
        <f t="shared" si="6"/>
        <v>22</v>
      </c>
      <c r="Z14" s="11">
        <f t="shared" si="9"/>
        <v>77.474314427627633</v>
      </c>
    </row>
    <row r="15" spans="1:26" x14ac:dyDescent="0.25">
      <c r="A15" s="4" t="s">
        <v>55</v>
      </c>
      <c r="B15" t="s">
        <v>16</v>
      </c>
      <c r="C15" s="3">
        <f>IF('1_Bilancia commerciale'!C15&lt;1,ABS(1-'1_Bilancia commerciale'!C15)*20,('1_Bilancia commerciale'!C15-1)*20)</f>
        <v>70</v>
      </c>
      <c r="D15" s="3">
        <f>IF('2_posizione internaz.li'!C15&lt;0,'2_posizione internaz.li'!C15/-35*100,0)</f>
        <v>463.14285714285717</v>
      </c>
      <c r="E15" s="3">
        <f>IF('3_Tasso cambio effettivo'!C15&lt;0,'3_Tasso cambio effettivo'!C15/-5*100,'3_Tasso cambio effettivo'!C15/5*100)</f>
        <v>16</v>
      </c>
      <c r="F15" s="3">
        <f>IF('4_Quota export mondiale'!C15&lt;0,'4_Quota export mondiale'!C15/-6*100,0)</f>
        <v>204</v>
      </c>
      <c r="G15" s="3">
        <f>IF('5_Costo_lavoro'!C15&gt;0,'5_Costo_lavoro'!C15/9*100,0)</f>
        <v>0</v>
      </c>
      <c r="H15" s="3">
        <f>IF('6_Prezzo abitazioni'!C15&gt;0,'6_Prezzo abitazioni'!C15/6*100,0)</f>
        <v>0</v>
      </c>
      <c r="I15" s="3">
        <f>IF('7_Crediti concessi privati'!C15&gt;0,'7_Crediti concessi privati'!C15/14*100,0)</f>
        <v>0</v>
      </c>
      <c r="J15" s="3">
        <f>IF('8_Debiti settore privato'!C15&gt;0,'8_Debiti settore privato'!C15/133*100,0)</f>
        <v>255.78947368421052</v>
      </c>
      <c r="K15" s="3">
        <f>IF('9_Debito pubblico'!C15&gt;0,'9_Debito pubblico'!C15/60*100,0)</f>
        <v>172.83333333333331</v>
      </c>
      <c r="L15" s="3">
        <f>IF('10_Disoccupazione'!C15&gt;0,'10_Disoccupazione'!C15/10*100,0)</f>
        <v>119</v>
      </c>
      <c r="M15" s="3">
        <f>IF('11_esposizione finanziaria'!C15&gt;0,'11_esposizione finanziaria'!C15/16.5*100,0)</f>
        <v>0</v>
      </c>
      <c r="N15" s="3">
        <f>IF('12_Tasso di attivita'!C15&lt;0,'12_Tasso di attivita'!C15/-0.2*100,0)</f>
        <v>0</v>
      </c>
      <c r="O15" s="3">
        <f>IF('13_Disoccupazione lungo periodo'!C15&gt;0,'13_Disoccupazione lungo periodo'!C15/0.5*100,0)</f>
        <v>960</v>
      </c>
      <c r="P15" s="3">
        <f>IF('14_Disoccupazione giovanile'!C15&gt;0,'14_Disoccupazione giovanile'!C15/2*100,0)</f>
        <v>1115</v>
      </c>
      <c r="Q15">
        <f t="shared" si="0"/>
        <v>7</v>
      </c>
      <c r="R15" s="3">
        <f t="shared" si="7"/>
        <v>241.12611886860006</v>
      </c>
      <c r="S15">
        <f t="shared" si="1"/>
        <v>25</v>
      </c>
      <c r="T15">
        <f t="shared" si="2"/>
        <v>2</v>
      </c>
      <c r="U15" s="3">
        <f t="shared" si="3"/>
        <v>150.62857142857143</v>
      </c>
      <c r="V15">
        <f t="shared" si="4"/>
        <v>24</v>
      </c>
      <c r="W15">
        <f t="shared" si="5"/>
        <v>5</v>
      </c>
      <c r="X15" s="3">
        <f t="shared" si="8"/>
        <v>291.40253411306043</v>
      </c>
      <c r="Y15">
        <f t="shared" si="6"/>
        <v>25</v>
      </c>
      <c r="Z15" s="3">
        <f t="shared" si="9"/>
        <v>77.689717472430843</v>
      </c>
    </row>
    <row r="16" spans="1:26" x14ac:dyDescent="0.25">
      <c r="A16" s="4" t="s">
        <v>55</v>
      </c>
      <c r="B16" t="s">
        <v>17</v>
      </c>
      <c r="C16" s="3">
        <f>IF('1_Bilancia commerciale'!C16&lt;1,ABS(1-'1_Bilancia commerciale'!C16)*20,('1_Bilancia commerciale'!C16-1)*20)</f>
        <v>86</v>
      </c>
      <c r="D16" s="3">
        <f>IF('2_posizione internaz.li'!C16&lt;0,'2_posizione internaz.li'!C16/-35*100,0)</f>
        <v>194.00000000000003</v>
      </c>
      <c r="E16" s="3">
        <f>IF('3_Tasso cambio effettivo'!C16&lt;0,'3_Tasso cambio effettivo'!C16/-5*100,'3_Tasso cambio effettivo'!C16/5*100)</f>
        <v>34</v>
      </c>
      <c r="F16" s="3">
        <f>IF('4_Quota export mondiale'!C16&lt;0,'4_Quota export mondiale'!C16/-6*100,0)</f>
        <v>0</v>
      </c>
      <c r="G16" s="3">
        <f>IF('5_Costo_lavoro'!C16&gt;0,'5_Costo_lavoro'!C16/9*100,0)</f>
        <v>106.66666666666667</v>
      </c>
      <c r="H16" s="3">
        <f>IF('6_Prezzo abitazioni'!C16&gt;0,'6_Prezzo abitazioni'!C16/6*100,0)</f>
        <v>106.66666666666667</v>
      </c>
      <c r="I16" s="3">
        <f>IF('7_Crediti concessi privati'!C16&gt;0,'7_Crediti concessi privati'!C16/14*100,0)</f>
        <v>0</v>
      </c>
      <c r="J16" s="3">
        <f>IF('8_Debiti settore privato'!C16&gt;0,'8_Debiti settore privato'!C16/133*100,0)</f>
        <v>68.195488721804509</v>
      </c>
      <c r="K16" s="3">
        <f>IF('9_Debito pubblico'!C16&gt;0,'9_Debito pubblico'!C16/60*100,0)</f>
        <v>67.166666666666657</v>
      </c>
      <c r="L16" s="3">
        <f>IF('10_Disoccupazione'!C16&gt;0,'10_Disoccupazione'!C16/10*100,0)</f>
        <v>144</v>
      </c>
      <c r="M16" s="3">
        <f>IF('11_esposizione finanziaria'!C16&gt;0,'11_esposizione finanziaria'!C16/16.5*100,0)</f>
        <v>34.545454545454547</v>
      </c>
      <c r="N16" s="3">
        <f>IF('12_Tasso di attivita'!C16&lt;0,'12_Tasso di attivita'!C16/-0.2*100,0)</f>
        <v>0</v>
      </c>
      <c r="O16" s="3">
        <f>IF('13_Disoccupazione lungo periodo'!C16&gt;0,'13_Disoccupazione lungo periodo'!C16/0.5*100,0)</f>
        <v>0</v>
      </c>
      <c r="P16" s="3">
        <f>IF('14_Disoccupazione giovanile'!C16&gt;0,'14_Disoccupazione giovanile'!C16/2*100,0)</f>
        <v>0</v>
      </c>
      <c r="Q16">
        <f t="shared" si="0"/>
        <v>4</v>
      </c>
      <c r="R16" s="3">
        <f t="shared" si="7"/>
        <v>60.088638804804212</v>
      </c>
      <c r="S16">
        <f t="shared" si="1"/>
        <v>8</v>
      </c>
      <c r="T16">
        <f t="shared" si="2"/>
        <v>2</v>
      </c>
      <c r="U16" s="3">
        <f t="shared" si="3"/>
        <v>84.13333333333334</v>
      </c>
      <c r="V16">
        <f t="shared" si="4"/>
        <v>10</v>
      </c>
      <c r="W16">
        <f t="shared" si="5"/>
        <v>2</v>
      </c>
      <c r="X16" s="3">
        <f t="shared" si="8"/>
        <v>46.730475177843601</v>
      </c>
      <c r="Y16">
        <f t="shared" si="6"/>
        <v>8</v>
      </c>
      <c r="Z16" s="3">
        <f t="shared" si="9"/>
        <v>49.994508703670839</v>
      </c>
    </row>
    <row r="17" spans="1:26" x14ac:dyDescent="0.25">
      <c r="A17" s="4" t="s">
        <v>55</v>
      </c>
      <c r="B17" t="s">
        <v>18</v>
      </c>
      <c r="C17" s="3">
        <f>IF('1_Bilancia commerciale'!C17&lt;1,ABS(1-'1_Bilancia commerciale'!C17)*20,('1_Bilancia commerciale'!C17-1)*20)</f>
        <v>44</v>
      </c>
      <c r="D17" s="3">
        <f>IF('2_posizione internaz.li'!C17&lt;0,'2_posizione internaz.li'!C17/-35*100,0)</f>
        <v>145.14285714285714</v>
      </c>
      <c r="E17" s="3">
        <f>IF('3_Tasso cambio effettivo'!C17&lt;0,'3_Tasso cambio effettivo'!C17/-5*100,'3_Tasso cambio effettivo'!C17/5*100)</f>
        <v>12</v>
      </c>
      <c r="F17" s="3">
        <f>IF('4_Quota export mondiale'!C17&lt;0,'4_Quota export mondiale'!C17/-6*100,0)</f>
        <v>0</v>
      </c>
      <c r="G17" s="3">
        <f>IF('5_Costo_lavoro'!C17&gt;0,'5_Costo_lavoro'!C17/9*100,0)</f>
        <v>67.777777777777771</v>
      </c>
      <c r="H17" s="3">
        <f>IF('6_Prezzo abitazioni'!C17&gt;0,'6_Prezzo abitazioni'!C17/6*100,0)</f>
        <v>6.666666666666667</v>
      </c>
      <c r="I17" s="3">
        <f>IF('7_Crediti concessi privati'!C17&gt;0,'7_Crediti concessi privati'!C17/14*100,0)</f>
        <v>0</v>
      </c>
      <c r="J17" s="3">
        <f>IF('8_Debiti settore privato'!C17&gt;0,'8_Debiti settore privato'!C17/133*100,0)</f>
        <v>42.556390977443606</v>
      </c>
      <c r="K17" s="3">
        <f>IF('9_Debito pubblico'!C17&gt;0,'9_Debito pubblico'!C17/60*100,0)</f>
        <v>64.5</v>
      </c>
      <c r="L17" s="3">
        <f>IF('10_Disoccupazione'!C17&gt;0,'10_Disoccupazione'!C17/10*100,0)</f>
        <v>135</v>
      </c>
      <c r="M17" s="3">
        <f>IF('11_esposizione finanziaria'!C17&gt;0,'11_esposizione finanziaria'!C17/16.5*100,0)</f>
        <v>0</v>
      </c>
      <c r="N17" s="3">
        <f>IF('12_Tasso di attivita'!C17&lt;0,'12_Tasso di attivita'!C17/-0.2*100,0)</f>
        <v>0</v>
      </c>
      <c r="O17" s="3">
        <f>IF('13_Disoccupazione lungo periodo'!C17&gt;0,'13_Disoccupazione lungo periodo'!C17/0.5*100,0)</f>
        <v>0</v>
      </c>
      <c r="P17" s="3">
        <f>IF('14_Disoccupazione giovanile'!C17&gt;0,'14_Disoccupazione giovanile'!C17/2*100,0)</f>
        <v>0</v>
      </c>
      <c r="Q17">
        <f t="shared" si="0"/>
        <v>2</v>
      </c>
      <c r="R17" s="3">
        <f t="shared" si="7"/>
        <v>36.974549468910368</v>
      </c>
      <c r="S17">
        <f t="shared" si="1"/>
        <v>2</v>
      </c>
      <c r="T17">
        <f t="shared" si="2"/>
        <v>1</v>
      </c>
      <c r="U17" s="3">
        <f t="shared" si="3"/>
        <v>53.784126984126985</v>
      </c>
      <c r="V17">
        <f t="shared" si="4"/>
        <v>3</v>
      </c>
      <c r="W17">
        <f t="shared" si="5"/>
        <v>1</v>
      </c>
      <c r="X17" s="3">
        <f t="shared" si="8"/>
        <v>27.635895293790028</v>
      </c>
      <c r="Y17">
        <f t="shared" si="6"/>
        <v>1</v>
      </c>
      <c r="Z17" s="3">
        <f t="shared" si="9"/>
        <v>48.049084962626253</v>
      </c>
    </row>
    <row r="18" spans="1:26" x14ac:dyDescent="0.25">
      <c r="A18" s="4" t="s">
        <v>55</v>
      </c>
      <c r="B18" t="s">
        <v>19</v>
      </c>
      <c r="C18" s="3">
        <f>IF('1_Bilancia commerciale'!C18&lt;1,ABS(1-'1_Bilancia commerciale'!C18)*20,('1_Bilancia commerciale'!C18-1)*20)</f>
        <v>86</v>
      </c>
      <c r="D18" s="3">
        <f>IF('2_posizione internaz.li'!C18&lt;0,'2_posizione internaz.li'!C18/-35*100,0)</f>
        <v>0</v>
      </c>
      <c r="E18" s="3">
        <f>IF('3_Tasso cambio effettivo'!C18&lt;0,'3_Tasso cambio effettivo'!C18/-5*100,'3_Tasso cambio effettivo'!C18/5*100)</f>
        <v>16</v>
      </c>
      <c r="F18" s="3">
        <f>IF('4_Quota export mondiale'!C18&lt;0,'4_Quota export mondiale'!C18/-6*100,0)</f>
        <v>0</v>
      </c>
      <c r="G18" s="3">
        <f>IF('5_Costo_lavoro'!C18&gt;0,'5_Costo_lavoro'!C18/9*100,0)</f>
        <v>110.00000000000001</v>
      </c>
      <c r="H18" s="3">
        <f>IF('6_Prezzo abitazioni'!C18&gt;0,'6_Prezzo abitazioni'!C18/6*100,0)</f>
        <v>56.666666666666664</v>
      </c>
      <c r="I18" s="3">
        <f>IF('7_Crediti concessi privati'!C18&gt;0,'7_Crediti concessi privati'!C18/14*100,0)</f>
        <v>188.57142857142856</v>
      </c>
      <c r="J18" s="3">
        <f>IF('8_Debiti settore privato'!C18&gt;0,'8_Debiti settore privato'!C18/133*100,0)</f>
        <v>223.15789473684214</v>
      </c>
      <c r="K18" s="3">
        <f>IF('9_Debito pubblico'!C18&gt;0,'9_Debito pubblico'!C18/60*100,0)</f>
        <v>37.333333333333329</v>
      </c>
      <c r="L18" s="3">
        <f>IF('10_Disoccupazione'!C18&gt;0,'10_Disoccupazione'!C18/10*100,0)</f>
        <v>53</v>
      </c>
      <c r="M18" s="3">
        <f>IF('11_esposizione finanziaria'!C18&gt;0,'11_esposizione finanziaria'!C18/16.5*100,0)</f>
        <v>62.424242424242429</v>
      </c>
      <c r="N18" s="3">
        <f>IF('12_Tasso di attivita'!C18&lt;0,'12_Tasso di attivita'!C18/-0.2*100,0)</f>
        <v>0</v>
      </c>
      <c r="O18" s="3">
        <f>IF('13_Disoccupazione lungo periodo'!C18&gt;0,'13_Disoccupazione lungo periodo'!C18/0.5*100,0)</f>
        <v>100</v>
      </c>
      <c r="P18" s="3">
        <f>IF('14_Disoccupazione giovanile'!C18&gt;0,'14_Disoccupazione giovanile'!C18/2*100,0)</f>
        <v>65</v>
      </c>
      <c r="Q18">
        <f t="shared" si="0"/>
        <v>4</v>
      </c>
      <c r="R18" s="3">
        <f t="shared" si="7"/>
        <v>71.296683266608085</v>
      </c>
      <c r="S18">
        <f t="shared" si="1"/>
        <v>12</v>
      </c>
      <c r="T18">
        <f t="shared" si="2"/>
        <v>1</v>
      </c>
      <c r="U18" s="3">
        <f t="shared" si="3"/>
        <v>42.4</v>
      </c>
      <c r="V18">
        <f t="shared" si="4"/>
        <v>2</v>
      </c>
      <c r="W18">
        <f t="shared" si="5"/>
        <v>3</v>
      </c>
      <c r="X18" s="3">
        <f t="shared" si="8"/>
        <v>87.350396192501464</v>
      </c>
      <c r="Y18">
        <f t="shared" si="6"/>
        <v>17</v>
      </c>
      <c r="Z18" s="3">
        <f t="shared" si="9"/>
        <v>78.760783182253121</v>
      </c>
    </row>
    <row r="19" spans="1:26" x14ac:dyDescent="0.25">
      <c r="A19" s="4" t="s">
        <v>56</v>
      </c>
      <c r="B19" t="s">
        <v>20</v>
      </c>
      <c r="C19" s="3">
        <f>IF('1_Bilancia commerciale'!C19&lt;1,ABS(1-'1_Bilancia commerciale'!C19)*20,('1_Bilancia commerciale'!C19-1)*20)</f>
        <v>18</v>
      </c>
      <c r="D19" s="3">
        <f>IF('2_posizione internaz.li'!C19&lt;0,'2_posizione internaz.li'!C19/-35*100,0)</f>
        <v>234.28571428571431</v>
      </c>
      <c r="E19" s="3">
        <f>IF('3_Tasso cambio effettivo'!C19&lt;0,'3_Tasso cambio effettivo'!C19/-5*100,'3_Tasso cambio effettivo'!C19/5*100)</f>
        <v>76</v>
      </c>
      <c r="F19" s="3">
        <f>IF('4_Quota export mondiale'!C19&lt;0,'4_Quota export mondiale'!C19/-6*100,0)</f>
        <v>383.83333333333331</v>
      </c>
      <c r="G19" s="3">
        <f>IF('5_Costo_lavoro'!C19&gt;0,'5_Costo_lavoro'!C19/9*100,0)</f>
        <v>81.111111111111114</v>
      </c>
      <c r="H19" s="3"/>
      <c r="I19" s="3">
        <f>IF('7_Crediti concessi privati'!C19&gt;0,'7_Crediti concessi privati'!C19/14*100,0)</f>
        <v>0</v>
      </c>
      <c r="J19" s="3">
        <f>IF('8_Debiti settore privato'!C19&gt;0,'8_Debiti settore privato'!C19/133*100,0)</f>
        <v>71.879699248120303</v>
      </c>
      <c r="K19" s="3">
        <f>IF('9_Debito pubblico'!C19&gt;0,'9_Debito pubblico'!C19/60*100,0)</f>
        <v>128.66666666666666</v>
      </c>
      <c r="L19" s="3">
        <f>IF('10_Disoccupazione'!C19&gt;0,'10_Disoccupazione'!C19/10*100,0)</f>
        <v>104</v>
      </c>
      <c r="M19" s="3">
        <f>IF('11_esposizione finanziaria'!C19&gt;0,'11_esposizione finanziaria'!C19/16.5*100,0)</f>
        <v>0</v>
      </c>
      <c r="N19" s="3">
        <f>IF('12_Tasso di attivita'!C19&lt;0,'12_Tasso di attivita'!C19/-0.2*100,0)</f>
        <v>0</v>
      </c>
      <c r="O19" s="3">
        <f>IF('13_Disoccupazione lungo periodo'!C19&gt;0,'13_Disoccupazione lungo periodo'!C19/0.5*100,0)</f>
        <v>0</v>
      </c>
      <c r="P19" s="3">
        <f>IF('14_Disoccupazione giovanile'!C19&gt;0,'14_Disoccupazione giovanile'!C19/2*100,0)</f>
        <v>10</v>
      </c>
      <c r="Q19">
        <f t="shared" si="0"/>
        <v>4</v>
      </c>
      <c r="R19" s="3">
        <f t="shared" si="7"/>
        <v>85.213578818841981</v>
      </c>
      <c r="S19">
        <f t="shared" si="1"/>
        <v>15</v>
      </c>
      <c r="T19">
        <f t="shared" si="2"/>
        <v>2</v>
      </c>
      <c r="U19" s="3">
        <f t="shared" si="3"/>
        <v>158.64603174603175</v>
      </c>
      <c r="V19">
        <f t="shared" si="4"/>
        <v>26</v>
      </c>
      <c r="W19">
        <f t="shared" si="5"/>
        <v>2</v>
      </c>
      <c r="X19" s="3">
        <f t="shared" si="8"/>
        <v>39.318295739348372</v>
      </c>
      <c r="Y19">
        <f t="shared" si="6"/>
        <v>6</v>
      </c>
      <c r="Z19" s="3">
        <f t="shared" si="9"/>
        <v>26.366217540406844</v>
      </c>
    </row>
    <row r="20" spans="1:26" x14ac:dyDescent="0.25">
      <c r="A20" s="4" t="s">
        <v>55</v>
      </c>
      <c r="B20" t="s">
        <v>21</v>
      </c>
      <c r="C20" s="3">
        <f>IF('1_Bilancia commerciale'!C20&lt;1,ABS(1-'1_Bilancia commerciale'!C20)*20,('1_Bilancia commerciale'!C20-1)*20)</f>
        <v>36</v>
      </c>
      <c r="D20" s="3">
        <f>IF('2_posizione internaz.li'!C20&lt;0,'2_posizione internaz.li'!C20/-35*100,0)</f>
        <v>0</v>
      </c>
      <c r="E20" s="3">
        <f>IF('3_Tasso cambio effettivo'!C20&lt;0,'3_Tasso cambio effettivo'!C20/-5*100,'3_Tasso cambio effettivo'!C20/5*100)</f>
        <v>24</v>
      </c>
      <c r="F20" s="3">
        <f>IF('4_Quota export mondiale'!C20&lt;0,'4_Quota export mondiale'!C20/-6*100,0)</f>
        <v>14.166666666666666</v>
      </c>
      <c r="G20" s="3">
        <f>IF('5_Costo_lavoro'!C20&gt;0,'5_Costo_lavoro'!C20/9*100,0)</f>
        <v>103.33333333333334</v>
      </c>
      <c r="H20" s="3">
        <f>IF('6_Prezzo abitazioni'!C20&gt;0,'6_Prezzo abitazioni'!C20/6*100,0)</f>
        <v>0</v>
      </c>
      <c r="I20" s="3">
        <f>IF('7_Crediti concessi privati'!C20&gt;0,'7_Crediti concessi privati'!C20/14*100,0)</f>
        <v>20.714285714285712</v>
      </c>
      <c r="J20" s="3">
        <f>IF('8_Debiti settore privato'!C20&gt;0,'8_Debiti settore privato'!C20/133*100,0)</f>
        <v>110.75187969924814</v>
      </c>
      <c r="K20" s="3">
        <f>IF('9_Debito pubblico'!C20&gt;0,'9_Debito pubblico'!C20/60*100,0)</f>
        <v>110.66666666666667</v>
      </c>
      <c r="L20" s="3">
        <f>IF('10_Disoccupazione'!C20&gt;0,'10_Disoccupazione'!C20/10*100,0)</f>
        <v>62</v>
      </c>
      <c r="M20" s="3">
        <f>IF('11_esposizione finanziaria'!C20&gt;0,'11_esposizione finanziaria'!C20/16.5*100,0)</f>
        <v>0</v>
      </c>
      <c r="N20" s="3">
        <f>IF('12_Tasso di attivita'!C20&lt;0,'12_Tasso di attivita'!C20/-0.2*100,0)</f>
        <v>0</v>
      </c>
      <c r="O20" s="3">
        <f>IF('13_Disoccupazione lungo periodo'!C20&gt;0,'13_Disoccupazione lungo periodo'!C20/0.5*100,0)</f>
        <v>0</v>
      </c>
      <c r="P20" s="3">
        <f>IF('14_Disoccupazione giovanile'!C20&gt;0,'14_Disoccupazione giovanile'!C20/2*100,0)</f>
        <v>0</v>
      </c>
      <c r="Q20">
        <f t="shared" si="0"/>
        <v>3</v>
      </c>
      <c r="R20" s="3">
        <f t="shared" si="7"/>
        <v>34.402345148585752</v>
      </c>
      <c r="S20">
        <f t="shared" si="1"/>
        <v>1</v>
      </c>
      <c r="T20">
        <f t="shared" si="2"/>
        <v>1</v>
      </c>
      <c r="U20" s="3">
        <f t="shared" si="3"/>
        <v>35.5</v>
      </c>
      <c r="V20">
        <f t="shared" si="4"/>
        <v>1</v>
      </c>
      <c r="W20">
        <f t="shared" si="5"/>
        <v>2</v>
      </c>
      <c r="X20" s="3">
        <f t="shared" si="8"/>
        <v>33.792536897800055</v>
      </c>
      <c r="Y20">
        <f t="shared" si="6"/>
        <v>2</v>
      </c>
      <c r="Z20" s="3">
        <f t="shared" si="9"/>
        <v>63.14620013893839</v>
      </c>
    </row>
    <row r="21" spans="1:26" x14ac:dyDescent="0.25">
      <c r="A21" s="4" t="s">
        <v>55</v>
      </c>
      <c r="B21" t="s">
        <v>22</v>
      </c>
      <c r="C21" s="3">
        <f>IF('1_Bilancia commerciale'!C21&lt;1,ABS(1-'1_Bilancia commerciale'!C21)*20,('1_Bilancia commerciale'!C21-1)*20)</f>
        <v>170</v>
      </c>
      <c r="D21" s="3">
        <f>IF('2_posizione internaz.li'!C21&lt;0,'2_posizione internaz.li'!C21/-35*100,0)</f>
        <v>0</v>
      </c>
      <c r="E21" s="3">
        <f>IF('3_Tasso cambio effettivo'!C21&lt;0,'3_Tasso cambio effettivo'!C21/-5*100,'3_Tasso cambio effettivo'!C21/5*100)</f>
        <v>10</v>
      </c>
      <c r="F21" s="3">
        <f>IF('4_Quota export mondiale'!C21&lt;0,'4_Quota export mondiale'!C21/-6*100,0)</f>
        <v>192.5</v>
      </c>
      <c r="G21" s="3">
        <f>IF('5_Costo_lavoro'!C21&gt;0,'5_Costo_lavoro'!C21/9*100,0)</f>
        <v>53.333333333333336</v>
      </c>
      <c r="H21" s="3">
        <f>IF('6_Prezzo abitazioni'!C21&gt;0,'6_Prezzo abitazioni'!C21/6*100,0)</f>
        <v>0</v>
      </c>
      <c r="I21" s="3">
        <f>IF('7_Crediti concessi privati'!C21&gt;0,'7_Crediti concessi privati'!C21/14*100,0)</f>
        <v>69.285714285714278</v>
      </c>
      <c r="J21" s="3">
        <f>IF('8_Debiti settore privato'!C21&gt;0,'8_Debiti settore privato'!C21/133*100,0)</f>
        <v>192.93233082706769</v>
      </c>
      <c r="K21" s="3">
        <f>IF('9_Debito pubblico'!C21&gt;0,'9_Debito pubblico'!C21/60*100,0)</f>
        <v>112.83333333333334</v>
      </c>
      <c r="L21" s="3">
        <f>IF('10_Disoccupazione'!C21&gt;0,'10_Disoccupazione'!C21/10*100,0)</f>
        <v>70</v>
      </c>
      <c r="M21" s="3">
        <f>IF('11_esposizione finanziaria'!C21&gt;0,'11_esposizione finanziaria'!C21/16.5*100,0)</f>
        <v>0</v>
      </c>
      <c r="N21" s="3">
        <f>IF('12_Tasso di attivita'!C21&lt;0,'12_Tasso di attivita'!C21/-0.2*100,0)</f>
        <v>0</v>
      </c>
      <c r="O21" s="3">
        <f>IF('13_Disoccupazione lungo periodo'!C21&gt;0,'13_Disoccupazione lungo periodo'!C21/0.5*100,0)</f>
        <v>240</v>
      </c>
      <c r="P21" s="3">
        <f>IF('14_Disoccupazione giovanile'!C21&gt;0,'14_Disoccupazione giovanile'!C21/2*100,0)</f>
        <v>90</v>
      </c>
      <c r="Q21">
        <f t="shared" si="0"/>
        <v>5</v>
      </c>
      <c r="R21" s="3">
        <f t="shared" si="7"/>
        <v>85.777479412817755</v>
      </c>
      <c r="S21">
        <f t="shared" si="1"/>
        <v>16</v>
      </c>
      <c r="T21">
        <f t="shared" si="2"/>
        <v>2</v>
      </c>
      <c r="U21" s="3">
        <f t="shared" si="3"/>
        <v>85.166666666666657</v>
      </c>
      <c r="V21">
        <f t="shared" si="4"/>
        <v>11</v>
      </c>
      <c r="W21">
        <f t="shared" si="5"/>
        <v>3</v>
      </c>
      <c r="X21" s="3">
        <f t="shared" si="8"/>
        <v>86.116819827346148</v>
      </c>
      <c r="Y21">
        <f t="shared" si="6"/>
        <v>16</v>
      </c>
      <c r="Z21" s="3">
        <f t="shared" si="9"/>
        <v>64.54003209830681</v>
      </c>
    </row>
    <row r="22" spans="1:26" x14ac:dyDescent="0.25">
      <c r="A22" s="4" t="s">
        <v>55</v>
      </c>
      <c r="B22" t="s">
        <v>23</v>
      </c>
      <c r="C22" s="3">
        <f>IF('1_Bilancia commerciale'!C22&lt;1,ABS(1-'1_Bilancia commerciale'!C22)*20,('1_Bilancia commerciale'!C22-1)*20)</f>
        <v>14</v>
      </c>
      <c r="D22" s="3">
        <f>IF('2_posizione internaz.li'!C22&lt;0,'2_posizione internaz.li'!C22/-35*100,0)</f>
        <v>0</v>
      </c>
      <c r="E22" s="3">
        <f>IF('3_Tasso cambio effettivo'!C22&lt;0,'3_Tasso cambio effettivo'!C22/-5*100,'3_Tasso cambio effettivo'!C22/5*100)</f>
        <v>13.999999999999998</v>
      </c>
      <c r="F22" s="3">
        <f>IF('4_Quota export mondiale'!C22&lt;0,'4_Quota export mondiale'!C22/-6*100,0)</f>
        <v>310.16666666666663</v>
      </c>
      <c r="G22" s="3">
        <f>IF('5_Costo_lavoro'!C22&gt;0,'5_Costo_lavoro'!C22/9*100,0)</f>
        <v>71.111111111111114</v>
      </c>
      <c r="H22" s="3">
        <f>IF('6_Prezzo abitazioni'!C22&gt;0,'6_Prezzo abitazioni'!C22/6*100,0)</f>
        <v>50</v>
      </c>
      <c r="I22" s="3">
        <f>IF('7_Crediti concessi privati'!C22&gt;0,'7_Crediti concessi privati'!C22/14*100,0)</f>
        <v>7.1428571428571423</v>
      </c>
      <c r="J22" s="3">
        <f>IF('8_Debiti settore privato'!C22&gt;0,'8_Debiti settore privato'!C22/133*100,0)</f>
        <v>95.563909774436084</v>
      </c>
      <c r="K22" s="3">
        <f>IF('9_Debito pubblico'!C22&gt;0,'9_Debito pubblico'!C22/60*100,0)</f>
        <v>135.5</v>
      </c>
      <c r="L22" s="3">
        <f>IF('10_Disoccupazione'!C22&gt;0,'10_Disoccupazione'!C22/10*100,0)</f>
        <v>53</v>
      </c>
      <c r="M22" s="3">
        <f>IF('11_esposizione finanziaria'!C22&gt;0,'11_esposizione finanziaria'!C22/16.5*100,0)</f>
        <v>0</v>
      </c>
      <c r="N22" s="3">
        <f>IF('12_Tasso di attivita'!C22&lt;0,'12_Tasso di attivita'!C22/-0.2*100,0)</f>
        <v>0</v>
      </c>
      <c r="O22" s="3">
        <f>IF('13_Disoccupazione lungo periodo'!C22&gt;0,'13_Disoccupazione lungo periodo'!C22/0.5*100,0)</f>
        <v>20</v>
      </c>
      <c r="P22" s="3">
        <f>IF('14_Disoccupazione giovanile'!C22&gt;0,'14_Disoccupazione giovanile'!C22/2*100,0)</f>
        <v>10</v>
      </c>
      <c r="Q22">
        <f t="shared" si="0"/>
        <v>2</v>
      </c>
      <c r="R22" s="3">
        <f t="shared" si="7"/>
        <v>55.748896049647932</v>
      </c>
      <c r="S22">
        <f t="shared" si="1"/>
        <v>5</v>
      </c>
      <c r="T22">
        <f t="shared" si="2"/>
        <v>1</v>
      </c>
      <c r="U22" s="3">
        <f t="shared" si="3"/>
        <v>81.85555555555554</v>
      </c>
      <c r="V22">
        <f t="shared" si="4"/>
        <v>8</v>
      </c>
      <c r="W22">
        <f t="shared" si="5"/>
        <v>1</v>
      </c>
      <c r="X22" s="3">
        <f t="shared" si="8"/>
        <v>41.245196324143691</v>
      </c>
      <c r="Y22">
        <f t="shared" si="6"/>
        <v>7</v>
      </c>
      <c r="Z22" s="3">
        <f t="shared" si="9"/>
        <v>47.561065679054629</v>
      </c>
    </row>
    <row r="23" spans="1:26" x14ac:dyDescent="0.25">
      <c r="A23" s="4" t="s">
        <v>56</v>
      </c>
      <c r="B23" t="s">
        <v>24</v>
      </c>
      <c r="C23" s="3">
        <f>IF('1_Bilancia commerciale'!C23&lt;1,ABS(1-'1_Bilancia commerciale'!C23)*20,('1_Bilancia commerciale'!C23-1)*20)</f>
        <v>94</v>
      </c>
      <c r="D23" s="3">
        <f>IF('2_posizione internaz.li'!C23&lt;0,'2_posizione internaz.li'!C23/-35*100,0)</f>
        <v>196.57142857142856</v>
      </c>
      <c r="E23" s="3">
        <f>IF('3_Tasso cambio effettivo'!C23&lt;0,'3_Tasso cambio effettivo'!C23/-5*100,'3_Tasso cambio effettivo'!C23/5*100)</f>
        <v>86</v>
      </c>
      <c r="F23" s="3">
        <f>IF('4_Quota export mondiale'!C23&lt;0,'4_Quota export mondiale'!C23/-6*100,0)</f>
        <v>41.5</v>
      </c>
      <c r="G23" s="3">
        <f>IF('5_Costo_lavoro'!C23&gt;0,'5_Costo_lavoro'!C23/9*100,0)</f>
        <v>38.888888888888893</v>
      </c>
      <c r="H23" s="3"/>
      <c r="I23" s="3">
        <f>IF('7_Crediti concessi privati'!C23&gt;0,'7_Crediti concessi privati'!C23/14*100,0)</f>
        <v>22.857142857142858</v>
      </c>
      <c r="J23" s="3">
        <f>IF('8_Debiti settore privato'!C23&gt;0,'8_Debiti settore privato'!C23/133*100,0)</f>
        <v>57.518796992481199</v>
      </c>
      <c r="K23" s="3">
        <f>IF('9_Debito pubblico'!C23&gt;0,'9_Debito pubblico'!C23/60*100,0)</f>
        <v>95.166666666666671</v>
      </c>
      <c r="L23" s="3">
        <f>IF('10_Disoccupazione'!C23&gt;0,'10_Disoccupazione'!C23/10*100,0)</f>
        <v>103</v>
      </c>
      <c r="M23" s="3">
        <f>IF('11_esposizione finanziaria'!C23&gt;0,'11_esposizione finanziaria'!C23/16.5*100,0)</f>
        <v>36.363636363636367</v>
      </c>
      <c r="N23" s="3">
        <f>IF('12_Tasso di attivita'!C23&lt;0,'12_Tasso di attivita'!C23/-0.2*100,0)</f>
        <v>0</v>
      </c>
      <c r="O23" s="3">
        <f>IF('13_Disoccupazione lungo periodo'!C23&gt;0,'13_Disoccupazione lungo periodo'!C23/0.5*100,0)</f>
        <v>280</v>
      </c>
      <c r="P23" s="3">
        <f>IF('14_Disoccupazione giovanile'!C23&gt;0,'14_Disoccupazione giovanile'!C23/2*100,0)</f>
        <v>180</v>
      </c>
      <c r="Q23">
        <f t="shared" si="0"/>
        <v>4</v>
      </c>
      <c r="R23" s="3">
        <f t="shared" si="7"/>
        <v>94.758966180018817</v>
      </c>
      <c r="S23">
        <f t="shared" si="1"/>
        <v>17</v>
      </c>
      <c r="T23">
        <f t="shared" si="2"/>
        <v>1</v>
      </c>
      <c r="U23" s="3">
        <f t="shared" si="3"/>
        <v>91.3920634920635</v>
      </c>
      <c r="V23">
        <f t="shared" si="4"/>
        <v>16</v>
      </c>
      <c r="W23">
        <f t="shared" si="5"/>
        <v>3</v>
      </c>
      <c r="X23" s="3">
        <f t="shared" si="8"/>
        <v>96.863280359990881</v>
      </c>
      <c r="Y23">
        <f t="shared" si="6"/>
        <v>18</v>
      </c>
      <c r="Z23" s="3">
        <f t="shared" si="9"/>
        <v>58.411829667751448</v>
      </c>
    </row>
    <row r="24" spans="1:26" x14ac:dyDescent="0.25">
      <c r="A24" s="4" t="s">
        <v>55</v>
      </c>
      <c r="B24" t="s">
        <v>25</v>
      </c>
      <c r="C24" s="3">
        <f>IF('1_Bilancia commerciale'!C24&lt;1,ABS(1-'1_Bilancia commerciale'!C24)*20,('1_Bilancia commerciale'!C24-1)*20)</f>
        <v>60</v>
      </c>
      <c r="D24" s="3">
        <f>IF('2_posizione internaz.li'!C24&lt;0,'2_posizione internaz.li'!C24/-35*100,0)</f>
        <v>343.42857142857144</v>
      </c>
      <c r="E24" s="3">
        <f>IF('3_Tasso cambio effettivo'!C24&lt;0,'3_Tasso cambio effettivo'!C24/-5*100,'3_Tasso cambio effettivo'!C24/5*100)</f>
        <v>12</v>
      </c>
      <c r="F24" s="3">
        <f>IF('4_Quota export mondiale'!C24&lt;0,'4_Quota export mondiale'!C24/-6*100,0)</f>
        <v>138.5</v>
      </c>
      <c r="G24" s="3">
        <f>IF('5_Costo_lavoro'!C24&gt;0,'5_Costo_lavoro'!C24/9*100,0)</f>
        <v>0</v>
      </c>
      <c r="H24" s="3">
        <f>IF('6_Prezzo abitazioni'!C24&gt;0,'6_Prezzo abitazioni'!C24/6*100,0)</f>
        <v>0</v>
      </c>
      <c r="I24" s="3">
        <f>IF('7_Crediti concessi privati'!C24&gt;0,'7_Crediti concessi privati'!C24/14*100,0)</f>
        <v>0</v>
      </c>
      <c r="J24" s="3">
        <f>IF('8_Debiti settore privato'!C24&gt;0,'8_Debiti settore privato'!C24/133*100,0)</f>
        <v>151.57894736842107</v>
      </c>
      <c r="K24" s="3">
        <f>IF('9_Debito pubblico'!C24&gt;0,'9_Debito pubblico'!C24/60*100,0)</f>
        <v>219</v>
      </c>
      <c r="L24" s="3">
        <f>IF('10_Disoccupazione'!C24&gt;0,'10_Disoccupazione'!C24/10*100,0)</f>
        <v>158</v>
      </c>
      <c r="M24" s="3">
        <f>IF('11_esposizione finanziaria'!C24&gt;0,'11_esposizione finanziaria'!C24/16.5*100,0)</f>
        <v>0</v>
      </c>
      <c r="N24" s="3">
        <f>IF('12_Tasso di attivita'!C24&lt;0,'12_Tasso di attivita'!C24/-0.2*100,0)</f>
        <v>149.99999999999997</v>
      </c>
      <c r="O24" s="3">
        <f>IF('13_Disoccupazione lungo periodo'!C24&gt;0,'13_Disoccupazione lungo periodo'!C24/0.5*100,0)</f>
        <v>680</v>
      </c>
      <c r="P24" s="3">
        <f>IF('14_Disoccupazione giovanile'!C24&gt;0,'14_Disoccupazione giovanile'!C24/2*100,0)</f>
        <v>515</v>
      </c>
      <c r="Q24">
        <f t="shared" si="0"/>
        <v>8</v>
      </c>
      <c r="R24" s="3">
        <f t="shared" si="7"/>
        <v>173.39339419978518</v>
      </c>
      <c r="S24">
        <f t="shared" si="1"/>
        <v>23</v>
      </c>
      <c r="T24">
        <f t="shared" si="2"/>
        <v>2</v>
      </c>
      <c r="U24" s="3">
        <f t="shared" si="3"/>
        <v>110.78571428571429</v>
      </c>
      <c r="V24">
        <f t="shared" si="4"/>
        <v>20</v>
      </c>
      <c r="W24">
        <f t="shared" si="5"/>
        <v>6</v>
      </c>
      <c r="X24" s="3">
        <f t="shared" si="8"/>
        <v>208.17543859649123</v>
      </c>
      <c r="Y24">
        <f t="shared" si="6"/>
        <v>23</v>
      </c>
      <c r="Z24" s="3">
        <f t="shared" si="9"/>
        <v>77.181179990615078</v>
      </c>
    </row>
    <row r="25" spans="1:26" x14ac:dyDescent="0.25">
      <c r="A25" s="4" t="s">
        <v>56</v>
      </c>
      <c r="B25" t="s">
        <v>26</v>
      </c>
      <c r="C25" s="3">
        <f>IF('1_Bilancia commerciale'!C25&lt;1,ABS(1-'1_Bilancia commerciale'!C25)*20,('1_Bilancia commerciale'!C25-1)*20)</f>
        <v>90</v>
      </c>
      <c r="D25" s="3">
        <f>IF('2_posizione internaz.li'!C25&lt;0,'2_posizione internaz.li'!C25/-35*100,0)</f>
        <v>181.71428571428572</v>
      </c>
      <c r="E25" s="3">
        <f>IF('3_Tasso cambio effettivo'!C25&lt;0,'3_Tasso cambio effettivo'!C25/-5*100,'3_Tasso cambio effettivo'!C25/5*100)</f>
        <v>10</v>
      </c>
      <c r="F25" s="3">
        <f>IF('4_Quota export mondiale'!C25&lt;0,'4_Quota export mondiale'!C25/-6*100,0)</f>
        <v>0</v>
      </c>
      <c r="G25" s="3">
        <f>IF('5_Costo_lavoro'!C25&gt;0,'5_Costo_lavoro'!C25/9*100,0)</f>
        <v>10</v>
      </c>
      <c r="H25" s="3"/>
      <c r="I25" s="3">
        <f>IF('7_Crediti concessi privati'!C25&gt;0,'7_Crediti concessi privati'!C25/14*100,0)</f>
        <v>0</v>
      </c>
      <c r="J25" s="3">
        <f>IF('8_Debiti settore privato'!C25&gt;0,'8_Debiti settore privato'!C25/133*100,0)</f>
        <v>50.526315789473685</v>
      </c>
      <c r="K25" s="3">
        <f>IF('9_Debito pubblico'!C25&gt;0,'9_Debito pubblico'!C25/60*100,0)</f>
        <v>63</v>
      </c>
      <c r="L25" s="3">
        <f>IF('10_Disoccupazione'!C25&gt;0,'10_Disoccupazione'!C25/10*100,0)</f>
        <v>89</v>
      </c>
      <c r="M25" s="3">
        <f>IF('11_esposizione finanziaria'!C25&gt;0,'11_esposizione finanziaria'!C25/16.5*100,0)</f>
        <v>4.8484848484848486</v>
      </c>
      <c r="N25" s="3">
        <f>IF('12_Tasso di attivita'!C25&lt;0,'12_Tasso di attivita'!C25/-0.2*100,0)</f>
        <v>0</v>
      </c>
      <c r="O25" s="3">
        <f>IF('13_Disoccupazione lungo periodo'!C25&gt;0,'13_Disoccupazione lungo periodo'!C25/0.5*100,0)</f>
        <v>180</v>
      </c>
      <c r="P25" s="3">
        <f>IF('14_Disoccupazione giovanile'!C25&gt;0,'14_Disoccupazione giovanile'!C25/2*100,0)</f>
        <v>80</v>
      </c>
      <c r="Q25">
        <f t="shared" si="0"/>
        <v>2</v>
      </c>
      <c r="R25" s="3">
        <f t="shared" si="7"/>
        <v>58.391468180941871</v>
      </c>
      <c r="S25">
        <f t="shared" si="1"/>
        <v>7</v>
      </c>
      <c r="T25">
        <f t="shared" si="2"/>
        <v>1</v>
      </c>
      <c r="U25" s="3">
        <f t="shared" si="3"/>
        <v>58.342857142857142</v>
      </c>
      <c r="V25">
        <f t="shared" si="4"/>
        <v>4</v>
      </c>
      <c r="W25">
        <f t="shared" si="5"/>
        <v>1</v>
      </c>
      <c r="X25" s="3">
        <f t="shared" si="8"/>
        <v>58.421850079744814</v>
      </c>
      <c r="Y25">
        <f t="shared" si="6"/>
        <v>12</v>
      </c>
      <c r="Z25" s="3">
        <f t="shared" si="9"/>
        <v>57.172589371847273</v>
      </c>
    </row>
    <row r="26" spans="1:26" x14ac:dyDescent="0.25">
      <c r="A26" s="4" t="s">
        <v>55</v>
      </c>
      <c r="B26" t="s">
        <v>27</v>
      </c>
      <c r="C26" s="3">
        <f>IF('1_Bilancia commerciale'!C26&lt;1,ABS(1-'1_Bilancia commerciale'!C26)*20,('1_Bilancia commerciale'!C26-1)*20)</f>
        <v>6.0000000000000009</v>
      </c>
      <c r="D26" s="3">
        <f>IF('2_posizione internaz.li'!C26&lt;0,'2_posizione internaz.li'!C26/-35*100,0)</f>
        <v>112.28571428571428</v>
      </c>
      <c r="E26" s="3">
        <f>IF('3_Tasso cambio effettivo'!C26&lt;0,'3_Tasso cambio effettivo'!C26/-5*100,'3_Tasso cambio effettivo'!C26/5*100)</f>
        <v>12</v>
      </c>
      <c r="F26" s="3">
        <f>IF('4_Quota export mondiale'!C26&lt;0,'4_Quota export mondiale'!C26/-6*100,0)</f>
        <v>308.66666666666663</v>
      </c>
      <c r="G26" s="3">
        <f>IF('5_Costo_lavoro'!C26&gt;0,'5_Costo_lavoro'!C26/9*100,0)</f>
        <v>1.1111111111111112</v>
      </c>
      <c r="H26" s="3">
        <f>IF('6_Prezzo abitazioni'!C26&gt;0,'6_Prezzo abitazioni'!C26/6*100,0)</f>
        <v>0</v>
      </c>
      <c r="I26" s="3">
        <f>IF('7_Crediti concessi privati'!C26&gt;0,'7_Crediti concessi privati'!C26/14*100,0)</f>
        <v>0</v>
      </c>
      <c r="J26" s="3">
        <f>IF('8_Debiti settore privato'!C26&gt;0,'8_Debiti settore privato'!C26/133*100,0)</f>
        <v>80.601503759398497</v>
      </c>
      <c r="K26" s="3">
        <f>IF('9_Debito pubblico'!C26&gt;0,'9_Debito pubblico'!C26/60*100,0)</f>
        <v>116.66666666666667</v>
      </c>
      <c r="L26" s="3">
        <f>IF('10_Disoccupazione'!C26&gt;0,'10_Disoccupazione'!C26/10*100,0)</f>
        <v>90.999999999999986</v>
      </c>
      <c r="M26" s="3">
        <f>IF('11_esposizione finanziaria'!C26&gt;0,'11_esposizione finanziaria'!C26/16.5*100,0)</f>
        <v>0</v>
      </c>
      <c r="N26" s="3">
        <f>IF('12_Tasso di attivita'!C26&lt;0,'12_Tasso di attivita'!C26/-0.2*100,0)</f>
        <v>400</v>
      </c>
      <c r="O26" s="3">
        <f>IF('13_Disoccupazione lungo periodo'!C26&gt;0,'13_Disoccupazione lungo periodo'!C26/0.5*100,0)</f>
        <v>400</v>
      </c>
      <c r="P26" s="3">
        <f>IF('14_Disoccupazione giovanile'!C26&gt;0,'14_Disoccupazione giovanile'!C26/2*100,0)</f>
        <v>345</v>
      </c>
      <c r="Q26">
        <f t="shared" si="0"/>
        <v>6</v>
      </c>
      <c r="R26" s="3">
        <f t="shared" si="7"/>
        <v>133.80940446353978</v>
      </c>
      <c r="S26">
        <f t="shared" si="1"/>
        <v>21</v>
      </c>
      <c r="T26">
        <f t="shared" si="2"/>
        <v>2</v>
      </c>
      <c r="U26" s="3">
        <f t="shared" si="3"/>
        <v>88.012698412698398</v>
      </c>
      <c r="V26">
        <f t="shared" si="4"/>
        <v>14</v>
      </c>
      <c r="W26">
        <f t="shared" si="5"/>
        <v>4</v>
      </c>
      <c r="X26" s="3">
        <f t="shared" si="8"/>
        <v>159.25201893622946</v>
      </c>
      <c r="Y26">
        <f t="shared" si="6"/>
        <v>21</v>
      </c>
      <c r="Z26" s="3">
        <f t="shared" si="9"/>
        <v>76.509045308150561</v>
      </c>
    </row>
    <row r="27" spans="1:26" x14ac:dyDescent="0.25">
      <c r="A27" s="4" t="s">
        <v>55</v>
      </c>
      <c r="B27" t="s">
        <v>28</v>
      </c>
      <c r="C27" s="3">
        <f>IF('1_Bilancia commerciale'!C27&lt;1,ABS(1-'1_Bilancia commerciale'!C27)*20,('1_Bilancia commerciale'!C27-1)*20)</f>
        <v>34</v>
      </c>
      <c r="D27" s="3">
        <f>IF('2_posizione internaz.li'!C27&lt;0,'2_posizione internaz.li'!C27/-35*100,0)</f>
        <v>177.14285714285714</v>
      </c>
      <c r="E27" s="3">
        <f>IF('3_Tasso cambio effettivo'!C27&lt;0,'3_Tasso cambio effettivo'!C27/-5*100,'3_Tasso cambio effettivo'!C27/5*100)</f>
        <v>42.000000000000007</v>
      </c>
      <c r="F27" s="3">
        <f>IF('4_Quota export mondiale'!C27&lt;0,'4_Quota export mondiale'!C27/-6*100,0)</f>
        <v>71.666666666666671</v>
      </c>
      <c r="G27" s="3">
        <f>IF('5_Costo_lavoro'!C27&gt;0,'5_Costo_lavoro'!C27/9*100,0)</f>
        <v>37.777777777777779</v>
      </c>
      <c r="H27" s="3">
        <f>IF('6_Prezzo abitazioni'!C27&gt;0,'6_Prezzo abitazioni'!C27/6*100,0)</f>
        <v>0</v>
      </c>
      <c r="I27" s="3">
        <f>IF('7_Crediti concessi privati'!C27&gt;0,'7_Crediti concessi privati'!C27/14*100,0)</f>
        <v>35</v>
      </c>
      <c r="J27" s="3">
        <f>IF('8_Debiti settore privato'!C27&gt;0,'8_Debiti settore privato'!C27/133*100,0)</f>
        <v>56.390977443609025</v>
      </c>
      <c r="K27" s="3">
        <f>IF('9_Debito pubblico'!C27&gt;0,'9_Debito pubblico'!C27/60*100,0)</f>
        <v>91.166666666666671</v>
      </c>
      <c r="L27" s="3">
        <f>IF('10_Disoccupazione'!C27&gt;0,'10_Disoccupazione'!C27/10*100,0)</f>
        <v>138</v>
      </c>
      <c r="M27" s="3">
        <f>IF('11_esposizione finanziaria'!C27&gt;0,'11_esposizione finanziaria'!C27/16.5*100,0)</f>
        <v>8.4848484848484844</v>
      </c>
      <c r="N27" s="3">
        <f>IF('12_Tasso di attivita'!C27&lt;0,'12_Tasso di attivita'!C27/-0.2*100,0)</f>
        <v>0</v>
      </c>
      <c r="O27" s="3">
        <f>IF('13_Disoccupazione lungo periodo'!C27&gt;0,'13_Disoccupazione lungo periodo'!C27/0.5*100,0)</f>
        <v>180</v>
      </c>
      <c r="P27" s="3">
        <f>IF('14_Disoccupazione giovanile'!C27&gt;0,'14_Disoccupazione giovanile'!C27/2*100,0)</f>
        <v>0</v>
      </c>
      <c r="Q27">
        <f t="shared" si="0"/>
        <v>3</v>
      </c>
      <c r="R27" s="3">
        <f t="shared" si="7"/>
        <v>62.259271013030407</v>
      </c>
      <c r="S27">
        <f t="shared" si="1"/>
        <v>9</v>
      </c>
      <c r="T27">
        <f t="shared" si="2"/>
        <v>1</v>
      </c>
      <c r="U27" s="3">
        <f t="shared" si="3"/>
        <v>72.517460317460319</v>
      </c>
      <c r="V27">
        <f t="shared" si="4"/>
        <v>7</v>
      </c>
      <c r="W27">
        <f t="shared" si="5"/>
        <v>2</v>
      </c>
      <c r="X27" s="3">
        <f t="shared" si="8"/>
        <v>56.560276955013798</v>
      </c>
      <c r="Y27">
        <f t="shared" si="6"/>
        <v>11</v>
      </c>
      <c r="Z27" s="3">
        <f t="shared" si="9"/>
        <v>58.401226758499881</v>
      </c>
    </row>
    <row r="28" spans="1:26" x14ac:dyDescent="0.25">
      <c r="A28" s="4" t="s">
        <v>55</v>
      </c>
      <c r="B28" t="s">
        <v>29</v>
      </c>
      <c r="C28" s="3">
        <f>IF('1_Bilancia commerciale'!C28&lt;1,ABS(1-'1_Bilancia commerciale'!C28)*20,('1_Bilancia commerciale'!C28-1)*20)</f>
        <v>56</v>
      </c>
      <c r="D28" s="3">
        <f>IF('2_posizione internaz.li'!C28&lt;0,'2_posizione internaz.li'!C28/-35*100,0)</f>
        <v>0</v>
      </c>
      <c r="E28" s="3">
        <f>IF('3_Tasso cambio effettivo'!C28&lt;0,'3_Tasso cambio effettivo'!C28/-5*100,'3_Tasso cambio effettivo'!C28/5*100)</f>
        <v>4</v>
      </c>
      <c r="F28" s="3">
        <f>IF('4_Quota export mondiale'!C28&lt;0,'4_Quota export mondiale'!C28/-6*100,0)</f>
        <v>543.66666666666663</v>
      </c>
      <c r="G28" s="3">
        <f>IF('5_Costo_lavoro'!C28&gt;0,'5_Costo_lavoro'!C28/9*100,0)</f>
        <v>103.33333333333334</v>
      </c>
      <c r="H28" s="3">
        <f>IF('6_Prezzo abitazioni'!C28&gt;0,'6_Prezzo abitazioni'!C28/6*100,0)</f>
        <v>0</v>
      </c>
      <c r="I28" s="3">
        <f>IF('7_Crediti concessi privati'!C28&gt;0,'7_Crediti concessi privati'!C28/14*100,0)</f>
        <v>21.428571428571427</v>
      </c>
      <c r="J28" s="3">
        <f>IF('8_Debiti settore privato'!C28&gt;0,'8_Debiti settore privato'!C28/133*100,0)</f>
        <v>110.5263157894737</v>
      </c>
      <c r="K28" s="3">
        <f>IF('9_Debito pubblico'!C28&gt;0,'9_Debito pubblico'!C28/60*100,0)</f>
        <v>101</v>
      </c>
      <c r="L28" s="3">
        <f>IF('10_Disoccupazione'!C28&gt;0,'10_Disoccupazione'!C28/10*100,0)</f>
        <v>81</v>
      </c>
      <c r="M28" s="3">
        <f>IF('11_esposizione finanziaria'!C28&gt;0,'11_esposizione finanziaria'!C28/16.5*100,0)</f>
        <v>0</v>
      </c>
      <c r="N28" s="3">
        <f>IF('12_Tasso di attivita'!C28&lt;0,'12_Tasso di attivita'!C28/-0.2*100,0)</f>
        <v>0</v>
      </c>
      <c r="O28" s="3">
        <f>IF('13_Disoccupazione lungo periodo'!C28&gt;0,'13_Disoccupazione lungo periodo'!C28/0.5*100,0)</f>
        <v>0</v>
      </c>
      <c r="P28" s="3">
        <f>IF('14_Disoccupazione giovanile'!C28&gt;0,'14_Disoccupazione giovanile'!C28/2*100,0)</f>
        <v>0</v>
      </c>
      <c r="Q28">
        <f t="shared" si="0"/>
        <v>4</v>
      </c>
      <c r="R28" s="3">
        <f t="shared" si="7"/>
        <v>72.925349087003227</v>
      </c>
      <c r="S28">
        <f t="shared" si="1"/>
        <v>13</v>
      </c>
      <c r="T28">
        <f t="shared" si="2"/>
        <v>2</v>
      </c>
      <c r="U28" s="3">
        <f t="shared" si="3"/>
        <v>141.4</v>
      </c>
      <c r="V28">
        <f t="shared" si="4"/>
        <v>23</v>
      </c>
      <c r="W28">
        <f t="shared" si="5"/>
        <v>2</v>
      </c>
      <c r="X28" s="3">
        <f t="shared" si="8"/>
        <v>34.883876357560567</v>
      </c>
      <c r="Y28">
        <f t="shared" si="6"/>
        <v>3</v>
      </c>
      <c r="Z28" s="3">
        <f t="shared" si="9"/>
        <v>30.751102830167831</v>
      </c>
    </row>
    <row r="29" spans="1:26" x14ac:dyDescent="0.25">
      <c r="A29" s="4" t="s">
        <v>56</v>
      </c>
      <c r="B29" t="s">
        <v>30</v>
      </c>
      <c r="C29" s="3">
        <f>IF('1_Bilancia commerciale'!C29&lt;1,ABS(1-'1_Bilancia commerciale'!C29)*20,('1_Bilancia commerciale'!C29-1)*20)</f>
        <v>88</v>
      </c>
      <c r="D29" s="3">
        <f>IF('2_posizione internaz.li'!C29&lt;0,'2_posizione internaz.li'!C29/-35*100,0)</f>
        <v>49.142857142857139</v>
      </c>
      <c r="E29" s="3">
        <f>IF('3_Tasso cambio effettivo'!C29&lt;0,'3_Tasso cambio effettivo'!C29/-5*100,'3_Tasso cambio effettivo'!C29/5*100)</f>
        <v>102</v>
      </c>
      <c r="F29" s="3">
        <f>IF('4_Quota export mondiale'!C29&lt;0,'4_Quota export mondiale'!C29/-6*100,0)</f>
        <v>281.33333333333331</v>
      </c>
      <c r="G29" s="3">
        <f>IF('5_Costo_lavoro'!C29&gt;0,'5_Costo_lavoro'!C29/9*100,0)</f>
        <v>96.666666666666657</v>
      </c>
      <c r="H29" s="3">
        <f>IF('6_Prezzo abitazioni'!C29&gt;0,'6_Prezzo abitazioni'!C29/6*100,0)</f>
        <v>75</v>
      </c>
      <c r="I29" s="3">
        <f>IF('7_Crediti concessi privati'!C29&gt;0,'7_Crediti concessi privati'!C29/14*100,0)</f>
        <v>32.857142857142854</v>
      </c>
      <c r="J29" s="3">
        <f>IF('8_Debiti settore privato'!C29&gt;0,'8_Debiti settore privato'!C29/133*100,0)</f>
        <v>145.71428571428572</v>
      </c>
      <c r="K29" s="3">
        <f>IF('9_Debito pubblico'!C29&gt;0,'9_Debito pubblico'!C29/60*100,0)</f>
        <v>67.166666666666657</v>
      </c>
      <c r="L29" s="3">
        <f>IF('10_Disoccupazione'!C29&gt;0,'10_Disoccupazione'!C29/10*100,0)</f>
        <v>81</v>
      </c>
      <c r="M29" s="3">
        <f>IF('11_esposizione finanziaria'!C29&gt;0,'11_esposizione finanziaria'!C29/16.5*100,0)</f>
        <v>59.393939393939398</v>
      </c>
      <c r="N29" s="3">
        <f>IF('12_Tasso di attivita'!C29&lt;0,'12_Tasso di attivita'!C29/-0.2*100,0)</f>
        <v>0</v>
      </c>
      <c r="O29" s="3">
        <f>IF('13_Disoccupazione lungo periodo'!C29&gt;0,'13_Disoccupazione lungo periodo'!C29/0.5*100,0)</f>
        <v>0</v>
      </c>
      <c r="P29" s="3">
        <f>IF('14_Disoccupazione giovanile'!C29&gt;0,'14_Disoccupazione giovanile'!C29/2*100,0)</f>
        <v>0</v>
      </c>
      <c r="Q29">
        <f t="shared" si="0"/>
        <v>3</v>
      </c>
      <c r="R29" s="3">
        <f t="shared" si="7"/>
        <v>77.019635126777985</v>
      </c>
      <c r="S29">
        <f t="shared" si="1"/>
        <v>14</v>
      </c>
      <c r="T29">
        <f t="shared" si="2"/>
        <v>2</v>
      </c>
      <c r="U29" s="3">
        <f t="shared" si="3"/>
        <v>123.42857142857142</v>
      </c>
      <c r="V29">
        <f t="shared" si="4"/>
        <v>21</v>
      </c>
      <c r="W29">
        <f t="shared" si="5"/>
        <v>1</v>
      </c>
      <c r="X29" s="3">
        <f t="shared" si="8"/>
        <v>51.236892736892734</v>
      </c>
      <c r="Y29">
        <f t="shared" si="6"/>
        <v>10</v>
      </c>
      <c r="Z29" s="3">
        <f t="shared" si="9"/>
        <v>42.765721259908901</v>
      </c>
    </row>
    <row r="30" spans="1:26" x14ac:dyDescent="0.25">
      <c r="A30" s="4"/>
      <c r="B30" t="s">
        <v>81</v>
      </c>
      <c r="C30" s="3">
        <f t="shared" ref="C30:P30" si="10">AVERAGE(C3:C29)</f>
        <v>59.037037037037038</v>
      </c>
      <c r="D30" s="3">
        <f t="shared" si="10"/>
        <v>146.61375661375664</v>
      </c>
      <c r="E30" s="3">
        <f t="shared" si="10"/>
        <v>36.888888888888886</v>
      </c>
      <c r="F30" s="3">
        <f t="shared" si="10"/>
        <v>191.7962962962963</v>
      </c>
      <c r="G30" s="3">
        <f t="shared" si="10"/>
        <v>55.061728395061714</v>
      </c>
      <c r="H30" s="3">
        <f t="shared" si="10"/>
        <v>20.763888888888889</v>
      </c>
      <c r="I30" s="3">
        <f t="shared" si="10"/>
        <v>21.296296296296298</v>
      </c>
      <c r="J30" s="3">
        <f t="shared" si="10"/>
        <v>112.9768866610972</v>
      </c>
      <c r="K30" s="3">
        <f t="shared" si="10"/>
        <v>120.59259259259258</v>
      </c>
      <c r="L30" s="3">
        <f t="shared" si="10"/>
        <v>110.33333333333333</v>
      </c>
      <c r="M30" s="3">
        <f t="shared" si="10"/>
        <v>14.567901234567902</v>
      </c>
      <c r="N30" s="3">
        <f t="shared" si="10"/>
        <v>79.629629629629633</v>
      </c>
      <c r="O30" s="3">
        <f t="shared" si="10"/>
        <v>329.62962962962962</v>
      </c>
      <c r="P30" s="3">
        <f t="shared" si="10"/>
        <v>236.4814814814815</v>
      </c>
      <c r="R30" s="3">
        <f t="shared" si="7"/>
        <v>109.69066764132553</v>
      </c>
      <c r="U30" s="3">
        <f t="shared" si="3"/>
        <v>97.879541446208108</v>
      </c>
      <c r="X30" s="3">
        <f t="shared" si="8"/>
        <v>116.25240441639077</v>
      </c>
      <c r="Z30" s="3">
        <f t="shared" si="9"/>
        <v>68.131309764440189</v>
      </c>
    </row>
    <row r="31" spans="1:26" x14ac:dyDescent="0.25">
      <c r="A31" s="4" t="s">
        <v>55</v>
      </c>
      <c r="C31" s="3">
        <f t="shared" ref="C31:P31" si="11">SUMIF($A3:$A29,"EUR",C3:C29)/19</f>
        <v>56.421052631578945</v>
      </c>
      <c r="D31" s="3">
        <f t="shared" si="11"/>
        <v>142.81203007518798</v>
      </c>
      <c r="E31" s="3">
        <f t="shared" si="11"/>
        <v>27.05263157894737</v>
      </c>
      <c r="F31" s="3">
        <f t="shared" si="11"/>
        <v>189.85964912280701</v>
      </c>
      <c r="G31" s="3">
        <f t="shared" si="11"/>
        <v>53.450292397660824</v>
      </c>
      <c r="H31" s="3">
        <f t="shared" si="11"/>
        <v>19.561403508771932</v>
      </c>
      <c r="I31" s="3">
        <f t="shared" si="11"/>
        <v>24.736842105263161</v>
      </c>
      <c r="J31" s="3">
        <f t="shared" si="11"/>
        <v>121.78868223189554</v>
      </c>
      <c r="K31" s="3">
        <f t="shared" si="11"/>
        <v>136.46491228070172</v>
      </c>
      <c r="L31" s="3">
        <f t="shared" si="11"/>
        <v>114.05263157894737</v>
      </c>
      <c r="M31" s="3">
        <f t="shared" si="11"/>
        <v>10.398724082934608</v>
      </c>
      <c r="N31" s="3">
        <f t="shared" si="11"/>
        <v>39.473684210526315</v>
      </c>
      <c r="O31" s="3">
        <f t="shared" si="11"/>
        <v>365.26315789473682</v>
      </c>
      <c r="P31" s="3">
        <f t="shared" si="11"/>
        <v>256.84210526315792</v>
      </c>
      <c r="R31" s="3">
        <f t="shared" si="7"/>
        <v>111.29841421165125</v>
      </c>
      <c r="U31" s="3">
        <f t="shared" si="3"/>
        <v>93.919131161236436</v>
      </c>
      <c r="X31" s="3">
        <f t="shared" si="8"/>
        <v>120.95357146188172</v>
      </c>
      <c r="Z31" s="3">
        <f t="shared" si="9"/>
        <v>69.862511446468275</v>
      </c>
    </row>
    <row r="32" spans="1:26" x14ac:dyDescent="0.25">
      <c r="A32" s="4" t="s">
        <v>56</v>
      </c>
      <c r="C32" s="3">
        <f t="shared" ref="C32:P32" si="12">SUMIF($A3:$A29,"N_EUR",C3:C29)/9</f>
        <v>58</v>
      </c>
      <c r="D32" s="3">
        <f t="shared" si="12"/>
        <v>138.34920634920638</v>
      </c>
      <c r="E32" s="3">
        <f t="shared" si="12"/>
        <v>53.555555555555557</v>
      </c>
      <c r="F32" s="3">
        <f t="shared" si="12"/>
        <v>174.57407407407405</v>
      </c>
      <c r="G32" s="3">
        <f t="shared" si="12"/>
        <v>52.345679012345677</v>
      </c>
      <c r="H32" s="3">
        <f t="shared" si="12"/>
        <v>14.074074074074074</v>
      </c>
      <c r="I32" s="3">
        <f t="shared" si="12"/>
        <v>11.666666666666666</v>
      </c>
      <c r="J32" s="3">
        <f t="shared" si="12"/>
        <v>81.821219715956559</v>
      </c>
      <c r="K32" s="3">
        <f t="shared" si="12"/>
        <v>73.685185185185162</v>
      </c>
      <c r="L32" s="3">
        <f t="shared" si="12"/>
        <v>90.222222222222229</v>
      </c>
      <c r="M32" s="3">
        <f t="shared" si="12"/>
        <v>21.750841750841751</v>
      </c>
      <c r="N32" s="3">
        <f t="shared" si="12"/>
        <v>155.55555555555554</v>
      </c>
      <c r="O32" s="3">
        <f t="shared" si="12"/>
        <v>217.77777777777777</v>
      </c>
      <c r="P32" s="3">
        <f t="shared" si="12"/>
        <v>167.22222222222223</v>
      </c>
      <c r="R32" s="3">
        <f t="shared" si="7"/>
        <v>93.614305725834541</v>
      </c>
      <c r="U32" s="3">
        <f t="shared" si="3"/>
        <v>95.364902998236317</v>
      </c>
      <c r="X32" s="3">
        <f t="shared" si="8"/>
        <v>92.641751685611325</v>
      </c>
      <c r="Z32" s="3">
        <f t="shared" si="9"/>
        <v>63.617853421154635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N30:P30 C3:M32">
    <cfRule type="cellIs" dxfId="54" priority="4" stopIfTrue="1" operator="greaterThanOrEqual">
      <formula>100</formula>
    </cfRule>
  </conditionalFormatting>
  <conditionalFormatting sqref="N3:N29 N31:N32">
    <cfRule type="cellIs" dxfId="53" priority="3" stopIfTrue="1" operator="greaterThanOrEqual">
      <formula>100</formula>
    </cfRule>
  </conditionalFormatting>
  <conditionalFormatting sqref="O3:O29 O31:O32">
    <cfRule type="cellIs" dxfId="52" priority="2" stopIfTrue="1" operator="greaterThanOrEqual">
      <formula>100</formula>
    </cfRule>
  </conditionalFormatting>
  <conditionalFormatting sqref="P3:P29 P31:P32">
    <cfRule type="cellIs" dxfId="51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4" workbookViewId="0">
      <selection activeCell="N14" sqref="N14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4" t="s">
        <v>78</v>
      </c>
      <c r="R1" s="75"/>
      <c r="S1" s="75"/>
      <c r="T1" s="74" t="s">
        <v>79</v>
      </c>
      <c r="U1" s="75"/>
      <c r="V1" s="75"/>
      <c r="W1" s="74" t="s">
        <v>80</v>
      </c>
      <c r="X1" s="75"/>
      <c r="Y1" s="75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commerciale'!D3&lt;1,ABS(1-'1_Bilancia commerciale'!D3)*20,('1_Bilancia commerciale'!D3-1)*20)</f>
        <v>10</v>
      </c>
      <c r="D3" s="3">
        <f>IF('2_posizione internaz.li'!D3&lt;0,'2_posizione internaz.li'!D3/-35*100,0)</f>
        <v>0</v>
      </c>
      <c r="E3" s="3">
        <f>IF('3_Tasso cambio effettivo'!D3&lt;0,'3_Tasso cambio effettivo'!D3/-5*100,'3_Tasso cambio effettivo'!D3/5*100)</f>
        <v>12</v>
      </c>
      <c r="F3" s="3">
        <f>IF('4_Quota export mondiale'!D3&lt;0,'4_Quota export mondiale'!D3/-6*100,0)</f>
        <v>225</v>
      </c>
      <c r="G3" s="3">
        <f>IF('5_Costo_lavoro'!D3&gt;0,'5_Costo_lavoro'!D3/9*100,0)</f>
        <v>47.777777777777771</v>
      </c>
      <c r="H3" s="3">
        <f>IF('6_Prezzo abitazioni'!D3&gt;0,'6_Prezzo abitazioni'!D3/6*100,0)</f>
        <v>0</v>
      </c>
      <c r="I3" s="3">
        <f>IF('7_Crediti concessi privati'!D3&gt;0,'7_Crediti concessi privati'!D3/14*100,0)</f>
        <v>0</v>
      </c>
      <c r="J3" s="3">
        <f>IF('8_Debiti settore privato'!D3&gt;0,'8_Debiti settore privato'!D3/133*100,0)</f>
        <v>120.97744360902256</v>
      </c>
      <c r="K3" s="3">
        <f>IF('9_Debito pubblico'!D3&gt;0,'9_Debito pubblico'!D3/60*100,0)</f>
        <v>178.33333333333334</v>
      </c>
      <c r="L3" s="3">
        <f>IF('10_Disoccupazione'!D3&gt;0,'10_Disoccupazione'!D3/10*100,0)</f>
        <v>83</v>
      </c>
      <c r="M3" s="3">
        <f>IF('11_esposizione finanziaria'!D3&gt;0,'11_esposizione finanziaria'!D3/16.5*100,0)</f>
        <v>15.75757575757576</v>
      </c>
      <c r="N3" s="3">
        <f>IF('12_Tasso di attivita'!D3&lt;0,'12_Tasso di attivita'!D3/-0.2*100,0)</f>
        <v>0</v>
      </c>
      <c r="O3" s="3">
        <f>IF('13_Disoccupazione lungo periodo'!D3&gt;0,'13_Disoccupazione lungo periodo'!D3/0.5*100,0)</f>
        <v>160</v>
      </c>
      <c r="P3" s="3">
        <f>IF('14_Disoccupazione giovanile'!D3&gt;0,'14_Disoccupazione giovanile'!D3/2*100,0)</f>
        <v>225</v>
      </c>
      <c r="Q3">
        <f t="shared" ref="Q3:Q29" si="0">COUNTIF(C3:P3,"&gt;=100")</f>
        <v>5</v>
      </c>
      <c r="R3" s="3">
        <f>AVERAGE(C3:P3)</f>
        <v>76.98900931983637</v>
      </c>
      <c r="S3">
        <f t="shared" ref="S3:S29" si="1">RANK(R3,R$3:R$29,1)</f>
        <v>14</v>
      </c>
      <c r="T3">
        <f t="shared" ref="T3:T29" si="2">COUNTIF(C3:G3,"&gt;=100")</f>
        <v>1</v>
      </c>
      <c r="U3" s="3">
        <f t="shared" ref="U3:U32" si="3">AVERAGE(C3:G3)</f>
        <v>58.955555555555556</v>
      </c>
      <c r="V3">
        <f t="shared" ref="V3:V29" si="4">RANK(U3,U$3:U$29,1)</f>
        <v>5</v>
      </c>
      <c r="W3">
        <f t="shared" ref="W3:W29" si="5">COUNTIF(H3:P3,"&gt;=100")</f>
        <v>4</v>
      </c>
      <c r="X3" s="3">
        <f>AVERAGE(H3:P3)</f>
        <v>87.007594744436858</v>
      </c>
      <c r="Y3">
        <f t="shared" ref="Y3:Y29" si="6">RANK(X3,X$3:X$29,1)</f>
        <v>16</v>
      </c>
      <c r="Z3" s="3">
        <f>SUM(H3:P3)/14/R3*100</f>
        <v>72.651218996617828</v>
      </c>
    </row>
    <row r="4" spans="1:26" x14ac:dyDescent="0.25">
      <c r="A4" s="4" t="s">
        <v>56</v>
      </c>
      <c r="B4" t="s">
        <v>5</v>
      </c>
      <c r="C4" s="3">
        <f>IF('1_Bilancia commerciale'!D4&lt;1,ABS(1-'1_Bilancia commerciale'!D4)*20,('1_Bilancia commerciale'!D4-1)*20)</f>
        <v>8</v>
      </c>
      <c r="D4" s="3">
        <f>IF('2_posizione internaz.li'!D4&lt;0,'2_posizione internaz.li'!D4/-35*100,0)</f>
        <v>205.42857142857142</v>
      </c>
      <c r="E4" s="3">
        <f>IF('3_Tasso cambio effettivo'!D4&lt;0,'3_Tasso cambio effettivo'!D4/-5*100,'3_Tasso cambio effettivo'!D4/5*100)</f>
        <v>55.999999999999993</v>
      </c>
      <c r="F4" s="3">
        <f>IF('4_Quota export mondiale'!D4&lt;0,'4_Quota export mondiale'!D4/-6*100,0)</f>
        <v>0</v>
      </c>
      <c r="G4" s="3">
        <f>IF('5_Costo_lavoro'!D4&gt;0,'5_Costo_lavoro'!D4/9*100,0)</f>
        <v>213.33333333333334</v>
      </c>
      <c r="H4" s="3">
        <f>IF('6_Prezzo abitazioni'!D4&gt;0,'6_Prezzo abitazioni'!D4/6*100,0)</f>
        <v>1.6666666666666667</v>
      </c>
      <c r="I4" s="3">
        <f>IF('7_Crediti concessi privati'!D4&gt;0,'7_Crediti concessi privati'!D4/14*100,0)</f>
        <v>16.428571428571427</v>
      </c>
      <c r="J4" s="3">
        <f>IF('8_Debiti settore privato'!D4&gt;0,'8_Debiti settore privato'!D4/133*100,0)</f>
        <v>94.060150375939841</v>
      </c>
      <c r="K4" s="3">
        <f>IF('9_Debito pubblico'!D4&gt;0,'9_Debito pubblico'!D4/60*100,0)</f>
        <v>45</v>
      </c>
      <c r="L4" s="3">
        <f>IF('10_Disoccupazione'!D4&gt;0,'10_Disoccupazione'!D4/10*100,0)</f>
        <v>131.99999999999997</v>
      </c>
      <c r="M4" s="3">
        <f>IF('11_esposizione finanziaria'!D4&gt;0,'11_esposizione finanziaria'!D4/16.5*100,0)</f>
        <v>47.878787878787882</v>
      </c>
      <c r="N4" s="3">
        <f>IF('12_Tasso di attivita'!D4&lt;0,'12_Tasso di attivita'!D4/-0.2*100,0)</f>
        <v>0</v>
      </c>
      <c r="O4" s="3">
        <f>IF('13_Disoccupazione lungo periodo'!D4&gt;0,'13_Disoccupazione lungo periodo'!D4/0.5*100,0)</f>
        <v>120</v>
      </c>
      <c r="P4" s="3">
        <f>IF('14_Disoccupazione giovanile'!D4&gt;0,'14_Disoccupazione giovanile'!D4/2*100,0)</f>
        <v>0</v>
      </c>
      <c r="Q4">
        <f t="shared" si="0"/>
        <v>4</v>
      </c>
      <c r="R4" s="3">
        <f t="shared" ref="R4:R32" si="7">AVERAGE(C4:P4)</f>
        <v>67.128291507990753</v>
      </c>
      <c r="S4">
        <f t="shared" si="1"/>
        <v>10</v>
      </c>
      <c r="T4">
        <f t="shared" si="2"/>
        <v>2</v>
      </c>
      <c r="U4" s="3">
        <f t="shared" si="3"/>
        <v>96.552380952380943</v>
      </c>
      <c r="V4">
        <f t="shared" si="4"/>
        <v>18</v>
      </c>
      <c r="W4">
        <f t="shared" si="5"/>
        <v>2</v>
      </c>
      <c r="X4" s="3">
        <f t="shared" ref="X4:X32" si="8">AVERAGE(H4:P4)</f>
        <v>50.7815751499962</v>
      </c>
      <c r="Y4">
        <f t="shared" si="6"/>
        <v>11</v>
      </c>
      <c r="Z4" s="3">
        <f t="shared" ref="Z4:Z32" si="9">SUM(H4:P4)/14/R4*100</f>
        <v>48.631206868754951</v>
      </c>
    </row>
    <row r="5" spans="1:26" x14ac:dyDescent="0.25">
      <c r="A5" s="4" t="s">
        <v>56</v>
      </c>
      <c r="B5" t="s">
        <v>6</v>
      </c>
      <c r="C5" s="3">
        <f>IF('1_Bilancia commerciale'!D5&lt;1,ABS(1-'1_Bilancia commerciale'!D5)*20,('1_Bilancia commerciale'!D5-1)*20)</f>
        <v>32</v>
      </c>
      <c r="D5" s="3">
        <f>IF('2_posizione internaz.li'!D5&lt;0,'2_posizione internaz.li'!D5/-35*100,0)</f>
        <v>103.71428571428571</v>
      </c>
      <c r="E5" s="3">
        <f>IF('3_Tasso cambio effettivo'!D5&lt;0,'3_Tasso cambio effettivo'!D5/-5*100,'3_Tasso cambio effettivo'!D5/5*100)</f>
        <v>200</v>
      </c>
      <c r="F5" s="3">
        <f>IF('4_Quota export mondiale'!D5&lt;0,'4_Quota export mondiale'!D5/-6*100,0)</f>
        <v>107</v>
      </c>
      <c r="G5" s="3">
        <f>IF('5_Costo_lavoro'!D5&gt;0,'5_Costo_lavoro'!D5/9*100,0)</f>
        <v>51.111111111111107</v>
      </c>
      <c r="H5" s="3">
        <f>IF('6_Prezzo abitazioni'!D5&gt;0,'6_Prezzo abitazioni'!D5/6*100,0)</f>
        <v>26.666666666666668</v>
      </c>
      <c r="I5" s="3">
        <f>IF('7_Crediti concessi privati'!D5&gt;0,'7_Crediti concessi privati'!D5/14*100,0)</f>
        <v>16.428571428571427</v>
      </c>
      <c r="J5" s="3">
        <f>IF('8_Debiti settore privato'!D5&gt;0,'8_Debiti settore privato'!D5/133*100,0)</f>
        <v>62.406015037593988</v>
      </c>
      <c r="K5" s="3">
        <f>IF('9_Debito pubblico'!D5&gt;0,'9_Debito pubblico'!D5/60*100,0)</f>
        <v>69.833333333333343</v>
      </c>
      <c r="L5" s="3">
        <f>IF('10_Disoccupazione'!D5&gt;0,'10_Disoccupazione'!D5/10*100,0)</f>
        <v>67</v>
      </c>
      <c r="M5" s="3">
        <f>IF('11_esposizione finanziaria'!D5&gt;0,'11_esposizione finanziaria'!D5/16.5*100,0)</f>
        <v>31.515151515151519</v>
      </c>
      <c r="N5" s="3">
        <f>IF('12_Tasso di attivita'!D5&lt;0,'12_Tasso di attivita'!D5/-0.2*100,0)</f>
        <v>0</v>
      </c>
      <c r="O5" s="3">
        <f>IF('13_Disoccupazione lungo periodo'!D5&gt;0,'13_Disoccupazione lungo periodo'!D5/0.5*100,0)</f>
        <v>0</v>
      </c>
      <c r="P5" s="3">
        <f>IF('14_Disoccupazione giovanile'!D5&gt;0,'14_Disoccupazione giovanile'!D5/2*100,0)</f>
        <v>0</v>
      </c>
      <c r="Q5">
        <f t="shared" si="0"/>
        <v>3</v>
      </c>
      <c r="R5" s="3">
        <f t="shared" si="7"/>
        <v>54.833938200479558</v>
      </c>
      <c r="S5">
        <f t="shared" si="1"/>
        <v>7</v>
      </c>
      <c r="T5">
        <f t="shared" si="2"/>
        <v>3</v>
      </c>
      <c r="U5" s="3">
        <f t="shared" si="3"/>
        <v>98.765079365079359</v>
      </c>
      <c r="V5">
        <f t="shared" si="4"/>
        <v>19</v>
      </c>
      <c r="W5">
        <f t="shared" si="5"/>
        <v>0</v>
      </c>
      <c r="X5" s="3">
        <f t="shared" si="8"/>
        <v>30.427748664590769</v>
      </c>
      <c r="Y5">
        <f t="shared" si="6"/>
        <v>2</v>
      </c>
      <c r="Z5" s="3">
        <f t="shared" si="9"/>
        <v>35.6726075347311</v>
      </c>
    </row>
    <row r="6" spans="1:26" x14ac:dyDescent="0.25">
      <c r="A6" s="4" t="s">
        <v>56</v>
      </c>
      <c r="B6" t="s">
        <v>7</v>
      </c>
      <c r="C6" s="3">
        <f>IF('1_Bilancia commerciale'!D6&lt;1,ABS(1-'1_Bilancia commerciale'!D6)*20,('1_Bilancia commerciale'!D6-1)*20)</f>
        <v>134</v>
      </c>
      <c r="D6" s="3">
        <f>IF('2_posizione internaz.li'!D6&lt;0,'2_posizione internaz.li'!D6/-35*100,0)</f>
        <v>0</v>
      </c>
      <c r="E6" s="3">
        <f>IF('3_Tasso cambio effettivo'!D6&lt;0,'3_Tasso cambio effettivo'!D6/-5*100,'3_Tasso cambio effettivo'!D6/5*100)</f>
        <v>24</v>
      </c>
      <c r="F6" s="3">
        <f>IF('4_Quota export mondiale'!D6&lt;0,'4_Quota export mondiale'!D6/-6*100,0)</f>
        <v>267.66666666666663</v>
      </c>
      <c r="G6" s="3">
        <f>IF('5_Costo_lavoro'!D6&gt;0,'5_Costo_lavoro'!D6/9*100,0)</f>
        <v>25.555555555555554</v>
      </c>
      <c r="H6" s="3">
        <f>IF('6_Prezzo abitazioni'!D6&gt;0,'6_Prezzo abitazioni'!D6/6*100,0)</f>
        <v>51.666666666666671</v>
      </c>
      <c r="I6" s="3">
        <f>IF('7_Crediti concessi privati'!D6&gt;0,'7_Crediti concessi privati'!D6/14*100,0)</f>
        <v>0</v>
      </c>
      <c r="J6" s="3">
        <f>IF('8_Debiti settore privato'!D6&gt;0,'8_Debiti settore privato'!D6/133*100,0)</f>
        <v>160.90225563909775</v>
      </c>
      <c r="K6" s="3">
        <f>IF('9_Debito pubblico'!D6&gt;0,'9_Debito pubblico'!D6/60*100,0)</f>
        <v>73.833333333333329</v>
      </c>
      <c r="L6" s="3">
        <f>IF('10_Disoccupazione'!D6&gt;0,'10_Disoccupazione'!D6/10*100,0)</f>
        <v>74</v>
      </c>
      <c r="M6" s="3">
        <f>IF('11_esposizione finanziaria'!D6&gt;0,'11_esposizione finanziaria'!D6/16.5*100,0)</f>
        <v>44.242424242424235</v>
      </c>
      <c r="N6" s="3">
        <f>IF('12_Tasso di attivita'!D6&lt;0,'12_Tasso di attivita'!D6/-0.2*100,0)</f>
        <v>599.99999999999989</v>
      </c>
      <c r="O6" s="3">
        <f>IF('13_Disoccupazione lungo periodo'!D6&gt;0,'13_Disoccupazione lungo periodo'!D6/0.5*100,0)</f>
        <v>0</v>
      </c>
      <c r="P6" s="3">
        <f>IF('14_Disoccupazione giovanile'!D6&gt;0,'14_Disoccupazione giovanile'!D6/2*100,0)</f>
        <v>0</v>
      </c>
      <c r="Q6">
        <f t="shared" si="0"/>
        <v>4</v>
      </c>
      <c r="R6" s="3">
        <f t="shared" si="7"/>
        <v>103.99049300741028</v>
      </c>
      <c r="S6">
        <f t="shared" si="1"/>
        <v>20</v>
      </c>
      <c r="T6">
        <f t="shared" si="2"/>
        <v>2</v>
      </c>
      <c r="U6" s="3">
        <f t="shared" si="3"/>
        <v>90.24444444444444</v>
      </c>
      <c r="V6">
        <f t="shared" si="4"/>
        <v>17</v>
      </c>
      <c r="W6">
        <f t="shared" si="5"/>
        <v>2</v>
      </c>
      <c r="X6" s="3">
        <f t="shared" si="8"/>
        <v>111.62718665350242</v>
      </c>
      <c r="Y6">
        <f t="shared" si="6"/>
        <v>20</v>
      </c>
      <c r="Z6" s="3">
        <f t="shared" si="9"/>
        <v>69.006629550393583</v>
      </c>
    </row>
    <row r="7" spans="1:26" x14ac:dyDescent="0.25">
      <c r="A7" s="4" t="s">
        <v>55</v>
      </c>
      <c r="B7" t="s">
        <v>8</v>
      </c>
      <c r="C7" s="3">
        <f>IF('1_Bilancia commerciale'!D7&lt;1,ABS(1-'1_Bilancia commerciale'!D7)*20,('1_Bilancia commerciale'!D7-1)*20)</f>
        <v>120</v>
      </c>
      <c r="D7" s="3">
        <f>IF('2_posizione internaz.li'!D7&lt;0,'2_posizione internaz.li'!D7/-35*100,0)</f>
        <v>0</v>
      </c>
      <c r="E7" s="3">
        <f>IF('3_Tasso cambio effettivo'!D7&lt;0,'3_Tasso cambio effettivo'!D7/-5*100,'3_Tasso cambio effettivo'!D7/5*100)</f>
        <v>8</v>
      </c>
      <c r="F7" s="3">
        <f>IF('4_Quota export mondiale'!D7&lt;0,'4_Quota export mondiale'!D7/-6*100,0)</f>
        <v>161.5</v>
      </c>
      <c r="G7" s="3">
        <f>IF('5_Costo_lavoro'!D7&gt;0,'5_Costo_lavoro'!D7/9*100,0)</f>
        <v>82.222222222222229</v>
      </c>
      <c r="H7" s="3">
        <f>IF('6_Prezzo abitazioni'!D7&gt;0,'6_Prezzo abitazioni'!D7/6*100,0)</f>
        <v>36.666666666666671</v>
      </c>
      <c r="I7" s="3">
        <f>IF('7_Crediti concessi privati'!D7&gt;0,'7_Crediti concessi privati'!D7/14*100,0)</f>
        <v>1.4285714285714286</v>
      </c>
      <c r="J7" s="3">
        <f>IF('8_Debiti settore privato'!D7&gt;0,'8_Debiti settore privato'!D7/133*100,0)</f>
        <v>80.526315789473685</v>
      </c>
      <c r="K7" s="3">
        <f>IF('9_Debito pubblico'!D7&gt;0,'9_Debito pubblico'!D7/60*100,0)</f>
        <v>125.49999999999999</v>
      </c>
      <c r="L7" s="3">
        <f>IF('10_Disoccupazione'!D7&gt;0,'10_Disoccupazione'!D7/10*100,0)</f>
        <v>49.000000000000007</v>
      </c>
      <c r="M7" s="3">
        <f>IF('11_esposizione finanziaria'!D7&gt;0,'11_esposizione finanziaria'!D7/16.5*100,0)</f>
        <v>32.121212121212125</v>
      </c>
      <c r="N7" s="3">
        <f>IF('12_Tasso di attivita'!D7&lt;0,'12_Tasso di attivita'!D7/-0.2*100,0)</f>
        <v>0</v>
      </c>
      <c r="O7" s="3">
        <f>IF('13_Disoccupazione lungo periodo'!D7&gt;0,'13_Disoccupazione lungo periodo'!D7/0.5*100,0)</f>
        <v>0</v>
      </c>
      <c r="P7" s="3">
        <f>IF('14_Disoccupazione giovanile'!D7&gt;0,'14_Disoccupazione giovanile'!D7/2*100,0)</f>
        <v>0</v>
      </c>
      <c r="Q7">
        <f t="shared" si="0"/>
        <v>3</v>
      </c>
      <c r="R7" s="3">
        <f t="shared" si="7"/>
        <v>49.783213444867577</v>
      </c>
      <c r="S7">
        <f t="shared" si="1"/>
        <v>4</v>
      </c>
      <c r="T7">
        <f t="shared" si="2"/>
        <v>2</v>
      </c>
      <c r="U7" s="3">
        <f t="shared" si="3"/>
        <v>74.344444444444449</v>
      </c>
      <c r="V7">
        <f t="shared" si="4"/>
        <v>9</v>
      </c>
      <c r="W7">
        <f t="shared" si="5"/>
        <v>1</v>
      </c>
      <c r="X7" s="3">
        <f t="shared" si="8"/>
        <v>36.138085111769321</v>
      </c>
      <c r="Y7">
        <f t="shared" si="6"/>
        <v>3</v>
      </c>
      <c r="Z7" s="3">
        <f t="shared" si="9"/>
        <v>46.665581700562868</v>
      </c>
    </row>
    <row r="8" spans="1:26" x14ac:dyDescent="0.25">
      <c r="A8" s="4" t="s">
        <v>55</v>
      </c>
      <c r="B8" t="s">
        <v>9</v>
      </c>
      <c r="C8" s="3">
        <f>IF('1_Bilancia commerciale'!D8&lt;1,ABS(1-'1_Bilancia commerciale'!D8)*20,('1_Bilancia commerciale'!D8-1)*20)</f>
        <v>26</v>
      </c>
      <c r="D8" s="3">
        <f>IF('2_posizione internaz.li'!D8&lt;0,'2_posizione internaz.li'!D8/-35*100,0)</f>
        <v>134.28571428571428</v>
      </c>
      <c r="E8" s="3">
        <f>IF('3_Tasso cambio effettivo'!D8&lt;0,'3_Tasso cambio effettivo'!D8/-5*100,'3_Tasso cambio effettivo'!D8/5*100)</f>
        <v>96</v>
      </c>
      <c r="F8" s="3">
        <f>IF('4_Quota export mondiale'!D8&lt;0,'4_Quota export mondiale'!D8/-6*100,0)</f>
        <v>0</v>
      </c>
      <c r="G8" s="3">
        <f>IF('5_Costo_lavoro'!D8&gt;0,'5_Costo_lavoro'!D8/9*100,0)</f>
        <v>163.33333333333334</v>
      </c>
      <c r="H8" s="3">
        <f>IF('6_Prezzo abitazioni'!D8&gt;0,'6_Prezzo abitazioni'!D8/6*100,0)</f>
        <v>215</v>
      </c>
      <c r="I8" s="3">
        <f>IF('7_Crediti concessi privati'!D8&gt;0,'7_Crediti concessi privati'!D8/14*100,0)</f>
        <v>45</v>
      </c>
      <c r="J8" s="3">
        <f>IF('8_Debiti settore privato'!D8&gt;0,'8_Debiti settore privato'!D8/133*100,0)</f>
        <v>87.894736842105274</v>
      </c>
      <c r="K8" s="3">
        <f>IF('9_Debito pubblico'!D8&gt;0,'9_Debito pubblico'!D8/60*100,0)</f>
        <v>17.666666666666668</v>
      </c>
      <c r="L8" s="3">
        <f>IF('10_Disoccupazione'!D8&gt;0,'10_Disoccupazione'!D8/10*100,0)</f>
        <v>86</v>
      </c>
      <c r="M8" s="3">
        <f>IF('11_esposizione finanziaria'!D8&gt;0,'11_esposizione finanziaria'!D8/16.5*100,0)</f>
        <v>76.363636363636374</v>
      </c>
      <c r="N8" s="3">
        <f>IF('12_Tasso di attivita'!D8&lt;0,'12_Tasso di attivita'!D8/-0.2*100,0)</f>
        <v>0</v>
      </c>
      <c r="O8" s="3">
        <f>IF('13_Disoccupazione lungo periodo'!D8&gt;0,'13_Disoccupazione lungo periodo'!D8/0.5*100,0)</f>
        <v>0</v>
      </c>
      <c r="P8" s="3">
        <f>IF('14_Disoccupazione giovanile'!D8&gt;0,'14_Disoccupazione giovanile'!D8/2*100,0)</f>
        <v>0</v>
      </c>
      <c r="Q8">
        <f t="shared" si="0"/>
        <v>3</v>
      </c>
      <c r="R8" s="3">
        <f t="shared" si="7"/>
        <v>67.681720535103992</v>
      </c>
      <c r="S8">
        <f t="shared" si="1"/>
        <v>11</v>
      </c>
      <c r="T8">
        <f t="shared" si="2"/>
        <v>2</v>
      </c>
      <c r="U8" s="3">
        <f t="shared" si="3"/>
        <v>83.923809523809524</v>
      </c>
      <c r="V8">
        <f t="shared" si="4"/>
        <v>16</v>
      </c>
      <c r="W8">
        <f t="shared" si="5"/>
        <v>1</v>
      </c>
      <c r="X8" s="3">
        <f t="shared" si="8"/>
        <v>58.658337763600926</v>
      </c>
      <c r="Y8">
        <f t="shared" si="6"/>
        <v>13</v>
      </c>
      <c r="Z8" s="3">
        <f t="shared" si="9"/>
        <v>55.715089866693788</v>
      </c>
    </row>
    <row r="9" spans="1:26" x14ac:dyDescent="0.25">
      <c r="A9" s="4" t="s">
        <v>55</v>
      </c>
      <c r="B9" t="s">
        <v>10</v>
      </c>
      <c r="C9" s="3">
        <f>IF('1_Bilancia commerciale'!D9&lt;1,ABS(1-'1_Bilancia commerciale'!D9)*20,('1_Bilancia commerciale'!D9-1)*20)</f>
        <v>26</v>
      </c>
      <c r="D9" s="3">
        <f>IF('2_posizione internaz.li'!D9&lt;0,'2_posizione internaz.li'!D9/-35*100,0)</f>
        <v>470</v>
      </c>
      <c r="E9" s="3">
        <f>IF('3_Tasso cambio effettivo'!D9&lt;0,'3_Tasso cambio effettivo'!D9/-5*100,'3_Tasso cambio effettivo'!D9/5*100)</f>
        <v>72</v>
      </c>
      <c r="F9" s="3">
        <f>IF('4_Quota export mondiale'!D9&lt;0,'4_Quota export mondiale'!D9/-6*100,0)</f>
        <v>246.83333333333331</v>
      </c>
      <c r="G9" s="3">
        <f>IF('5_Costo_lavoro'!D9&gt;0,'5_Costo_lavoro'!D9/9*100,0)</f>
        <v>0</v>
      </c>
      <c r="H9" s="3">
        <f>IF('6_Prezzo abitazioni'!D9&gt;0,'6_Prezzo abitazioni'!D9/6*100,0)</f>
        <v>258.33333333333337</v>
      </c>
      <c r="I9" s="3">
        <f>IF('7_Crediti concessi privati'!D9&gt;0,'7_Crediti concessi privati'!D9/14*100,0)</f>
        <v>17.857142857142858</v>
      </c>
      <c r="J9" s="3">
        <f>IF('8_Debiti settore privato'!D9&gt;0,'8_Debiti settore privato'!D9/133*100,0)</f>
        <v>207.81954887218043</v>
      </c>
      <c r="K9" s="3">
        <f>IF('9_Debito pubblico'!D9&gt;0,'9_Debito pubblico'!D9/60*100,0)</f>
        <v>173.83333333333331</v>
      </c>
      <c r="L9" s="3">
        <f>IF('10_Disoccupazione'!D9&gt;0,'10_Disoccupazione'!D9/10*100,0)</f>
        <v>137</v>
      </c>
      <c r="M9" s="3">
        <f>IF('11_esposizione finanziaria'!D9&gt;0,'11_esposizione finanziaria'!D9/16.5*100,0)</f>
        <v>118.7878787878788</v>
      </c>
      <c r="N9" s="3">
        <f>IF('12_Tasso di attivita'!D9&lt;0,'12_Tasso di attivita'!D9/-0.2*100,0)</f>
        <v>0</v>
      </c>
      <c r="O9" s="3">
        <f>IF('13_Disoccupazione lungo periodo'!D9&gt;0,'13_Disoccupazione lungo periodo'!D9/0.5*100,0)</f>
        <v>0</v>
      </c>
      <c r="P9" s="3">
        <f>IF('14_Disoccupazione giovanile'!D9&gt;0,'14_Disoccupazione giovanile'!D9/2*100,0)</f>
        <v>0</v>
      </c>
      <c r="Q9">
        <f t="shared" si="0"/>
        <v>7</v>
      </c>
      <c r="R9" s="3">
        <f t="shared" si="7"/>
        <v>123.46175503694299</v>
      </c>
      <c r="S9">
        <f t="shared" si="1"/>
        <v>21</v>
      </c>
      <c r="T9">
        <f t="shared" si="2"/>
        <v>2</v>
      </c>
      <c r="U9" s="3">
        <f t="shared" si="3"/>
        <v>162.96666666666664</v>
      </c>
      <c r="V9">
        <f t="shared" si="4"/>
        <v>25</v>
      </c>
      <c r="W9">
        <f t="shared" si="5"/>
        <v>5</v>
      </c>
      <c r="X9" s="3">
        <f t="shared" si="8"/>
        <v>101.51458190931875</v>
      </c>
      <c r="Y9">
        <f t="shared" si="6"/>
        <v>19</v>
      </c>
      <c r="Z9" s="3">
        <f t="shared" si="9"/>
        <v>52.857967283094865</v>
      </c>
    </row>
    <row r="10" spans="1:26" x14ac:dyDescent="0.25">
      <c r="A10" s="4" t="s">
        <v>55</v>
      </c>
      <c r="B10" t="s">
        <v>11</v>
      </c>
      <c r="C10" s="3">
        <f>IF('1_Bilancia commerciale'!D10&lt;1,ABS(1-'1_Bilancia commerciale'!D10)*20,('1_Bilancia commerciale'!D10-1)*20)</f>
        <v>58</v>
      </c>
      <c r="D10" s="3">
        <f>IF('2_posizione internaz.li'!D10&lt;0,'2_posizione internaz.li'!D10/-35*100,0)</f>
        <v>380</v>
      </c>
      <c r="E10" s="3">
        <f>IF('3_Tasso cambio effettivo'!D10&lt;0,'3_Tasso cambio effettivo'!D10/-5*100,'3_Tasso cambio effettivo'!D10/5*100)</f>
        <v>111.99999999999999</v>
      </c>
      <c r="F10" s="3">
        <f>IF('4_Quota export mondiale'!D10&lt;0,'4_Quota export mondiale'!D10/-6*100,0)</f>
        <v>325.83333333333331</v>
      </c>
      <c r="G10" s="3">
        <f>IF('5_Costo_lavoro'!D10&gt;0,'5_Costo_lavoro'!D10/9*100,0)</f>
        <v>0</v>
      </c>
      <c r="H10" s="3">
        <f>IF('6_Prezzo abitazioni'!D10&gt;0,'6_Prezzo abitazioni'!D10/6*100,0)</f>
        <v>0</v>
      </c>
      <c r="I10" s="3">
        <f>IF('7_Crediti concessi privati'!D10&gt;0,'7_Crediti concessi privati'!D10/14*100,0)</f>
        <v>0</v>
      </c>
      <c r="J10" s="3">
        <f>IF('8_Debiti settore privato'!D10&gt;0,'8_Debiti settore privato'!D10/133*100,0)</f>
        <v>99.548872180451127</v>
      </c>
      <c r="K10" s="3">
        <f>IF('9_Debito pubblico'!D10&gt;0,'9_Debito pubblico'!D10/60*100,0)</f>
        <v>300.50000000000006</v>
      </c>
      <c r="L10" s="3">
        <f>IF('10_Disoccupazione'!D10&gt;0,'10_Disoccupazione'!D10/10*100,0)</f>
        <v>263.99999999999994</v>
      </c>
      <c r="M10" s="3">
        <f>IF('11_esposizione finanziaria'!D10&gt;0,'11_esposizione finanziaria'!D10/16.5*100,0)</f>
        <v>0</v>
      </c>
      <c r="N10" s="3">
        <f>IF('12_Tasso di attivita'!D10&lt;0,'12_Tasso di attivita'!D10/-0.2*100,0)</f>
        <v>0</v>
      </c>
      <c r="O10" s="3">
        <f>IF('13_Disoccupazione lungo periodo'!D10&gt;0,'13_Disoccupazione lungo periodo'!D10/0.5*100,0)</f>
        <v>1900</v>
      </c>
      <c r="P10" s="3">
        <f>IF('14_Disoccupazione giovanile'!D10&gt;0,'14_Disoccupazione giovanile'!D10/2*100,0)</f>
        <v>390</v>
      </c>
      <c r="Q10">
        <f t="shared" si="0"/>
        <v>7</v>
      </c>
      <c r="R10" s="3">
        <f t="shared" si="7"/>
        <v>273.56301467955603</v>
      </c>
      <c r="S10">
        <f t="shared" si="1"/>
        <v>27</v>
      </c>
      <c r="T10">
        <f t="shared" si="2"/>
        <v>3</v>
      </c>
      <c r="U10" s="3">
        <f t="shared" si="3"/>
        <v>175.16666666666666</v>
      </c>
      <c r="V10">
        <f t="shared" si="4"/>
        <v>26</v>
      </c>
      <c r="W10">
        <f t="shared" si="5"/>
        <v>4</v>
      </c>
      <c r="X10" s="3">
        <f t="shared" si="8"/>
        <v>328.22765246449461</v>
      </c>
      <c r="Y10">
        <f t="shared" si="6"/>
        <v>27</v>
      </c>
      <c r="Z10" s="3">
        <f t="shared" si="9"/>
        <v>77.131585611891197</v>
      </c>
    </row>
    <row r="11" spans="1:26" x14ac:dyDescent="0.25">
      <c r="A11" s="4" t="s">
        <v>55</v>
      </c>
      <c r="B11" t="s">
        <v>12</v>
      </c>
      <c r="C11" s="3">
        <f>IF('1_Bilancia commerciale'!D11&lt;1,ABS(1-'1_Bilancia commerciale'!D11)*20,('1_Bilancia commerciale'!D11-1)*20)</f>
        <v>6.0000000000000009</v>
      </c>
      <c r="D11" s="3">
        <f>IF('2_posizione internaz.li'!D11&lt;0,'2_posizione internaz.li'!D11/-35*100,0)</f>
        <v>274</v>
      </c>
      <c r="E11" s="3">
        <f>IF('3_Tasso cambio effettivo'!D11&lt;0,'3_Tasso cambio effettivo'!D11/-5*100,'3_Tasso cambio effettivo'!D11/5*100)</f>
        <v>20</v>
      </c>
      <c r="F11" s="3">
        <f>IF('4_Quota export mondiale'!D11&lt;0,'4_Quota export mondiale'!D11/-6*100,0)</f>
        <v>194.33333333333334</v>
      </c>
      <c r="G11" s="3">
        <f>IF('5_Costo_lavoro'!D11&gt;0,'5_Costo_lavoro'!D11/9*100,0)</f>
        <v>0</v>
      </c>
      <c r="H11" s="3">
        <f>IF('6_Prezzo abitazioni'!D11&gt;0,'6_Prezzo abitazioni'!D11/6*100,0)</f>
        <v>3.3333333333333335</v>
      </c>
      <c r="I11" s="3">
        <f>IF('7_Crediti concessi privati'!D11&gt;0,'7_Crediti concessi privati'!D11/14*100,0)</f>
        <v>0</v>
      </c>
      <c r="J11" s="3">
        <f>IF('8_Debiti settore privato'!D11&gt;0,'8_Debiti settore privato'!D11/133*100,0)</f>
        <v>125.86466165413535</v>
      </c>
      <c r="K11" s="3">
        <f>IF('9_Debito pubblico'!D11&gt;0,'9_Debito pubblico'!D11/60*100,0)</f>
        <v>175.16666666666666</v>
      </c>
      <c r="L11" s="3">
        <f>IF('10_Disoccupazione'!D11&gt;0,'10_Disoccupazione'!D11/10*100,0)</f>
        <v>251.00000000000003</v>
      </c>
      <c r="M11" s="3">
        <f>IF('11_esposizione finanziaria'!D11&gt;0,'11_esposizione finanziaria'!D11/16.5*100,0)</f>
        <v>0.60606060606060608</v>
      </c>
      <c r="N11" s="3">
        <f>IF('12_Tasso di attivita'!D11&lt;0,'12_Tasso di attivita'!D11/-0.2*100,0)</f>
        <v>0</v>
      </c>
      <c r="O11" s="3">
        <f>IF('13_Disoccupazione lungo periodo'!D11&gt;0,'13_Disoccupazione lungo periodo'!D11/0.5*100,0)</f>
        <v>800</v>
      </c>
      <c r="P11" s="3">
        <f>IF('14_Disoccupazione giovanile'!D11&gt;0,'14_Disoccupazione giovanile'!D11/2*100,0)</f>
        <v>350</v>
      </c>
      <c r="Q11">
        <f t="shared" si="0"/>
        <v>7</v>
      </c>
      <c r="R11" s="3">
        <f t="shared" si="7"/>
        <v>157.16457539953782</v>
      </c>
      <c r="S11">
        <f t="shared" si="1"/>
        <v>25</v>
      </c>
      <c r="T11">
        <f t="shared" si="2"/>
        <v>2</v>
      </c>
      <c r="U11" s="3">
        <f t="shared" si="3"/>
        <v>98.866666666666674</v>
      </c>
      <c r="V11">
        <f t="shared" si="4"/>
        <v>20</v>
      </c>
      <c r="W11">
        <f t="shared" si="5"/>
        <v>5</v>
      </c>
      <c r="X11" s="3">
        <f t="shared" si="8"/>
        <v>189.5523024733551</v>
      </c>
      <c r="Y11">
        <f t="shared" si="6"/>
        <v>24</v>
      </c>
      <c r="Z11" s="3">
        <f t="shared" si="9"/>
        <v>77.533408072549875</v>
      </c>
    </row>
    <row r="12" spans="1:26" x14ac:dyDescent="0.25">
      <c r="A12" s="4" t="s">
        <v>55</v>
      </c>
      <c r="B12" t="s">
        <v>13</v>
      </c>
      <c r="C12" s="3">
        <f>IF('1_Bilancia commerciale'!D12&lt;1,ABS(1-'1_Bilancia commerciale'!D12)*20,('1_Bilancia commerciale'!D12-1)*20)</f>
        <v>36</v>
      </c>
      <c r="D12" s="3">
        <f>IF('2_posizione internaz.li'!D12&lt;0,'2_posizione internaz.li'!D12/-35*100,0)</f>
        <v>44.571428571428569</v>
      </c>
      <c r="E12" s="3">
        <f>IF('3_Tasso cambio effettivo'!D12&lt;0,'3_Tasso cambio effettivo'!D12/-5*100,'3_Tasso cambio effettivo'!D12/5*100)</f>
        <v>26</v>
      </c>
      <c r="F12" s="3">
        <f>IF('4_Quota export mondiale'!D12&lt;0,'4_Quota export mondiale'!D12/-6*100,0)</f>
        <v>244.99999999999997</v>
      </c>
      <c r="G12" s="3">
        <f>IF('5_Costo_lavoro'!D12&gt;0,'5_Costo_lavoro'!D12/9*100,0)</f>
        <v>48.888888888888893</v>
      </c>
      <c r="H12" s="3">
        <f>IF('6_Prezzo abitazioni'!D12&gt;0,'6_Prezzo abitazioni'!D12/6*100,0)</f>
        <v>0</v>
      </c>
      <c r="I12" s="3">
        <f>IF('7_Crediti concessi privati'!D12&gt;0,'7_Crediti concessi privati'!D12/14*100,0)</f>
        <v>22.857142857142858</v>
      </c>
      <c r="J12" s="3">
        <f>IF('8_Debiti settore privato'!D12&gt;0,'8_Debiti settore privato'!D12/133*100,0)</f>
        <v>106.39097744360902</v>
      </c>
      <c r="K12" s="3">
        <f>IF('9_Debito pubblico'!D12&gt;0,'9_Debito pubblico'!D12/60*100,0)</f>
        <v>158.16666666666669</v>
      </c>
      <c r="L12" s="3">
        <f>IF('10_Disoccupazione'!D12&gt;0,'10_Disoccupazione'!D12/10*100,0)</f>
        <v>101</v>
      </c>
      <c r="M12" s="3">
        <f>IF('11_esposizione finanziaria'!D12&gt;0,'11_esposizione finanziaria'!D12/16.5*100,0)</f>
        <v>33.939393939393938</v>
      </c>
      <c r="N12" s="3">
        <f>IF('12_Tasso di attivita'!D12&lt;0,'12_Tasso di attivita'!D12/-0.2*100,0)</f>
        <v>0</v>
      </c>
      <c r="O12" s="3">
        <f>IF('13_Disoccupazione lungo periodo'!D12&gt;0,'13_Disoccupazione lungo periodo'!D12/0.5*100,0)</f>
        <v>120</v>
      </c>
      <c r="P12" s="3">
        <f>IF('14_Disoccupazione giovanile'!D12&gt;0,'14_Disoccupazione giovanile'!D12/2*100,0)</f>
        <v>80</v>
      </c>
      <c r="Q12">
        <f t="shared" si="0"/>
        <v>5</v>
      </c>
      <c r="R12" s="3">
        <f t="shared" si="7"/>
        <v>73.058178454794998</v>
      </c>
      <c r="S12">
        <f t="shared" si="1"/>
        <v>13</v>
      </c>
      <c r="T12">
        <f t="shared" si="2"/>
        <v>1</v>
      </c>
      <c r="U12" s="3">
        <f t="shared" si="3"/>
        <v>80.092063492063488</v>
      </c>
      <c r="V12">
        <f t="shared" si="4"/>
        <v>11</v>
      </c>
      <c r="W12">
        <f t="shared" si="5"/>
        <v>4</v>
      </c>
      <c r="X12" s="3">
        <f t="shared" si="8"/>
        <v>69.150464545201373</v>
      </c>
      <c r="Y12">
        <f t="shared" si="6"/>
        <v>15</v>
      </c>
      <c r="Z12" s="3">
        <f t="shared" si="9"/>
        <v>60.847219305198394</v>
      </c>
    </row>
    <row r="13" spans="1:26" x14ac:dyDescent="0.25">
      <c r="A13" s="4" t="s">
        <v>56</v>
      </c>
      <c r="B13" t="s">
        <v>14</v>
      </c>
      <c r="C13" s="3">
        <f>IF('1_Bilancia commerciale'!D13&lt;1,ABS(1-'1_Bilancia commerciale'!D13)*20,('1_Bilancia commerciale'!D13-1)*20)</f>
        <v>38</v>
      </c>
      <c r="D13" s="3">
        <f>IF('2_posizione internaz.li'!D13&lt;0,'2_posizione internaz.li'!D13/-35*100,0)</f>
        <v>256</v>
      </c>
      <c r="E13" s="3">
        <f>IF('3_Tasso cambio effettivo'!D13&lt;0,'3_Tasso cambio effettivo'!D13/-5*100,'3_Tasso cambio effettivo'!D13/5*100)</f>
        <v>16</v>
      </c>
      <c r="F13" s="3">
        <f>IF('4_Quota export mondiale'!D13&lt;0,'4_Quota export mondiale'!D13/-6*100,0)</f>
        <v>326.33333333333331</v>
      </c>
      <c r="G13" s="3">
        <f>IF('5_Costo_lavoro'!D13&gt;0,'5_Costo_lavoro'!D13/9*100,0)</f>
        <v>0</v>
      </c>
      <c r="H13" s="3">
        <f>IF('6_Prezzo abitazioni'!D13&gt;0,'6_Prezzo abitazioni'!D13/6*100,0)</f>
        <v>0</v>
      </c>
      <c r="I13" s="3">
        <f>IF('7_Crediti concessi privati'!D13&gt;0,'7_Crediti concessi privati'!D13/14*100,0)</f>
        <v>0</v>
      </c>
      <c r="J13" s="3">
        <f>IF('8_Debiti settore privato'!D13&gt;0,'8_Debiti settore privato'!D13/133*100,0)</f>
        <v>86.917293233082702</v>
      </c>
      <c r="K13" s="3">
        <f>IF('9_Debito pubblico'!D13&gt;0,'9_Debito pubblico'!D13/60*100,0)</f>
        <v>139.66666666666669</v>
      </c>
      <c r="L13" s="3">
        <f>IF('10_Disoccupazione'!D13&gt;0,'10_Disoccupazione'!D13/10*100,0)</f>
        <v>169</v>
      </c>
      <c r="M13" s="3">
        <f>IF('11_esposizione finanziaria'!D13&gt;0,'11_esposizione finanziaria'!D13/16.5*100,0)</f>
        <v>6.0606060606060606</v>
      </c>
      <c r="N13" s="3">
        <f>IF('12_Tasso di attivita'!D13&lt;0,'12_Tasso di attivita'!D13/-0.2*100,0)</f>
        <v>0</v>
      </c>
      <c r="O13" s="3">
        <f>IF('13_Disoccupazione lungo periodo'!D13&gt;0,'13_Disoccupazione lungo periodo'!D13/0.5*100,0)</f>
        <v>340</v>
      </c>
      <c r="P13" s="3">
        <f>IF('14_Disoccupazione giovanile'!D13&gt;0,'14_Disoccupazione giovanile'!D13/2*100,0)</f>
        <v>440.00000000000006</v>
      </c>
      <c r="Q13">
        <f t="shared" si="0"/>
        <v>6</v>
      </c>
      <c r="R13" s="3">
        <f t="shared" si="7"/>
        <v>129.85556423526347</v>
      </c>
      <c r="S13">
        <f t="shared" si="1"/>
        <v>23</v>
      </c>
      <c r="T13">
        <f t="shared" si="2"/>
        <v>2</v>
      </c>
      <c r="U13" s="3">
        <f t="shared" si="3"/>
        <v>127.26666666666665</v>
      </c>
      <c r="V13">
        <f t="shared" si="4"/>
        <v>22</v>
      </c>
      <c r="W13">
        <f t="shared" si="5"/>
        <v>4</v>
      </c>
      <c r="X13" s="3">
        <f t="shared" si="8"/>
        <v>131.29384066226172</v>
      </c>
      <c r="Y13">
        <f t="shared" si="6"/>
        <v>22</v>
      </c>
      <c r="Z13" s="3">
        <f t="shared" si="9"/>
        <v>64.997740974708336</v>
      </c>
    </row>
    <row r="14" spans="1:26" x14ac:dyDescent="0.25">
      <c r="A14" s="9" t="s">
        <v>55</v>
      </c>
      <c r="B14" s="10" t="s">
        <v>15</v>
      </c>
      <c r="C14" s="11">
        <f>IF('1_Bilancia commerciale'!D14&lt;1,ABS(1-'1_Bilancia commerciale'!D14)*20,('1_Bilancia commerciale'!D14-1)*20)</f>
        <v>1.9999999999999996</v>
      </c>
      <c r="D14" s="11">
        <f>IF('2_posizione internaz.li'!D14&lt;0,'2_posizione internaz.li'!D14/-35*100,0)</f>
        <v>59.428571428571431</v>
      </c>
      <c r="E14" s="11">
        <f>IF('3_Tasso cambio effettivo'!D14&lt;0,'3_Tasso cambio effettivo'!D14/-5*100,'3_Tasso cambio effettivo'!D14/5*100)</f>
        <v>4</v>
      </c>
      <c r="F14" s="11">
        <f>IF('4_Quota export mondiale'!D14&lt;0,'4_Quota export mondiale'!D14/-6*100,0)</f>
        <v>261.66666666666669</v>
      </c>
      <c r="G14" s="11">
        <f>IF('5_Costo_lavoro'!D14&gt;0,'5_Costo_lavoro'!D14/9*100,0)</f>
        <v>28.888888888888893</v>
      </c>
      <c r="H14" s="11">
        <f>IF('6_Prezzo abitazioni'!D14&gt;0,'6_Prezzo abitazioni'!D14/6*100,0)</f>
        <v>0</v>
      </c>
      <c r="I14" s="11">
        <f>IF('7_Crediti concessi privati'!D14&gt;0,'7_Crediti concessi privati'!D14/14*100,0)</f>
        <v>0</v>
      </c>
      <c r="J14" s="11">
        <f>IF('8_Debiti settore privato'!D14&gt;0,'8_Debiti settore privato'!D14/133*100,0)</f>
        <v>90.075187969924812</v>
      </c>
      <c r="K14" s="11">
        <f>IF('9_Debito pubblico'!D14&gt;0,'9_Debito pubblico'!D14/60*100,0)</f>
        <v>225.66666666666669</v>
      </c>
      <c r="L14" s="11">
        <f>IF('10_Disoccupazione'!D14&gt;0,'10_Disoccupazione'!D14/10*100,0)</f>
        <v>121</v>
      </c>
      <c r="M14" s="11">
        <f>IF('11_esposizione finanziaria'!D14&gt;0,'11_esposizione finanziaria'!D14/16.5*100,0)</f>
        <v>5.454545454545455</v>
      </c>
      <c r="N14" s="11">
        <f>IF('12_Tasso di attivita'!D14&lt;0,'12_Tasso di attivita'!D14/-0.2*100,0)</f>
        <v>0</v>
      </c>
      <c r="O14" s="11">
        <f>IF('13_Disoccupazione lungo periodo'!D14&gt;0,'13_Disoccupazione lungo periodo'!D14/0.5*100,0)</f>
        <v>720</v>
      </c>
      <c r="P14" s="11">
        <f>IF('14_Disoccupazione giovanile'!D14&gt;0,'14_Disoccupazione giovanile'!D14/2*100,0)</f>
        <v>675</v>
      </c>
      <c r="Q14" s="10">
        <f t="shared" si="0"/>
        <v>5</v>
      </c>
      <c r="R14" s="11">
        <f t="shared" si="7"/>
        <v>156.65575193394741</v>
      </c>
      <c r="S14" s="12">
        <f t="shared" si="1"/>
        <v>24</v>
      </c>
      <c r="T14" s="12">
        <f t="shared" si="2"/>
        <v>1</v>
      </c>
      <c r="U14" s="13">
        <f t="shared" si="3"/>
        <v>71.196825396825403</v>
      </c>
      <c r="V14" s="12">
        <f t="shared" si="4"/>
        <v>8</v>
      </c>
      <c r="W14" s="10">
        <f t="shared" si="5"/>
        <v>4</v>
      </c>
      <c r="X14" s="11">
        <f t="shared" si="8"/>
        <v>204.13293334345965</v>
      </c>
      <c r="Y14" s="10">
        <f t="shared" si="6"/>
        <v>25</v>
      </c>
      <c r="Z14" s="11">
        <f t="shared" si="9"/>
        <v>83.76858983611109</v>
      </c>
    </row>
    <row r="15" spans="1:26" x14ac:dyDescent="0.25">
      <c r="A15" s="4" t="s">
        <v>55</v>
      </c>
      <c r="B15" t="s">
        <v>16</v>
      </c>
      <c r="C15" s="3">
        <f>IF('1_Bilancia commerciale'!D15&lt;1,ABS(1-'1_Bilancia commerciale'!D15)*20,('1_Bilancia commerciale'!D15-1)*20)</f>
        <v>82</v>
      </c>
      <c r="D15" s="3">
        <f>IF('2_posizione internaz.li'!D15&lt;0,'2_posizione internaz.li'!D15/-35*100,0)</f>
        <v>466</v>
      </c>
      <c r="E15" s="3">
        <f>IF('3_Tasso cambio effettivo'!D15&lt;0,'3_Tasso cambio effettivo'!D15/-5*100,'3_Tasso cambio effettivo'!D15/5*100)</f>
        <v>34</v>
      </c>
      <c r="F15" s="3">
        <f>IF('4_Quota export mondiale'!D15&lt;0,'4_Quota export mondiale'!D15/-6*100,0)</f>
        <v>337.66666666666669</v>
      </c>
      <c r="G15" s="3">
        <f>IF('5_Costo_lavoro'!D15&gt;0,'5_Costo_lavoro'!D15/9*100,0)</f>
        <v>0</v>
      </c>
      <c r="H15" s="3">
        <f>IF('6_Prezzo abitazioni'!D15&gt;0,'6_Prezzo abitazioni'!D15/6*100,0)</f>
        <v>0</v>
      </c>
      <c r="I15" s="3">
        <f>IF('7_Crediti concessi privati'!D15&gt;0,'7_Crediti concessi privati'!D15/14*100,0)</f>
        <v>0</v>
      </c>
      <c r="J15" s="3">
        <f>IF('8_Debiti settore privato'!D15&gt;0,'8_Debiti settore privato'!D15/133*100,0)</f>
        <v>263.98496240601503</v>
      </c>
      <c r="K15" s="3">
        <f>IF('9_Debito pubblico'!D15&gt;0,'9_Debito pubblico'!D15/60*100,0)</f>
        <v>181.33333333333331</v>
      </c>
      <c r="L15" s="3">
        <f>IF('10_Disoccupazione'!D15&gt;0,'10_Disoccupazione'!D15/10*100,0)</f>
        <v>146</v>
      </c>
      <c r="M15" s="3">
        <f>IF('11_esposizione finanziaria'!D15&gt;0,'11_esposizione finanziaria'!D15/16.5*100,0)</f>
        <v>70.303030303030297</v>
      </c>
      <c r="N15" s="3">
        <f>IF('12_Tasso di attivita'!D15&lt;0,'12_Tasso di attivita'!D15/-0.2*100,0)</f>
        <v>0</v>
      </c>
      <c r="O15" s="3">
        <f>IF('13_Disoccupazione lungo periodo'!D15&gt;0,'13_Disoccupazione lungo periodo'!D15/0.5*100,0)</f>
        <v>1220</v>
      </c>
      <c r="P15" s="3">
        <f>IF('14_Disoccupazione giovanile'!D15&gt;0,'14_Disoccupazione giovanile'!D15/2*100,0)</f>
        <v>680</v>
      </c>
      <c r="Q15">
        <f t="shared" si="0"/>
        <v>7</v>
      </c>
      <c r="R15" s="3">
        <f t="shared" si="7"/>
        <v>248.6634280506461</v>
      </c>
      <c r="S15">
        <f t="shared" si="1"/>
        <v>26</v>
      </c>
      <c r="T15">
        <f t="shared" si="2"/>
        <v>2</v>
      </c>
      <c r="U15" s="3">
        <f t="shared" si="3"/>
        <v>183.93333333333334</v>
      </c>
      <c r="V15">
        <f t="shared" si="4"/>
        <v>27</v>
      </c>
      <c r="W15">
        <f t="shared" si="5"/>
        <v>5</v>
      </c>
      <c r="X15" s="3">
        <f t="shared" si="8"/>
        <v>284.6245917824865</v>
      </c>
      <c r="Y15">
        <f t="shared" si="6"/>
        <v>26</v>
      </c>
      <c r="Z15" s="3">
        <f t="shared" si="9"/>
        <v>73.582574363489897</v>
      </c>
    </row>
    <row r="16" spans="1:26" x14ac:dyDescent="0.25">
      <c r="A16" s="4" t="s">
        <v>55</v>
      </c>
      <c r="B16" t="s">
        <v>17</v>
      </c>
      <c r="C16" s="3">
        <f>IF('1_Bilancia commerciale'!D16&lt;1,ABS(1-'1_Bilancia commerciale'!D16)*20,('1_Bilancia commerciale'!D16-1)*20)</f>
        <v>74</v>
      </c>
      <c r="D16" s="3">
        <f>IF('2_posizione internaz.li'!D16&lt;0,'2_posizione internaz.li'!D16/-35*100,0)</f>
        <v>183.14285714285711</v>
      </c>
      <c r="E16" s="3">
        <f>IF('3_Tasso cambio effettivo'!D16&lt;0,'3_Tasso cambio effettivo'!D16/-5*100,'3_Tasso cambio effettivo'!D16/5*100)</f>
        <v>8</v>
      </c>
      <c r="F16" s="3">
        <f>IF('4_Quota export mondiale'!D16&lt;0,'4_Quota export mondiale'!D16/-6*100,0)</f>
        <v>0</v>
      </c>
      <c r="G16" s="3">
        <f>IF('5_Costo_lavoro'!D16&gt;0,'5_Costo_lavoro'!D16/9*100,0)</f>
        <v>146.66666666666666</v>
      </c>
      <c r="H16" s="3">
        <f>IF('6_Prezzo abitazioni'!D16&gt;0,'6_Prezzo abitazioni'!D16/6*100,0)</f>
        <v>78.333333333333329</v>
      </c>
      <c r="I16" s="3">
        <f>IF('7_Crediti concessi privati'!D16&gt;0,'7_Crediti concessi privati'!D16/14*100,0)</f>
        <v>0</v>
      </c>
      <c r="J16" s="3">
        <f>IF('8_Debiti settore privato'!D16&gt;0,'8_Debiti settore privato'!D16/133*100,0)</f>
        <v>61.804511278195498</v>
      </c>
      <c r="K16" s="3">
        <f>IF('9_Debito pubblico'!D16&gt;0,'9_Debito pubblico'!D16/60*100,0)</f>
        <v>69.333333333333343</v>
      </c>
      <c r="L16" s="3">
        <f>IF('10_Disoccupazione'!D16&gt;0,'10_Disoccupazione'!D16/10*100,0)</f>
        <v>126</v>
      </c>
      <c r="M16" s="3">
        <f>IF('11_esposizione finanziaria'!D16&gt;0,'11_esposizione finanziaria'!D16/16.5*100,0)</f>
        <v>66.060606060606062</v>
      </c>
      <c r="N16" s="3">
        <f>IF('12_Tasso di attivita'!D16&lt;0,'12_Tasso di attivita'!D16/-0.2*100,0)</f>
        <v>0</v>
      </c>
      <c r="O16" s="3">
        <f>IF('13_Disoccupazione lungo periodo'!D16&gt;0,'13_Disoccupazione lungo periodo'!D16/0.5*100,0)</f>
        <v>0</v>
      </c>
      <c r="P16" s="3">
        <f>IF('14_Disoccupazione giovanile'!D16&gt;0,'14_Disoccupazione giovanile'!D16/2*100,0)</f>
        <v>0</v>
      </c>
      <c r="Q16">
        <f t="shared" si="0"/>
        <v>3</v>
      </c>
      <c r="R16" s="3">
        <f t="shared" si="7"/>
        <v>58.095807701070854</v>
      </c>
      <c r="S16">
        <f t="shared" si="1"/>
        <v>8</v>
      </c>
      <c r="T16">
        <f t="shared" si="2"/>
        <v>2</v>
      </c>
      <c r="U16" s="3">
        <f t="shared" si="3"/>
        <v>82.361904761904754</v>
      </c>
      <c r="V16">
        <f t="shared" si="4"/>
        <v>13</v>
      </c>
      <c r="W16">
        <f t="shared" si="5"/>
        <v>1</v>
      </c>
      <c r="X16" s="3">
        <f t="shared" si="8"/>
        <v>44.614642667274246</v>
      </c>
      <c r="Y16">
        <f t="shared" si="6"/>
        <v>7</v>
      </c>
      <c r="Z16" s="3">
        <f t="shared" si="9"/>
        <v>49.368177928177147</v>
      </c>
    </row>
    <row r="17" spans="1:26" x14ac:dyDescent="0.25">
      <c r="A17" s="4" t="s">
        <v>55</v>
      </c>
      <c r="B17" t="s">
        <v>18</v>
      </c>
      <c r="C17" s="3">
        <f>IF('1_Bilancia commerciale'!D17&lt;1,ABS(1-'1_Bilancia commerciale'!D17)*20,('1_Bilancia commerciale'!D17-1)*20)</f>
        <v>3.9999999999999991</v>
      </c>
      <c r="D17" s="3">
        <f>IF('2_posizione internaz.li'!D17&lt;0,'2_posizione internaz.li'!D17/-35*100,0)</f>
        <v>133.71428571428569</v>
      </c>
      <c r="E17" s="3">
        <f>IF('3_Tasso cambio effettivo'!D17&lt;0,'3_Tasso cambio effettivo'!D17/-5*100,'3_Tasso cambio effettivo'!D17/5*100)</f>
        <v>34</v>
      </c>
      <c r="F17" s="3">
        <f>IF('4_Quota export mondiale'!D17&lt;0,'4_Quota export mondiale'!D17/-6*100,0)</f>
        <v>0</v>
      </c>
      <c r="G17" s="3">
        <f>IF('5_Costo_lavoro'!D17&gt;0,'5_Costo_lavoro'!D17/9*100,0)</f>
        <v>96.666666666666657</v>
      </c>
      <c r="H17" s="3">
        <f>IF('6_Prezzo abitazioni'!D17&gt;0,'6_Prezzo abitazioni'!D17/6*100,0)</f>
        <v>106.66666666666667</v>
      </c>
      <c r="I17" s="3">
        <f>IF('7_Crediti concessi privati'!D17&gt;0,'7_Crediti concessi privati'!D17/14*100,0)</f>
        <v>1.4285714285714286</v>
      </c>
      <c r="J17" s="3">
        <f>IF('8_Debiti settore privato'!D17&gt;0,'8_Debiti settore privato'!D17/133*100,0)</f>
        <v>40.676691729323309</v>
      </c>
      <c r="K17" s="3">
        <f>IF('9_Debito pubblico'!D17&gt;0,'9_Debito pubblico'!D17/60*100,0)</f>
        <v>67.5</v>
      </c>
      <c r="L17" s="3">
        <f>IF('10_Disoccupazione'!D17&gt;0,'10_Disoccupazione'!D17/10*100,0)</f>
        <v>120</v>
      </c>
      <c r="M17" s="3">
        <f>IF('11_esposizione finanziaria'!D17&gt;0,'11_esposizione finanziaria'!D17/16.5*100,0)</f>
        <v>101.2121212121212</v>
      </c>
      <c r="N17" s="3">
        <f>IF('12_Tasso di attivita'!D17&lt;0,'12_Tasso di attivita'!D17/-0.2*100,0)</f>
        <v>0</v>
      </c>
      <c r="O17" s="3">
        <f>IF('13_Disoccupazione lungo periodo'!D17&gt;0,'13_Disoccupazione lungo periodo'!D17/0.5*100,0)</f>
        <v>0</v>
      </c>
      <c r="P17" s="3">
        <f>IF('14_Disoccupazione giovanile'!D17&gt;0,'14_Disoccupazione giovanile'!D17/2*100,0)</f>
        <v>0</v>
      </c>
      <c r="Q17">
        <f t="shared" si="0"/>
        <v>4</v>
      </c>
      <c r="R17" s="3">
        <f t="shared" si="7"/>
        <v>50.418928815545364</v>
      </c>
      <c r="S17">
        <f t="shared" si="1"/>
        <v>5</v>
      </c>
      <c r="T17">
        <f t="shared" si="2"/>
        <v>1</v>
      </c>
      <c r="U17" s="3">
        <f t="shared" si="3"/>
        <v>53.67619047619047</v>
      </c>
      <c r="V17">
        <f t="shared" si="4"/>
        <v>4</v>
      </c>
      <c r="W17">
        <f t="shared" si="5"/>
        <v>3</v>
      </c>
      <c r="X17" s="3">
        <f t="shared" si="8"/>
        <v>48.609339004075849</v>
      </c>
      <c r="Y17">
        <f t="shared" si="6"/>
        <v>10</v>
      </c>
      <c r="Z17" s="3">
        <f t="shared" si="9"/>
        <v>61.978430566536943</v>
      </c>
    </row>
    <row r="18" spans="1:26" x14ac:dyDescent="0.25">
      <c r="A18" s="4" t="s">
        <v>55</v>
      </c>
      <c r="B18" t="s">
        <v>19</v>
      </c>
      <c r="C18" s="3">
        <f>IF('1_Bilancia commerciale'!D18&lt;1,ABS(1-'1_Bilancia commerciale'!D18)*20,('1_Bilancia commerciale'!D18-1)*20)</f>
        <v>82</v>
      </c>
      <c r="D18" s="3">
        <f>IF('2_posizione internaz.li'!D18&lt;0,'2_posizione internaz.li'!D18/-35*100,0)</f>
        <v>0</v>
      </c>
      <c r="E18" s="3">
        <f>IF('3_Tasso cambio effettivo'!D18&lt;0,'3_Tasso cambio effettivo'!D18/-5*100,'3_Tasso cambio effettivo'!D18/5*100)</f>
        <v>10</v>
      </c>
      <c r="F18" s="3">
        <f>IF('4_Quota export mondiale'!D18&lt;0,'4_Quota export mondiale'!D18/-6*100,0)</f>
        <v>0</v>
      </c>
      <c r="G18" s="3">
        <f>IF('5_Costo_lavoro'!D18&gt;0,'5_Costo_lavoro'!D18/9*100,0)</f>
        <v>64.444444444444443</v>
      </c>
      <c r="H18" s="3">
        <f>IF('6_Prezzo abitazioni'!D18&gt;0,'6_Prezzo abitazioni'!D18/6*100,0)</f>
        <v>61.666666666666671</v>
      </c>
      <c r="I18" s="3">
        <f>IF('7_Crediti concessi privati'!D18&gt;0,'7_Crediti concessi privati'!D18/14*100,0)</f>
        <v>200.71428571428572</v>
      </c>
      <c r="J18" s="3">
        <f>IF('8_Debiti settore privato'!D18&gt;0,'8_Debiti settore privato'!D18/133*100,0)</f>
        <v>235.48872180451127</v>
      </c>
      <c r="K18" s="3">
        <f>IF('9_Debito pubblico'!D18&gt;0,'9_Debito pubblico'!D18/60*100,0)</f>
        <v>36.5</v>
      </c>
      <c r="L18" s="3">
        <f>IF('10_Disoccupazione'!D18&gt;0,'10_Disoccupazione'!D18/10*100,0)</f>
        <v>55.999999999999993</v>
      </c>
      <c r="M18" s="3">
        <f>IF('11_esposizione finanziaria'!D18&gt;0,'11_esposizione finanziaria'!D18/16.5*100,0)</f>
        <v>232.72727272727272</v>
      </c>
      <c r="N18" s="3">
        <f>IF('12_Tasso di attivita'!D18&lt;0,'12_Tasso di attivita'!D18/-0.2*100,0)</f>
        <v>0</v>
      </c>
      <c r="O18" s="3">
        <f>IF('13_Disoccupazione lungo periodo'!D18&gt;0,'13_Disoccupazione lungo periodo'!D18/0.5*100,0)</f>
        <v>40</v>
      </c>
      <c r="P18" s="3">
        <f>IF('14_Disoccupazione giovanile'!D18&gt;0,'14_Disoccupazione giovanile'!D18/2*100,0)</f>
        <v>290</v>
      </c>
      <c r="Q18">
        <f t="shared" si="0"/>
        <v>4</v>
      </c>
      <c r="R18" s="3">
        <f t="shared" si="7"/>
        <v>93.538670811227206</v>
      </c>
      <c r="S18">
        <f t="shared" si="1"/>
        <v>19</v>
      </c>
      <c r="T18">
        <f t="shared" si="2"/>
        <v>0</v>
      </c>
      <c r="U18" s="3">
        <f t="shared" si="3"/>
        <v>31.288888888888891</v>
      </c>
      <c r="V18">
        <f t="shared" si="4"/>
        <v>1</v>
      </c>
      <c r="W18">
        <f t="shared" si="5"/>
        <v>4</v>
      </c>
      <c r="X18" s="3">
        <f t="shared" si="8"/>
        <v>128.12188299030404</v>
      </c>
      <c r="Y18">
        <f t="shared" si="6"/>
        <v>21</v>
      </c>
      <c r="Z18" s="3">
        <f t="shared" si="9"/>
        <v>88.053493728647339</v>
      </c>
    </row>
    <row r="19" spans="1:26" x14ac:dyDescent="0.25">
      <c r="A19" s="4" t="s">
        <v>56</v>
      </c>
      <c r="B19" t="s">
        <v>20</v>
      </c>
      <c r="C19" s="3">
        <f>IF('1_Bilancia commerciale'!D19&lt;1,ABS(1-'1_Bilancia commerciale'!D19)*20,('1_Bilancia commerciale'!D19-1)*20)</f>
        <v>22</v>
      </c>
      <c r="D19" s="3">
        <f>IF('2_posizione internaz.li'!D19&lt;0,'2_posizione internaz.li'!D19/-35*100,0)</f>
        <v>228.85714285714283</v>
      </c>
      <c r="E19" s="3">
        <f>IF('3_Tasso cambio effettivo'!D19&lt;0,'3_Tasso cambio effettivo'!D19/-5*100,'3_Tasso cambio effettivo'!D19/5*100)</f>
        <v>136</v>
      </c>
      <c r="F19" s="3">
        <f>IF('4_Quota export mondiale'!D19&lt;0,'4_Quota export mondiale'!D19/-6*100,0)</f>
        <v>283</v>
      </c>
      <c r="G19" s="3">
        <f>IF('5_Costo_lavoro'!D19&gt;0,'5_Costo_lavoro'!D19/9*100,0)</f>
        <v>67.777777777777771</v>
      </c>
      <c r="H19" s="3">
        <f>IF('6_Prezzo abitazioni'!D19&gt;0,'6_Prezzo abitazioni'!D19/6*100,0)</f>
        <v>46.666666666666664</v>
      </c>
      <c r="I19" s="3">
        <f>IF('7_Crediti concessi privati'!D19&gt;0,'7_Crediti concessi privati'!D19/14*100,0)</f>
        <v>0</v>
      </c>
      <c r="J19" s="3">
        <f>IF('8_Debiti settore privato'!D19&gt;0,'8_Debiti settore privato'!D19/133*100,0)</f>
        <v>68.721804511278194</v>
      </c>
      <c r="K19" s="3">
        <f>IF('9_Debito pubblico'!D19&gt;0,'9_Debito pubblico'!D19/60*100,0)</f>
        <v>127.49999999999999</v>
      </c>
      <c r="L19" s="3">
        <f>IF('10_Disoccupazione'!D19&gt;0,'10_Disoccupazione'!D19/10*100,0)</f>
        <v>93</v>
      </c>
      <c r="M19" s="3">
        <f>IF('11_esposizione finanziaria'!D19&gt;0,'11_esposizione finanziaria'!D19/16.5*100,0)</f>
        <v>52.72727272727272</v>
      </c>
      <c r="N19" s="3">
        <f>IF('12_Tasso di attivita'!D19&lt;0,'12_Tasso di attivita'!D19/-0.2*100,0)</f>
        <v>0</v>
      </c>
      <c r="O19" s="3">
        <f>IF('13_Disoccupazione lungo periodo'!D19&gt;0,'13_Disoccupazione lungo periodo'!D19/0.5*100,0)</f>
        <v>0</v>
      </c>
      <c r="P19" s="3">
        <f>IF('14_Disoccupazione giovanile'!D19&gt;0,'14_Disoccupazione giovanile'!D19/2*100,0)</f>
        <v>0</v>
      </c>
      <c r="Q19">
        <f t="shared" si="0"/>
        <v>4</v>
      </c>
      <c r="R19" s="3">
        <f t="shared" si="7"/>
        <v>80.446476038581309</v>
      </c>
      <c r="S19">
        <f t="shared" si="1"/>
        <v>16</v>
      </c>
      <c r="T19">
        <f t="shared" si="2"/>
        <v>3</v>
      </c>
      <c r="U19" s="3">
        <f t="shared" si="3"/>
        <v>147.52698412698413</v>
      </c>
      <c r="V19">
        <f t="shared" si="4"/>
        <v>24</v>
      </c>
      <c r="W19">
        <f t="shared" si="5"/>
        <v>1</v>
      </c>
      <c r="X19" s="3">
        <f t="shared" si="8"/>
        <v>43.179527100579726</v>
      </c>
      <c r="Y19">
        <f t="shared" si="6"/>
        <v>6</v>
      </c>
      <c r="Z19" s="3">
        <f t="shared" si="9"/>
        <v>34.505262117993425</v>
      </c>
    </row>
    <row r="20" spans="1:26" x14ac:dyDescent="0.25">
      <c r="A20" s="4" t="s">
        <v>55</v>
      </c>
      <c r="B20" t="s">
        <v>21</v>
      </c>
      <c r="C20" s="3">
        <f>IF('1_Bilancia commerciale'!D20&lt;1,ABS(1-'1_Bilancia commerciale'!D20)*20,('1_Bilancia commerciale'!D20-1)*20)</f>
        <v>16</v>
      </c>
      <c r="D20" s="3">
        <f>IF('2_posizione internaz.li'!D20&lt;0,'2_posizione internaz.li'!D20/-35*100,0)</f>
        <v>0</v>
      </c>
      <c r="E20" s="3">
        <f>IF('3_Tasso cambio effettivo'!D20&lt;0,'3_Tasso cambio effettivo'!D20/-5*100,'3_Tasso cambio effettivo'!D20/5*100)</f>
        <v>2</v>
      </c>
      <c r="F20" s="3">
        <f>IF('4_Quota export mondiale'!D20&lt;0,'4_Quota export mondiale'!D20/-6*100,0)</f>
        <v>211</v>
      </c>
      <c r="G20" s="3">
        <f>IF('5_Costo_lavoro'!D20&gt;0,'5_Costo_lavoro'!D20/9*100,0)</f>
        <v>25.555555555555554</v>
      </c>
      <c r="H20" s="3">
        <f>IF('6_Prezzo abitazioni'!D20&gt;0,'6_Prezzo abitazioni'!D20/6*100,0)</f>
        <v>33.333333333333329</v>
      </c>
      <c r="I20" s="3">
        <f>IF('7_Crediti concessi privati'!D20&gt;0,'7_Crediti concessi privati'!D20/14*100,0)</f>
        <v>47.142857142857139</v>
      </c>
      <c r="J20" s="3">
        <f>IF('8_Debiti settore privato'!D20&gt;0,'8_Debiti settore privato'!D20/133*100,0)</f>
        <v>105.41353383458645</v>
      </c>
      <c r="K20" s="3">
        <f>IF('9_Debito pubblico'!D20&gt;0,'9_Debito pubblico'!D20/60*100,0)</f>
        <v>103.49999999999999</v>
      </c>
      <c r="L20" s="3">
        <f>IF('10_Disoccupazione'!D20&gt;0,'10_Disoccupazione'!D20/10*100,0)</f>
        <v>60</v>
      </c>
      <c r="M20" s="3">
        <f>IF('11_esposizione finanziaria'!D20&gt;0,'11_esposizione finanziaria'!D20/16.5*100,0)</f>
        <v>36.363636363636367</v>
      </c>
      <c r="N20" s="3">
        <f>IF('12_Tasso di attivita'!D20&lt;0,'12_Tasso di attivita'!D20/-0.2*100,0)</f>
        <v>0</v>
      </c>
      <c r="O20" s="3">
        <f>IF('13_Disoccupazione lungo periodo'!D20&gt;0,'13_Disoccupazione lungo periodo'!D20/0.5*100,0)</f>
        <v>0</v>
      </c>
      <c r="P20" s="3">
        <f>IF('14_Disoccupazione giovanile'!D20&gt;0,'14_Disoccupazione giovanile'!D20/2*100,0)</f>
        <v>0</v>
      </c>
      <c r="Q20">
        <f t="shared" si="0"/>
        <v>3</v>
      </c>
      <c r="R20" s="3">
        <f t="shared" si="7"/>
        <v>45.736351159283494</v>
      </c>
      <c r="S20">
        <f t="shared" si="1"/>
        <v>2</v>
      </c>
      <c r="T20">
        <f t="shared" si="2"/>
        <v>1</v>
      </c>
      <c r="U20" s="3">
        <f t="shared" si="3"/>
        <v>50.911111111111111</v>
      </c>
      <c r="V20">
        <f t="shared" si="4"/>
        <v>3</v>
      </c>
      <c r="W20">
        <f t="shared" si="5"/>
        <v>2</v>
      </c>
      <c r="X20" s="3">
        <f t="shared" si="8"/>
        <v>42.861484519379253</v>
      </c>
      <c r="Y20">
        <f t="shared" si="6"/>
        <v>5</v>
      </c>
      <c r="Z20" s="3">
        <f t="shared" si="9"/>
        <v>60.244883508051728</v>
      </c>
    </row>
    <row r="21" spans="1:26" x14ac:dyDescent="0.25">
      <c r="A21" s="4" t="s">
        <v>55</v>
      </c>
      <c r="B21" t="s">
        <v>22</v>
      </c>
      <c r="C21" s="3">
        <f>IF('1_Bilancia commerciale'!D21&lt;1,ABS(1-'1_Bilancia commerciale'!D21)*20,('1_Bilancia commerciale'!D21-1)*20)</f>
        <v>170</v>
      </c>
      <c r="D21" s="3">
        <f>IF('2_posizione internaz.li'!D21&lt;0,'2_posizione internaz.li'!D21/-35*100,0)</f>
        <v>0</v>
      </c>
      <c r="E21" s="3">
        <f>IF('3_Tasso cambio effettivo'!D21&lt;0,'3_Tasso cambio effettivo'!D21/-5*100,'3_Tasso cambio effettivo'!D21/5*100)</f>
        <v>13.999999999999998</v>
      </c>
      <c r="F21" s="3">
        <f>IF('4_Quota export mondiale'!D21&lt;0,'4_Quota export mondiale'!D21/-6*100,0)</f>
        <v>192.16666666666666</v>
      </c>
      <c r="G21" s="3">
        <f>IF('5_Costo_lavoro'!D21&gt;0,'5_Costo_lavoro'!D21/9*100,0)</f>
        <v>41.111111111111114</v>
      </c>
      <c r="H21" s="3">
        <f>IF('6_Prezzo abitazioni'!D21&gt;0,'6_Prezzo abitazioni'!D21/6*100,0)</f>
        <v>0</v>
      </c>
      <c r="I21" s="3">
        <f>IF('7_Crediti concessi privati'!D21&gt;0,'7_Crediti concessi privati'!D21/14*100,0)</f>
        <v>30</v>
      </c>
      <c r="J21" s="3">
        <f>IF('8_Debiti settore privato'!D21&gt;0,'8_Debiti settore privato'!D21/133*100,0)</f>
        <v>200</v>
      </c>
      <c r="K21" s="3">
        <f>IF('9_Debito pubblico'!D21&gt;0,'9_Debito pubblico'!D21/60*100,0)</f>
        <v>113.16666666666669</v>
      </c>
      <c r="L21" s="3">
        <f>IF('10_Disoccupazione'!D21&gt;0,'10_Disoccupazione'!D21/10*100,0)</f>
        <v>78</v>
      </c>
      <c r="M21" s="3">
        <f>IF('11_esposizione finanziaria'!D21&gt;0,'11_esposizione finanziaria'!D21/16.5*100,0)</f>
        <v>48.484848484848484</v>
      </c>
      <c r="N21" s="3">
        <f>IF('12_Tasso di attivita'!D21&lt;0,'12_Tasso di attivita'!D21/-0.2*100,0)</f>
        <v>0</v>
      </c>
      <c r="O21" s="3">
        <f>IF('13_Disoccupazione lungo periodo'!D21&gt;0,'13_Disoccupazione lungo periodo'!D21/0.5*100,0)</f>
        <v>260</v>
      </c>
      <c r="P21" s="3">
        <f>IF('14_Disoccupazione giovanile'!D21&gt;0,'14_Disoccupazione giovanile'!D21/2*100,0)</f>
        <v>120</v>
      </c>
      <c r="Q21">
        <f t="shared" si="0"/>
        <v>6</v>
      </c>
      <c r="R21" s="3">
        <f t="shared" si="7"/>
        <v>90.494949494949495</v>
      </c>
      <c r="S21">
        <f t="shared" si="1"/>
        <v>18</v>
      </c>
      <c r="T21">
        <f t="shared" si="2"/>
        <v>2</v>
      </c>
      <c r="U21" s="3">
        <f t="shared" si="3"/>
        <v>83.455555555555549</v>
      </c>
      <c r="V21">
        <f t="shared" si="4"/>
        <v>15</v>
      </c>
      <c r="W21">
        <f t="shared" si="5"/>
        <v>4</v>
      </c>
      <c r="X21" s="3">
        <f t="shared" si="8"/>
        <v>94.405723905723917</v>
      </c>
      <c r="Y21">
        <f t="shared" si="6"/>
        <v>17</v>
      </c>
      <c r="Z21" s="3">
        <f t="shared" si="9"/>
        <v>67.06384641142985</v>
      </c>
    </row>
    <row r="22" spans="1:26" x14ac:dyDescent="0.25">
      <c r="A22" s="4" t="s">
        <v>55</v>
      </c>
      <c r="B22" t="s">
        <v>23</v>
      </c>
      <c r="C22" s="3">
        <f>IF('1_Bilancia commerciale'!D22&lt;1,ABS(1-'1_Bilancia commerciale'!D22)*20,('1_Bilancia commerciale'!D22-1)*20)</f>
        <v>20</v>
      </c>
      <c r="D22" s="3">
        <f>IF('2_posizione internaz.li'!D22&lt;0,'2_posizione internaz.li'!D22/-35*100,0)</f>
        <v>0</v>
      </c>
      <c r="E22" s="3">
        <f>IF('3_Tasso cambio effettivo'!D22&lt;0,'3_Tasso cambio effettivo'!D22/-5*100,'3_Tasso cambio effettivo'!D22/5*100)</f>
        <v>38</v>
      </c>
      <c r="F22" s="3">
        <f>IF('4_Quota export mondiale'!D22&lt;0,'4_Quota export mondiale'!D22/-6*100,0)</f>
        <v>265.16666666666669</v>
      </c>
      <c r="G22" s="3">
        <f>IF('5_Costo_lavoro'!D22&gt;0,'5_Costo_lavoro'!D22/9*100,0)</f>
        <v>87.777777777777771</v>
      </c>
      <c r="H22" s="3">
        <f>IF('6_Prezzo abitazioni'!D22&gt;0,'6_Prezzo abitazioni'!D22/6*100,0)</f>
        <v>23.333333333333332</v>
      </c>
      <c r="I22" s="3">
        <f>IF('7_Crediti concessi privati'!D22&gt;0,'7_Crediti concessi privati'!D22/14*100,0)</f>
        <v>6.4285714285714297</v>
      </c>
      <c r="J22" s="3">
        <f>IF('8_Debiti settore privato'!D22&gt;0,'8_Debiti settore privato'!D22/133*100,0)</f>
        <v>93.834586466165419</v>
      </c>
      <c r="K22" s="3">
        <f>IF('9_Debito pubblico'!D22&gt;0,'9_Debito pubblico'!D22/60*100,0)</f>
        <v>140</v>
      </c>
      <c r="L22" s="3">
        <f>IF('10_Disoccupazione'!D22&gt;0,'10_Disoccupazione'!D22/10*100,0)</f>
        <v>55.999999999999993</v>
      </c>
      <c r="M22" s="3">
        <f>IF('11_esposizione finanziaria'!D22&gt;0,'11_esposizione finanziaria'!D22/16.5*100,0)</f>
        <v>0</v>
      </c>
      <c r="N22" s="3">
        <f>IF('12_Tasso di attivita'!D22&lt;0,'12_Tasso di attivita'!D22/-0.2*100,0)</f>
        <v>0</v>
      </c>
      <c r="O22" s="3">
        <f>IF('13_Disoccupazione lungo periodo'!D22&gt;0,'13_Disoccupazione lungo periodo'!D22/0.5*100,0)</f>
        <v>80</v>
      </c>
      <c r="P22" s="3">
        <f>IF('14_Disoccupazione giovanile'!D22&gt;0,'14_Disoccupazione giovanile'!D22/2*100,0)</f>
        <v>75</v>
      </c>
      <c r="Q22">
        <f t="shared" si="0"/>
        <v>2</v>
      </c>
      <c r="R22" s="3">
        <f t="shared" si="7"/>
        <v>63.252923976608187</v>
      </c>
      <c r="S22">
        <f t="shared" si="1"/>
        <v>9</v>
      </c>
      <c r="T22">
        <f t="shared" si="2"/>
        <v>1</v>
      </c>
      <c r="U22" s="3">
        <f t="shared" si="3"/>
        <v>82.188888888888897</v>
      </c>
      <c r="V22">
        <f t="shared" si="4"/>
        <v>12</v>
      </c>
      <c r="W22">
        <f t="shared" si="5"/>
        <v>1</v>
      </c>
      <c r="X22" s="3">
        <f t="shared" si="8"/>
        <v>52.732943469785575</v>
      </c>
      <c r="Y22">
        <f t="shared" si="6"/>
        <v>12</v>
      </c>
      <c r="Z22" s="3">
        <f t="shared" si="9"/>
        <v>53.593964108236612</v>
      </c>
    </row>
    <row r="23" spans="1:26" x14ac:dyDescent="0.25">
      <c r="A23" s="4" t="s">
        <v>56</v>
      </c>
      <c r="B23" t="s">
        <v>24</v>
      </c>
      <c r="C23" s="3">
        <f>IF('1_Bilancia commerciale'!D23&lt;1,ABS(1-'1_Bilancia commerciale'!D23)*20,('1_Bilancia commerciale'!D23-1)*20)</f>
        <v>80</v>
      </c>
      <c r="D23" s="3">
        <f>IF('2_posizione internaz.li'!D23&lt;0,'2_posizione internaz.li'!D23/-35*100,0)</f>
        <v>196.57142857142856</v>
      </c>
      <c r="E23" s="3">
        <f>IF('3_Tasso cambio effettivo'!D23&lt;0,'3_Tasso cambio effettivo'!D23/-5*100,'3_Tasso cambio effettivo'!D23/5*100)</f>
        <v>20</v>
      </c>
      <c r="F23" s="3">
        <f>IF('4_Quota export mondiale'!D23&lt;0,'4_Quota export mondiale'!D23/-6*100,0)</f>
        <v>0</v>
      </c>
      <c r="G23" s="3">
        <f>IF('5_Costo_lavoro'!D23&gt;0,'5_Costo_lavoro'!D23/9*100,0)</f>
        <v>28.888888888888893</v>
      </c>
      <c r="H23" s="3"/>
      <c r="I23" s="3">
        <f>IF('7_Crediti concessi privati'!D23&gt;0,'7_Crediti concessi privati'!D23/14*100,0)</f>
        <v>35</v>
      </c>
      <c r="J23" s="3">
        <f>IF('8_Debiti settore privato'!D23&gt;0,'8_Debiti settore privato'!D23/133*100,0)</f>
        <v>59.398496240601503</v>
      </c>
      <c r="K23" s="3">
        <f>IF('9_Debito pubblico'!D23&gt;0,'9_Debito pubblico'!D23/60*100,0)</f>
        <v>85.666666666666671</v>
      </c>
      <c r="L23" s="3">
        <f>IF('10_Disoccupazione'!D23&gt;0,'10_Disoccupazione'!D23/10*100,0)</f>
        <v>101</v>
      </c>
      <c r="M23" s="3">
        <f>IF('11_esposizione finanziaria'!D23&gt;0,'11_esposizione finanziaria'!D23/16.5*100,0)</f>
        <v>10.303030303030303</v>
      </c>
      <c r="N23" s="3">
        <f>IF('12_Tasso di attivita'!D23&lt;0,'12_Tasso di attivita'!D23/-0.2*100,0)</f>
        <v>0</v>
      </c>
      <c r="O23" s="3">
        <f>IF('13_Disoccupazione lungo periodo'!D23&gt;0,'13_Disoccupazione lungo periodo'!D23/0.5*100,0)</f>
        <v>40</v>
      </c>
      <c r="P23" s="3">
        <f>IF('14_Disoccupazione giovanile'!D23&gt;0,'14_Disoccupazione giovanile'!D23/2*100,0)</f>
        <v>0</v>
      </c>
      <c r="Q23">
        <f t="shared" si="0"/>
        <v>2</v>
      </c>
      <c r="R23" s="3">
        <f t="shared" si="7"/>
        <v>50.525270051585842</v>
      </c>
      <c r="S23">
        <f t="shared" si="1"/>
        <v>6</v>
      </c>
      <c r="T23">
        <f t="shared" si="2"/>
        <v>1</v>
      </c>
      <c r="U23" s="3">
        <f t="shared" si="3"/>
        <v>65.092063492063488</v>
      </c>
      <c r="V23">
        <f t="shared" si="4"/>
        <v>6</v>
      </c>
      <c r="W23">
        <f t="shared" si="5"/>
        <v>1</v>
      </c>
      <c r="X23" s="3">
        <f t="shared" si="8"/>
        <v>41.421024151287313</v>
      </c>
      <c r="Y23">
        <f t="shared" si="6"/>
        <v>4</v>
      </c>
      <c r="Z23" s="3">
        <f t="shared" si="9"/>
        <v>46.846175455791666</v>
      </c>
    </row>
    <row r="24" spans="1:26" x14ac:dyDescent="0.25">
      <c r="A24" s="4" t="s">
        <v>55</v>
      </c>
      <c r="B24" t="s">
        <v>25</v>
      </c>
      <c r="C24" s="3">
        <f>IF('1_Bilancia commerciale'!D24&lt;1,ABS(1-'1_Bilancia commerciale'!D24)*20,('1_Bilancia commerciale'!D24-1)*20)</f>
        <v>18</v>
      </c>
      <c r="D24" s="3">
        <f>IF('2_posizione internaz.li'!D24&lt;0,'2_posizione internaz.li'!D24/-35*100,0)</f>
        <v>353.71428571428567</v>
      </c>
      <c r="E24" s="3">
        <f>IF('3_Tasso cambio effettivo'!D24&lt;0,'3_Tasso cambio effettivo'!D24/-5*100,'3_Tasso cambio effettivo'!D24/5*100)</f>
        <v>36</v>
      </c>
      <c r="F24" s="3">
        <f>IF('4_Quota export mondiale'!D24&lt;0,'4_Quota export mondiale'!D24/-6*100,0)</f>
        <v>125</v>
      </c>
      <c r="G24" s="3">
        <f>IF('5_Costo_lavoro'!D24&gt;0,'5_Costo_lavoro'!D24/9*100,0)</f>
        <v>0</v>
      </c>
      <c r="H24" s="3">
        <f>IF('6_Prezzo abitazioni'!D24&gt;0,'6_Prezzo abitazioni'!D24/6*100,0)</f>
        <v>66.666666666666657</v>
      </c>
      <c r="I24" s="3">
        <f>IF('7_Crediti concessi privati'!D24&gt;0,'7_Crediti concessi privati'!D24/14*100,0)</f>
        <v>0</v>
      </c>
      <c r="J24" s="3">
        <f>IF('8_Debiti settore privato'!D24&gt;0,'8_Debiti settore privato'!D24/133*100,0)</f>
        <v>142.93233082706766</v>
      </c>
      <c r="K24" s="3">
        <f>IF('9_Debito pubblico'!D24&gt;0,'9_Debito pubblico'!D24/60*100,0)</f>
        <v>221.50000000000003</v>
      </c>
      <c r="L24" s="3">
        <f>IF('10_Disoccupazione'!D24&gt;0,'10_Disoccupazione'!D24/10*100,0)</f>
        <v>161</v>
      </c>
      <c r="M24" s="3">
        <f>IF('11_esposizione finanziaria'!D24&gt;0,'11_esposizione finanziaria'!D24/16.5*100,0)</f>
        <v>0</v>
      </c>
      <c r="N24" s="3">
        <f>IF('12_Tasso di attivita'!D24&lt;0,'12_Tasso di attivita'!D24/-0.2*100,0)</f>
        <v>0</v>
      </c>
      <c r="O24" s="3">
        <f>IF('13_Disoccupazione lungo periodo'!D24&gt;0,'13_Disoccupazione lungo periodo'!D24/0.5*100,0)</f>
        <v>440.00000000000006</v>
      </c>
      <c r="P24" s="3">
        <f>IF('14_Disoccupazione giovanile'!D24&gt;0,'14_Disoccupazione giovanile'!D24/2*100,0)</f>
        <v>225</v>
      </c>
      <c r="Q24">
        <f t="shared" si="0"/>
        <v>7</v>
      </c>
      <c r="R24" s="3">
        <f t="shared" si="7"/>
        <v>127.84380594343</v>
      </c>
      <c r="S24">
        <f t="shared" si="1"/>
        <v>22</v>
      </c>
      <c r="T24">
        <f t="shared" si="2"/>
        <v>2</v>
      </c>
      <c r="U24" s="3">
        <f t="shared" si="3"/>
        <v>106.54285714285713</v>
      </c>
      <c r="V24">
        <f t="shared" si="4"/>
        <v>21</v>
      </c>
      <c r="W24">
        <f t="shared" si="5"/>
        <v>5</v>
      </c>
      <c r="X24" s="3">
        <f t="shared" si="8"/>
        <v>139.67766638819273</v>
      </c>
      <c r="Y24">
        <f t="shared" si="6"/>
        <v>23</v>
      </c>
      <c r="Z24" s="3">
        <f t="shared" si="9"/>
        <v>70.236320698242849</v>
      </c>
    </row>
    <row r="25" spans="1:26" x14ac:dyDescent="0.25">
      <c r="A25" s="4" t="s">
        <v>56</v>
      </c>
      <c r="B25" t="s">
        <v>26</v>
      </c>
      <c r="C25" s="3">
        <f>IF('1_Bilancia commerciale'!D25&lt;1,ABS(1-'1_Bilancia commerciale'!D25)*20,('1_Bilancia commerciale'!D25-1)*20)</f>
        <v>60</v>
      </c>
      <c r="D25" s="3">
        <f>IF('2_posizione internaz.li'!D25&lt;0,'2_posizione internaz.li'!D25/-35*100,0)</f>
        <v>162.85714285714286</v>
      </c>
      <c r="E25" s="3">
        <f>IF('3_Tasso cambio effettivo'!D25&lt;0,'3_Tasso cambio effettivo'!D25/-5*100,'3_Tasso cambio effettivo'!D25/5*100)</f>
        <v>20</v>
      </c>
      <c r="F25" s="3">
        <f>IF('4_Quota export mondiale'!D25&lt;0,'4_Quota export mondiale'!D25/-6*100,0)</f>
        <v>0</v>
      </c>
      <c r="G25" s="3">
        <f>IF('5_Costo_lavoro'!D25&gt;0,'5_Costo_lavoro'!D25/9*100,0)</f>
        <v>104.44444444444446</v>
      </c>
      <c r="H25" s="3"/>
      <c r="I25" s="3">
        <f>IF('7_Crediti concessi privati'!D25&gt;0,'7_Crediti concessi privati'!D25/14*100,0)</f>
        <v>0</v>
      </c>
      <c r="J25" s="3">
        <f>IF('8_Debiti settore privato'!D25&gt;0,'8_Debiti settore privato'!D25/133*100,0)</f>
        <v>46.616541353383454</v>
      </c>
      <c r="K25" s="3">
        <f>IF('9_Debito pubblico'!D25&gt;0,'9_Debito pubblico'!D25/60*100,0)</f>
        <v>65.333333333333343</v>
      </c>
      <c r="L25" s="3">
        <f>IF('10_Disoccupazione'!D25&gt;0,'10_Disoccupazione'!D25/10*100,0)</f>
        <v>88.000000000000014</v>
      </c>
      <c r="M25" s="3">
        <f>IF('11_esposizione finanziaria'!D25&gt;0,'11_esposizione finanziaria'!D25/16.5*100,0)</f>
        <v>7.2727272727272725</v>
      </c>
      <c r="N25" s="3">
        <f>IF('12_Tasso di attivita'!D25&lt;0,'12_Tasso di attivita'!D25/-0.2*100,0)</f>
        <v>0</v>
      </c>
      <c r="O25" s="3">
        <f>IF('13_Disoccupazione lungo periodo'!D25&gt;0,'13_Disoccupazione lungo periodo'!D25/0.5*100,0)</f>
        <v>0</v>
      </c>
      <c r="P25" s="3">
        <f>IF('14_Disoccupazione giovanile'!D25&gt;0,'14_Disoccupazione giovanile'!D25/2*100,0)</f>
        <v>30</v>
      </c>
      <c r="Q25">
        <f t="shared" si="0"/>
        <v>2</v>
      </c>
      <c r="R25" s="3">
        <f t="shared" si="7"/>
        <v>44.963399173925495</v>
      </c>
      <c r="S25">
        <f t="shared" si="1"/>
        <v>1</v>
      </c>
      <c r="T25">
        <f t="shared" si="2"/>
        <v>2</v>
      </c>
      <c r="U25" s="3">
        <f t="shared" si="3"/>
        <v>69.460317460317469</v>
      </c>
      <c r="V25">
        <f t="shared" si="4"/>
        <v>7</v>
      </c>
      <c r="W25">
        <f t="shared" si="5"/>
        <v>0</v>
      </c>
      <c r="X25" s="3">
        <f t="shared" si="8"/>
        <v>29.652825244930511</v>
      </c>
      <c r="Y25">
        <f t="shared" si="6"/>
        <v>1</v>
      </c>
      <c r="Z25" s="3">
        <f t="shared" si="9"/>
        <v>37.685032448253843</v>
      </c>
    </row>
    <row r="26" spans="1:26" x14ac:dyDescent="0.25">
      <c r="A26" s="4" t="s">
        <v>55</v>
      </c>
      <c r="B26" t="s">
        <v>27</v>
      </c>
      <c r="C26" s="3">
        <f>IF('1_Bilancia commerciale'!D26&lt;1,ABS(1-'1_Bilancia commerciale'!D26)*20,('1_Bilancia commerciale'!D26-1)*20)</f>
        <v>44</v>
      </c>
      <c r="D26" s="3">
        <f>IF('2_posizione internaz.li'!D26&lt;0,'2_posizione internaz.li'!D26/-35*100,0)</f>
        <v>109.71428571428572</v>
      </c>
      <c r="E26" s="3">
        <f>IF('3_Tasso cambio effettivo'!D26&lt;0,'3_Tasso cambio effettivo'!D26/-5*100,'3_Tasso cambio effettivo'!D26/5*100)</f>
        <v>24</v>
      </c>
      <c r="F26" s="3">
        <f>IF('4_Quota export mondiale'!D26&lt;0,'4_Quota export mondiale'!D26/-6*100,0)</f>
        <v>219.66666666666669</v>
      </c>
      <c r="G26" s="3">
        <f>IF('5_Costo_lavoro'!D26&gt;0,'5_Costo_lavoro'!D26/9*100,0)</f>
        <v>1.1111111111111112</v>
      </c>
      <c r="H26" s="3">
        <f>IF('6_Prezzo abitazioni'!D26&gt;0,'6_Prezzo abitazioni'!D26/6*100,0)</f>
        <v>0</v>
      </c>
      <c r="I26" s="3">
        <f>IF('7_Crediti concessi privati'!D26&gt;0,'7_Crediti concessi privati'!D26/14*100,0)</f>
        <v>0</v>
      </c>
      <c r="J26" s="3">
        <f>IF('8_Debiti settore privato'!D26&gt;0,'8_Debiti settore privato'!D26/133*100,0)</f>
        <v>73.609022556390983</v>
      </c>
      <c r="K26" s="3">
        <f>IF('9_Debito pubblico'!D26&gt;0,'9_Debito pubblico'!D26/60*100,0)</f>
        <v>133.83333333333334</v>
      </c>
      <c r="L26" s="3">
        <f>IF('10_Disoccupazione'!D26&gt;0,'10_Disoccupazione'!D26/10*100,0)</f>
        <v>96</v>
      </c>
      <c r="M26" s="3">
        <f>IF('11_esposizione finanziaria'!D26&gt;0,'11_esposizione finanziaria'!D26/16.5*100,0)</f>
        <v>0</v>
      </c>
      <c r="N26" s="3">
        <f>IF('12_Tasso di attivita'!D26&lt;0,'12_Tasso di attivita'!D26/-0.2*100,0)</f>
        <v>0</v>
      </c>
      <c r="O26" s="3">
        <f>IF('13_Disoccupazione lungo periodo'!D26&gt;0,'13_Disoccupazione lungo periodo'!D26/0.5*100,0)</f>
        <v>320</v>
      </c>
      <c r="P26" s="3">
        <f>IF('14_Disoccupazione giovanile'!D26&gt;0,'14_Disoccupazione giovanile'!D26/2*100,0)</f>
        <v>229.99999999999997</v>
      </c>
      <c r="Q26">
        <f t="shared" si="0"/>
        <v>5</v>
      </c>
      <c r="R26" s="3">
        <f t="shared" si="7"/>
        <v>89.423887098699126</v>
      </c>
      <c r="S26">
        <f t="shared" si="1"/>
        <v>17</v>
      </c>
      <c r="T26">
        <f t="shared" si="2"/>
        <v>2</v>
      </c>
      <c r="U26" s="3">
        <f t="shared" si="3"/>
        <v>79.698412698412696</v>
      </c>
      <c r="V26">
        <f t="shared" si="4"/>
        <v>10</v>
      </c>
      <c r="W26">
        <f t="shared" si="5"/>
        <v>3</v>
      </c>
      <c r="X26" s="3">
        <f t="shared" si="8"/>
        <v>94.826928432191593</v>
      </c>
      <c r="Y26">
        <f t="shared" si="6"/>
        <v>18</v>
      </c>
      <c r="Z26" s="3">
        <f t="shared" si="9"/>
        <v>68.169893141140648</v>
      </c>
    </row>
    <row r="27" spans="1:26" x14ac:dyDescent="0.25">
      <c r="A27" s="4" t="s">
        <v>55</v>
      </c>
      <c r="B27" t="s">
        <v>28</v>
      </c>
      <c r="C27" s="3">
        <f>IF('1_Bilancia commerciale'!D27&lt;1,ABS(1-'1_Bilancia commerciale'!D27)*20,('1_Bilancia commerciale'!D27-1)*20)</f>
        <v>6.0000000000000009</v>
      </c>
      <c r="D27" s="3">
        <f>IF('2_posizione internaz.li'!D27&lt;0,'2_posizione internaz.li'!D27/-35*100,0)</f>
        <v>181.14285714285714</v>
      </c>
      <c r="E27" s="3">
        <f>IF('3_Tasso cambio effettivo'!D27&lt;0,'3_Tasso cambio effettivo'!D27/-5*100,'3_Tasso cambio effettivo'!D27/5*100)</f>
        <v>24</v>
      </c>
      <c r="F27" s="3">
        <f>IF('4_Quota export mondiale'!D27&lt;0,'4_Quota export mondiale'!D27/-6*100,0)</f>
        <v>0</v>
      </c>
      <c r="G27" s="3">
        <f>IF('5_Costo_lavoro'!D27&gt;0,'5_Costo_lavoro'!D27/9*100,0)</f>
        <v>33.333333333333329</v>
      </c>
      <c r="H27" s="3">
        <f>IF('6_Prezzo abitazioni'!D27&gt;0,'6_Prezzo abitazioni'!D27/6*100,0)</f>
        <v>25</v>
      </c>
      <c r="I27" s="3">
        <f>IF('7_Crediti concessi privati'!D27&gt;0,'7_Crediti concessi privati'!D27/14*100,0)</f>
        <v>35.714285714285715</v>
      </c>
      <c r="J27" s="3">
        <f>IF('8_Debiti settore privato'!D27&gt;0,'8_Debiti settore privato'!D27/133*100,0)</f>
        <v>59.248120300751886</v>
      </c>
      <c r="K27" s="3">
        <f>IF('9_Debito pubblico'!D27&gt;0,'9_Debito pubblico'!D27/60*100,0)</f>
        <v>89.166666666666671</v>
      </c>
      <c r="L27" s="3">
        <f>IF('10_Disoccupazione'!D27&gt;0,'10_Disoccupazione'!D27/10*100,0)</f>
        <v>137</v>
      </c>
      <c r="M27" s="3">
        <f>IF('11_esposizione finanziaria'!D27&gt;0,'11_esposizione finanziaria'!D27/16.5*100,0)</f>
        <v>56.969696969696969</v>
      </c>
      <c r="N27" s="3">
        <f>IF('12_Tasso di attivita'!D27&lt;0,'12_Tasso di attivita'!D27/-0.2*100,0)</f>
        <v>0</v>
      </c>
      <c r="O27" s="3">
        <f>IF('13_Disoccupazione lungo periodo'!D27&gt;0,'13_Disoccupazione lungo periodo'!D27/0.5*100,0)</f>
        <v>0</v>
      </c>
      <c r="P27" s="3">
        <f>IF('14_Disoccupazione giovanile'!D27&gt;0,'14_Disoccupazione giovanile'!D27/2*100,0)</f>
        <v>0</v>
      </c>
      <c r="Q27">
        <f t="shared" si="0"/>
        <v>2</v>
      </c>
      <c r="R27" s="3">
        <f t="shared" si="7"/>
        <v>46.255354294827988</v>
      </c>
      <c r="S27">
        <f t="shared" si="1"/>
        <v>3</v>
      </c>
      <c r="T27">
        <f t="shared" si="2"/>
        <v>1</v>
      </c>
      <c r="U27" s="3">
        <f t="shared" si="3"/>
        <v>48.895238095238099</v>
      </c>
      <c r="V27">
        <f t="shared" si="4"/>
        <v>2</v>
      </c>
      <c r="W27">
        <f t="shared" si="5"/>
        <v>1</v>
      </c>
      <c r="X27" s="3">
        <f t="shared" si="8"/>
        <v>44.788752183489024</v>
      </c>
      <c r="Y27">
        <f t="shared" si="6"/>
        <v>8</v>
      </c>
      <c r="Z27" s="3">
        <f t="shared" si="9"/>
        <v>62.247429945712931</v>
      </c>
    </row>
    <row r="28" spans="1:26" x14ac:dyDescent="0.25">
      <c r="A28" s="4" t="s">
        <v>55</v>
      </c>
      <c r="B28" t="s">
        <v>29</v>
      </c>
      <c r="C28" s="3">
        <f>IF('1_Bilancia commerciale'!D28&lt;1,ABS(1-'1_Bilancia commerciale'!D28)*20,('1_Bilancia commerciale'!D28-1)*20)</f>
        <v>54</v>
      </c>
      <c r="D28" s="3">
        <f>IF('2_posizione internaz.li'!D28&lt;0,'2_posizione internaz.li'!D28/-35*100,0)</f>
        <v>8.8571428571428577</v>
      </c>
      <c r="E28" s="3">
        <f>IF('3_Tasso cambio effettivo'!D28&lt;0,'3_Tasso cambio effettivo'!D28/-5*100,'3_Tasso cambio effettivo'!D28/5*100)</f>
        <v>54</v>
      </c>
      <c r="F28" s="3">
        <f>IF('4_Quota export mondiale'!D28&lt;0,'4_Quota export mondiale'!D28/-6*100,0)</f>
        <v>457.5</v>
      </c>
      <c r="G28" s="3">
        <f>IF('5_Costo_lavoro'!D28&gt;0,'5_Costo_lavoro'!D28/9*100,0)</f>
        <v>84.444444444444443</v>
      </c>
      <c r="H28" s="3">
        <f>IF('6_Prezzo abitazioni'!D28&gt;0,'6_Prezzo abitazioni'!D28/6*100,0)</f>
        <v>0</v>
      </c>
      <c r="I28" s="3">
        <f>IF('7_Crediti concessi privati'!D28&gt;0,'7_Crediti concessi privati'!D28/14*100,0)</f>
        <v>12.142857142857142</v>
      </c>
      <c r="J28" s="3">
        <f>IF('8_Debiti settore privato'!D28&gt;0,'8_Debiti settore privato'!D28/133*100,0)</f>
        <v>111.87969924812032</v>
      </c>
      <c r="K28" s="3">
        <f>IF('9_Debito pubblico'!D28&gt;0,'9_Debito pubblico'!D28/60*100,0)</f>
        <v>107.5</v>
      </c>
      <c r="L28" s="3">
        <f>IF('10_Disoccupazione'!D28&gt;0,'10_Disoccupazione'!D28/10*100,0)</f>
        <v>83</v>
      </c>
      <c r="M28" s="3">
        <f>IF('11_esposizione finanziaria'!D28&gt;0,'11_esposizione finanziaria'!D28/16.5*100,0)</f>
        <v>56.969696969696969</v>
      </c>
      <c r="N28" s="3">
        <f>IF('12_Tasso di attivita'!D28&lt;0,'12_Tasso di attivita'!D28/-0.2*100,0)</f>
        <v>0</v>
      </c>
      <c r="O28" s="3">
        <f>IF('13_Disoccupazione lungo periodo'!D28&gt;0,'13_Disoccupazione lungo periodo'!D28/0.5*100,0)</f>
        <v>40</v>
      </c>
      <c r="P28" s="3">
        <f>IF('14_Disoccupazione giovanile'!D28&gt;0,'14_Disoccupazione giovanile'!D28/2*100,0)</f>
        <v>10</v>
      </c>
      <c r="Q28">
        <f t="shared" si="0"/>
        <v>3</v>
      </c>
      <c r="R28" s="3">
        <f t="shared" si="7"/>
        <v>77.163845761590125</v>
      </c>
      <c r="S28">
        <f t="shared" si="1"/>
        <v>15</v>
      </c>
      <c r="T28">
        <f t="shared" si="2"/>
        <v>1</v>
      </c>
      <c r="U28" s="3">
        <f t="shared" si="3"/>
        <v>131.76031746031748</v>
      </c>
      <c r="V28">
        <f t="shared" si="4"/>
        <v>23</v>
      </c>
      <c r="W28">
        <f t="shared" si="5"/>
        <v>2</v>
      </c>
      <c r="X28" s="3">
        <f t="shared" si="8"/>
        <v>46.832472595630492</v>
      </c>
      <c r="Y28">
        <f t="shared" si="6"/>
        <v>9</v>
      </c>
      <c r="Z28" s="3">
        <f t="shared" si="9"/>
        <v>39.016445109256892</v>
      </c>
    </row>
    <row r="29" spans="1:26" x14ac:dyDescent="0.25">
      <c r="A29" s="4" t="s">
        <v>56</v>
      </c>
      <c r="B29" t="s">
        <v>30</v>
      </c>
      <c r="C29" s="3">
        <f>IF('1_Bilancia commerciale'!D29&lt;1,ABS(1-'1_Bilancia commerciale'!D29)*20,('1_Bilancia commerciale'!D29-1)*20)</f>
        <v>80</v>
      </c>
      <c r="D29" s="3">
        <f>IF('2_posizione internaz.li'!D29&lt;0,'2_posizione internaz.li'!D29/-35*100,0)</f>
        <v>10.571428571428571</v>
      </c>
      <c r="E29" s="3">
        <f>IF('3_Tasso cambio effettivo'!D29&lt;0,'3_Tasso cambio effettivo'!D29/-5*100,'3_Tasso cambio effettivo'!D29/5*100)</f>
        <v>74</v>
      </c>
      <c r="F29" s="3">
        <f>IF('4_Quota export mondiale'!D29&lt;0,'4_Quota export mondiale'!D29/-6*100,0)</f>
        <v>168.83333333333334</v>
      </c>
      <c r="G29" s="3">
        <f>IF('5_Costo_lavoro'!D29&gt;0,'5_Costo_lavoro'!D29/9*100,0)</f>
        <v>82.222222222222229</v>
      </c>
      <c r="H29" s="3">
        <f>IF('6_Prezzo abitazioni'!D29&gt;0,'6_Prezzo abitazioni'!D29/6*100,0)</f>
        <v>138.33333333333334</v>
      </c>
      <c r="I29" s="3">
        <f>IF('7_Crediti concessi privati'!D29&gt;0,'7_Crediti concessi privati'!D29/14*100,0)</f>
        <v>32.142857142857146</v>
      </c>
      <c r="J29" s="3">
        <f>IF('8_Debiti settore privato'!D29&gt;0,'8_Debiti settore privato'!D29/133*100,0)</f>
        <v>145.18796992481202</v>
      </c>
      <c r="K29" s="3">
        <f>IF('9_Debito pubblico'!D29&gt;0,'9_Debito pubblico'!D29/60*100,0)</f>
        <v>75</v>
      </c>
      <c r="L29" s="3">
        <f>IF('10_Disoccupazione'!D29&gt;0,'10_Disoccupazione'!D29/10*100,0)</f>
        <v>81</v>
      </c>
      <c r="M29" s="3">
        <f>IF('11_esposizione finanziaria'!D29&gt;0,'11_esposizione finanziaria'!D29/16.5*100,0)</f>
        <v>76.363636363636374</v>
      </c>
      <c r="N29" s="3">
        <f>IF('12_Tasso di attivita'!D29&lt;0,'12_Tasso di attivita'!D29/-0.2*100,0)</f>
        <v>0</v>
      </c>
      <c r="O29" s="3">
        <f>IF('13_Disoccupazione lungo periodo'!D29&gt;0,'13_Disoccupazione lungo periodo'!D29/0.5*100,0)</f>
        <v>0</v>
      </c>
      <c r="P29" s="3">
        <f>IF('14_Disoccupazione giovanile'!D29&gt;0,'14_Disoccupazione giovanile'!D29/2*100,0)</f>
        <v>10</v>
      </c>
      <c r="Q29">
        <f t="shared" si="0"/>
        <v>3</v>
      </c>
      <c r="R29" s="3">
        <f t="shared" si="7"/>
        <v>69.546770063687362</v>
      </c>
      <c r="S29">
        <f t="shared" si="1"/>
        <v>12</v>
      </c>
      <c r="T29">
        <f t="shared" si="2"/>
        <v>1</v>
      </c>
      <c r="U29" s="3">
        <f t="shared" si="3"/>
        <v>83.125396825396834</v>
      </c>
      <c r="V29">
        <f t="shared" si="4"/>
        <v>14</v>
      </c>
      <c r="W29">
        <f t="shared" si="5"/>
        <v>2</v>
      </c>
      <c r="X29" s="3">
        <f t="shared" si="8"/>
        <v>62.003088529404323</v>
      </c>
      <c r="Y29">
        <f t="shared" si="6"/>
        <v>14</v>
      </c>
      <c r="Z29" s="3">
        <f t="shared" si="9"/>
        <v>57.31269518890727</v>
      </c>
    </row>
    <row r="30" spans="1:26" x14ac:dyDescent="0.25">
      <c r="A30" s="4"/>
      <c r="B30" t="s">
        <v>81</v>
      </c>
      <c r="C30" s="3">
        <f t="shared" ref="C30:P30" si="10">AVERAGE(C3:C29)</f>
        <v>48.444444444444443</v>
      </c>
      <c r="D30" s="3">
        <f t="shared" si="10"/>
        <v>146.76190476190473</v>
      </c>
      <c r="E30" s="3">
        <f t="shared" si="10"/>
        <v>43.481481481481481</v>
      </c>
      <c r="F30" s="3">
        <f t="shared" si="10"/>
        <v>171.15432098765427</v>
      </c>
      <c r="G30" s="3">
        <f t="shared" si="10"/>
        <v>56.502057613168709</v>
      </c>
      <c r="H30" s="3">
        <f t="shared" si="10"/>
        <v>46.93333333333333</v>
      </c>
      <c r="I30" s="3">
        <f t="shared" si="10"/>
        <v>19.285714285714288</v>
      </c>
      <c r="J30" s="3">
        <f t="shared" si="10"/>
        <v>112.30297967140073</v>
      </c>
      <c r="K30" s="3">
        <f t="shared" si="10"/>
        <v>122.22222222222223</v>
      </c>
      <c r="L30" s="3">
        <f t="shared" si="10"/>
        <v>111.70370370370371</v>
      </c>
      <c r="M30" s="3">
        <f t="shared" si="10"/>
        <v>45.499438832772164</v>
      </c>
      <c r="N30" s="3">
        <f t="shared" si="10"/>
        <v>22.222222222222218</v>
      </c>
      <c r="O30" s="3">
        <f t="shared" si="10"/>
        <v>244.44444444444446</v>
      </c>
      <c r="P30" s="3">
        <f t="shared" si="10"/>
        <v>141.85185185185185</v>
      </c>
      <c r="R30" s="3">
        <f t="shared" si="7"/>
        <v>95.200722846879898</v>
      </c>
      <c r="U30" s="3">
        <f t="shared" si="3"/>
        <v>93.26884185773072</v>
      </c>
      <c r="X30" s="3">
        <f t="shared" si="8"/>
        <v>96.273990063073882</v>
      </c>
      <c r="Z30" s="3">
        <f t="shared" si="9"/>
        <v>65.010454051854964</v>
      </c>
    </row>
    <row r="31" spans="1:26" x14ac:dyDescent="0.25">
      <c r="A31" s="4" t="s">
        <v>55</v>
      </c>
      <c r="C31" s="3">
        <f t="shared" ref="C31:P31" si="11">SUMIF($A3:$A29,"EUR",C3:C29)/19</f>
        <v>44.94736842105263</v>
      </c>
      <c r="D31" s="3">
        <f t="shared" si="11"/>
        <v>147.29323308270676</v>
      </c>
      <c r="E31" s="3">
        <f t="shared" si="11"/>
        <v>33.05263157894737</v>
      </c>
      <c r="F31" s="3">
        <f t="shared" si="11"/>
        <v>182.54385964912277</v>
      </c>
      <c r="G31" s="3">
        <f t="shared" si="11"/>
        <v>50.116959064327482</v>
      </c>
      <c r="H31" s="3">
        <f t="shared" si="11"/>
        <v>47.807017543859651</v>
      </c>
      <c r="I31" s="3">
        <f t="shared" si="11"/>
        <v>22.142857142857146</v>
      </c>
      <c r="J31" s="3">
        <f t="shared" si="11"/>
        <v>121.47210130589629</v>
      </c>
      <c r="K31" s="3">
        <f t="shared" si="11"/>
        <v>137.7982456140351</v>
      </c>
      <c r="L31" s="3">
        <f t="shared" si="11"/>
        <v>116.36842105263158</v>
      </c>
      <c r="M31" s="3">
        <f t="shared" si="11"/>
        <v>50.111642743221694</v>
      </c>
      <c r="N31" s="3">
        <f t="shared" si="11"/>
        <v>0</v>
      </c>
      <c r="O31" s="3">
        <f t="shared" si="11"/>
        <v>321.05263157894734</v>
      </c>
      <c r="P31" s="3">
        <f t="shared" si="11"/>
        <v>176.31578947368422</v>
      </c>
      <c r="R31" s="3">
        <f t="shared" si="7"/>
        <v>103.64448273223501</v>
      </c>
      <c r="U31" s="3">
        <f t="shared" si="3"/>
        <v>91.590810359231412</v>
      </c>
      <c r="X31" s="3">
        <f t="shared" si="8"/>
        <v>110.34096738390366</v>
      </c>
      <c r="Z31" s="3">
        <f t="shared" si="9"/>
        <v>68.439223355251599</v>
      </c>
    </row>
    <row r="32" spans="1:26" x14ac:dyDescent="0.25">
      <c r="A32" s="4" t="s">
        <v>56</v>
      </c>
      <c r="C32" s="3">
        <f t="shared" ref="C32:P32" si="12">SUMIF($A3:$A29,"N_EUR",C3:C29)/9</f>
        <v>50.444444444444443</v>
      </c>
      <c r="D32" s="3">
        <f t="shared" si="12"/>
        <v>129.33333333333334</v>
      </c>
      <c r="E32" s="3">
        <f t="shared" si="12"/>
        <v>60.666666666666664</v>
      </c>
      <c r="F32" s="3">
        <f t="shared" si="12"/>
        <v>128.09259259259258</v>
      </c>
      <c r="G32" s="3">
        <f t="shared" si="12"/>
        <v>63.703703703703709</v>
      </c>
      <c r="H32" s="3">
        <f t="shared" si="12"/>
        <v>29.444444444444443</v>
      </c>
      <c r="I32" s="3">
        <f t="shared" si="12"/>
        <v>11.111111111111111</v>
      </c>
      <c r="J32" s="3">
        <f t="shared" si="12"/>
        <v>80.467836257309941</v>
      </c>
      <c r="K32" s="3">
        <f t="shared" si="12"/>
        <v>75.759259259259267</v>
      </c>
      <c r="L32" s="3">
        <f t="shared" si="12"/>
        <v>89.444444444444443</v>
      </c>
      <c r="M32" s="3">
        <f t="shared" si="12"/>
        <v>30.707070707070709</v>
      </c>
      <c r="N32" s="3">
        <f t="shared" si="12"/>
        <v>66.666666666666657</v>
      </c>
      <c r="O32" s="3">
        <f t="shared" si="12"/>
        <v>55.555555555555557</v>
      </c>
      <c r="P32" s="3">
        <f t="shared" si="12"/>
        <v>53.333333333333343</v>
      </c>
      <c r="R32" s="3">
        <f t="shared" si="7"/>
        <v>66.052175894281149</v>
      </c>
      <c r="U32" s="3">
        <f t="shared" si="3"/>
        <v>86.448148148148135</v>
      </c>
      <c r="X32" s="3">
        <f t="shared" si="8"/>
        <v>54.721080197688394</v>
      </c>
      <c r="Z32" s="3">
        <f t="shared" si="9"/>
        <v>53.257650930751943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P3:P29 P31:P32 C3:M32">
    <cfRule type="cellIs" dxfId="50" priority="1" stopIfTrue="1" operator="greaterThanOrEqual">
      <formula>100</formula>
    </cfRule>
  </conditionalFormatting>
  <conditionalFormatting sqref="N30:P30">
    <cfRule type="cellIs" dxfId="49" priority="4" stopIfTrue="1" operator="greaterThanOrEqual">
      <formula>100</formula>
    </cfRule>
  </conditionalFormatting>
  <conditionalFormatting sqref="N3:N29 N31:N32">
    <cfRule type="cellIs" dxfId="48" priority="3" stopIfTrue="1" operator="greaterThanOrEqual">
      <formula>100</formula>
    </cfRule>
  </conditionalFormatting>
  <conditionalFormatting sqref="O3:O29 O31:O32">
    <cfRule type="cellIs" dxfId="47" priority="2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9" workbookViewId="0">
      <selection activeCell="A30" sqref="A30:XFD30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4" t="s">
        <v>78</v>
      </c>
      <c r="R1" s="75"/>
      <c r="S1" s="75"/>
      <c r="T1" s="74" t="s">
        <v>79</v>
      </c>
      <c r="U1" s="75"/>
      <c r="V1" s="75"/>
      <c r="W1" s="74" t="s">
        <v>80</v>
      </c>
      <c r="X1" s="75"/>
      <c r="Y1" s="75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commerciale'!E3&lt;1,ABS(1-'1_Bilancia commerciale'!E3)*20,('1_Bilancia commerciale'!E3-1)*20)</f>
        <v>0</v>
      </c>
      <c r="D3" s="3">
        <f>IF('2_posizione internaz.li'!E3&lt;0,'2_posizione internaz.li'!E3/-35*100,0)</f>
        <v>0</v>
      </c>
      <c r="E3" s="3">
        <f>IF('3_Tasso cambio effettivo'!E3&lt;0,'3_Tasso cambio effettivo'!E3/-5*100,'3_Tasso cambio effettivo'!E3/5*100)</f>
        <v>34</v>
      </c>
      <c r="F3" s="3">
        <f>IF('4_Quota export mondiale'!E3&lt;0,'4_Quota export mondiale'!E3/-6*100,0)</f>
        <v>228.33333333333331</v>
      </c>
      <c r="G3" s="3">
        <f>IF('5_Costo_lavoro'!E3&gt;0,'5_Costo_lavoro'!E3/9*100,0)</f>
        <v>4.4444444444444446</v>
      </c>
      <c r="H3" s="3">
        <f>IF('6_Prezzo abitazioni'!E3&gt;0,'6_Prezzo abitazioni'!E3/6*100,0)</f>
        <v>13.333333333333334</v>
      </c>
      <c r="I3" s="3">
        <f>IF('7_Crediti concessi privati'!E3&gt;0,'7_Crediti concessi privati'!E3/14*100,0)</f>
        <v>78.571428571428569</v>
      </c>
      <c r="J3" s="3">
        <f>IF('8_Debiti settore privato'!E3&gt;0,'8_Debiti settore privato'!E3/133*100,0)</f>
        <v>130.5263157894737</v>
      </c>
      <c r="K3" s="3">
        <f>IF('9_Debito pubblico'!E3&gt;0,'9_Debito pubblico'!E3/60*100,0)</f>
        <v>175.33333333333334</v>
      </c>
      <c r="L3" s="3">
        <f>IF('10_Disoccupazione'!E3&gt;0,'10_Disoccupazione'!E3/10*100,0)</f>
        <v>86.999999999999986</v>
      </c>
      <c r="M3" s="3">
        <f>IF('11_esposizione finanziaria'!E3&gt;0,'11_esposizione finanziaria'!E3/16.5*100,0)</f>
        <v>15.75757575757576</v>
      </c>
      <c r="N3" s="3">
        <f>IF('12_Tasso di attivita'!E3&lt;0,'12_Tasso di attivita'!E3/-0.2*100,0)</f>
        <v>0</v>
      </c>
      <c r="O3" s="3">
        <f>IF('13_Disoccupazione lungo periodo'!E3&gt;0,'13_Disoccupazione lungo periodo'!E3/0.5*100,0)</f>
        <v>180</v>
      </c>
      <c r="P3" s="3">
        <f>IF('14_Disoccupazione giovanile'!E3&gt;0,'14_Disoccupazione giovanile'!E3/2*100,0)</f>
        <v>125</v>
      </c>
      <c r="Q3">
        <f t="shared" ref="Q3:Q29" si="0">COUNTIF(C3:P3,"&gt;=100")</f>
        <v>5</v>
      </c>
      <c r="R3" s="3">
        <f>AVERAGE(C3:P3)</f>
        <v>76.592840325923035</v>
      </c>
      <c r="S3">
        <f t="shared" ref="S3:S29" si="1">RANK(R3,R$3:R$29,1)</f>
        <v>22</v>
      </c>
      <c r="T3">
        <f t="shared" ref="T3:T29" si="2">COUNTIF(C3:G3,"&gt;=100")</f>
        <v>1</v>
      </c>
      <c r="U3" s="3">
        <f t="shared" ref="U3:U32" si="3">AVERAGE(C3:G3)</f>
        <v>53.355555555555554</v>
      </c>
      <c r="V3">
        <f t="shared" ref="V3:V29" si="4">RANK(U3,U$3:U$29,1)</f>
        <v>7</v>
      </c>
      <c r="W3">
        <f t="shared" ref="W3:W29" si="5">COUNTIF(H3:P3,"&gt;=100")</f>
        <v>4</v>
      </c>
      <c r="X3" s="3">
        <f>AVERAGE(H3:P3)</f>
        <v>89.502442976127185</v>
      </c>
      <c r="Y3">
        <f t="shared" ref="Y3:Y29" si="6">RANK(X3,X$3:X$29,1)</f>
        <v>24</v>
      </c>
      <c r="Z3" s="3">
        <f>SUM(H3:P3)/14/R3*100</f>
        <v>75.120970218013767</v>
      </c>
    </row>
    <row r="4" spans="1:26" x14ac:dyDescent="0.25">
      <c r="A4" s="4" t="s">
        <v>56</v>
      </c>
      <c r="B4" t="s">
        <v>5</v>
      </c>
      <c r="C4" s="3">
        <f>IF('1_Bilancia commerciale'!E4&lt;1,ABS(1-'1_Bilancia commerciale'!E4)*20,('1_Bilancia commerciale'!E4-1)*20)</f>
        <v>3.9999999999999991</v>
      </c>
      <c r="D4" s="3">
        <f>IF('2_posizione internaz.li'!E4&lt;0,'2_posizione internaz.li'!E4/-35*100,0)</f>
        <v>175.71428571428572</v>
      </c>
      <c r="E4" s="3">
        <f>IF('3_Tasso cambio effettivo'!E4&lt;0,'3_Tasso cambio effettivo'!E4/-5*100,'3_Tasso cambio effettivo'!E4/5*100)</f>
        <v>86</v>
      </c>
      <c r="F4" s="3">
        <f>IF('4_Quota export mondiale'!E4&lt;0,'4_Quota export mondiale'!E4/-6*100,0)</f>
        <v>0</v>
      </c>
      <c r="G4" s="3">
        <f>IF('5_Costo_lavoro'!E4&gt;0,'5_Costo_lavoro'!E4/9*100,0)</f>
        <v>191.11111111111109</v>
      </c>
      <c r="H4" s="3">
        <f>IF('6_Prezzo abitazioni'!E4&gt;0,'6_Prezzo abitazioni'!E4/6*100,0)</f>
        <v>6.666666666666667</v>
      </c>
      <c r="I4" s="3">
        <f>IF('7_Crediti concessi privati'!E4&gt;0,'7_Crediti concessi privati'!E4/14*100,0)</f>
        <v>0</v>
      </c>
      <c r="J4" s="3">
        <f>IF('8_Debiti settore privato'!E4&gt;0,'8_Debiti settore privato'!E4/133*100,0)</f>
        <v>81.729323308270679</v>
      </c>
      <c r="K4" s="3">
        <f>IF('9_Debito pubblico'!E4&gt;0,'9_Debito pubblico'!E4/60*100,0)</f>
        <v>43.166666666666664</v>
      </c>
      <c r="L4" s="3">
        <f>IF('10_Disoccupazione'!E4&gt;0,'10_Disoccupazione'!E4/10*100,0)</f>
        <v>121</v>
      </c>
      <c r="M4" s="3">
        <f>IF('11_esposizione finanziaria'!E4&gt;0,'11_esposizione finanziaria'!E4/16.5*100,0)</f>
        <v>58.18181818181818</v>
      </c>
      <c r="N4" s="3">
        <f>IF('12_Tasso di attivita'!E4&lt;0,'12_Tasso di attivita'!E4/-0.2*100,0)</f>
        <v>0</v>
      </c>
      <c r="O4" s="3">
        <f>IF('13_Disoccupazione lungo periodo'!E4&gt;0,'13_Disoccupazione lungo periodo'!E4/0.5*100,0)</f>
        <v>0</v>
      </c>
      <c r="P4" s="3">
        <f>IF('14_Disoccupazione giovanile'!E4&gt;0,'14_Disoccupazione giovanile'!E4/2*100,0)</f>
        <v>0</v>
      </c>
      <c r="Q4">
        <f t="shared" si="0"/>
        <v>3</v>
      </c>
      <c r="R4" s="3">
        <f t="shared" ref="R4:R32" si="7">AVERAGE(C4:P4)</f>
        <v>54.826419403487066</v>
      </c>
      <c r="S4">
        <f t="shared" si="1"/>
        <v>12</v>
      </c>
      <c r="T4">
        <f t="shared" si="2"/>
        <v>2</v>
      </c>
      <c r="U4" s="3">
        <f t="shared" si="3"/>
        <v>91.365079365079367</v>
      </c>
      <c r="V4">
        <f t="shared" si="4"/>
        <v>21</v>
      </c>
      <c r="W4">
        <f t="shared" si="5"/>
        <v>1</v>
      </c>
      <c r="X4" s="3">
        <f t="shared" ref="X4:X32" si="8">AVERAGE(H4:P4)</f>
        <v>34.527163869269131</v>
      </c>
      <c r="Y4">
        <f t="shared" si="6"/>
        <v>4</v>
      </c>
      <c r="Z4" s="3">
        <f t="shared" ref="Z4:Z32" si="9">SUM(H4:P4)/14/R4*100</f>
        <v>40.484193856633681</v>
      </c>
    </row>
    <row r="5" spans="1:26" x14ac:dyDescent="0.25">
      <c r="A5" s="4" t="s">
        <v>56</v>
      </c>
      <c r="B5" t="s">
        <v>6</v>
      </c>
      <c r="C5" s="3">
        <f>IF('1_Bilancia commerciale'!E5&lt;1,ABS(1-'1_Bilancia commerciale'!E5)*20,('1_Bilancia commerciale'!E5-1)*20)</f>
        <v>20</v>
      </c>
      <c r="D5" s="3">
        <f>IF('2_posizione internaz.li'!E5&lt;0,'2_posizione internaz.li'!E5/-35*100,0)</f>
        <v>94</v>
      </c>
      <c r="E5" s="3">
        <f>IF('3_Tasso cambio effettivo'!E5&lt;0,'3_Tasso cambio effettivo'!E5/-5*100,'3_Tasso cambio effettivo'!E5/5*100)</f>
        <v>164</v>
      </c>
      <c r="F5" s="3">
        <f>IF('4_Quota export mondiale'!E5&lt;0,'4_Quota export mondiale'!E5/-6*100,0)</f>
        <v>33.833333333333329</v>
      </c>
      <c r="G5" s="3">
        <f>IF('5_Costo_lavoro'!E5&gt;0,'5_Costo_lavoro'!E5/9*100,0)</f>
        <v>6.666666666666667</v>
      </c>
      <c r="H5" s="3">
        <f>IF('6_Prezzo abitazioni'!E5&gt;0,'6_Prezzo abitazioni'!E5/6*100,0)</f>
        <v>66.666666666666657</v>
      </c>
      <c r="I5" s="3">
        <f>IF('7_Crediti concessi privati'!E5&gt;0,'7_Crediti concessi privati'!E5/14*100,0)</f>
        <v>0</v>
      </c>
      <c r="J5" s="3">
        <f>IF('8_Debiti settore privato'!E5&gt;0,'8_Debiti settore privato'!E5/133*100,0)</f>
        <v>58.796992481203013</v>
      </c>
      <c r="K5" s="3">
        <f>IF('9_Debito pubblico'!E5&gt;0,'9_Debito pubblico'!E5/60*100,0)</f>
        <v>66.166666666666671</v>
      </c>
      <c r="L5" s="3">
        <f>IF('10_Disoccupazione'!E5&gt;0,'10_Disoccupazione'!E5/10*100,0)</f>
        <v>61</v>
      </c>
      <c r="M5" s="3">
        <f>IF('11_esposizione finanziaria'!E5&gt;0,'11_esposizione finanziaria'!E5/16.5*100,0)</f>
        <v>47.878787878787882</v>
      </c>
      <c r="N5" s="3">
        <f>IF('12_Tasso di attivita'!E5&lt;0,'12_Tasso di attivita'!E5/-0.2*100,0)</f>
        <v>0</v>
      </c>
      <c r="O5" s="3">
        <f>IF('13_Disoccupazione lungo periodo'!E5&gt;0,'13_Disoccupazione lungo periodo'!E5/0.5*100,0)</f>
        <v>0</v>
      </c>
      <c r="P5" s="3">
        <f>IF('14_Disoccupazione giovanile'!E5&gt;0,'14_Disoccupazione giovanile'!E5/2*100,0)</f>
        <v>0</v>
      </c>
      <c r="Q5">
        <f t="shared" si="0"/>
        <v>1</v>
      </c>
      <c r="R5" s="3">
        <f t="shared" si="7"/>
        <v>44.214936692380299</v>
      </c>
      <c r="S5">
        <f t="shared" si="1"/>
        <v>4</v>
      </c>
      <c r="T5">
        <f t="shared" si="2"/>
        <v>1</v>
      </c>
      <c r="U5" s="3">
        <f t="shared" si="3"/>
        <v>63.7</v>
      </c>
      <c r="V5">
        <f t="shared" si="4"/>
        <v>13</v>
      </c>
      <c r="W5">
        <f t="shared" si="5"/>
        <v>0</v>
      </c>
      <c r="X5" s="3">
        <f t="shared" si="8"/>
        <v>33.389901521480468</v>
      </c>
      <c r="Y5">
        <f t="shared" si="6"/>
        <v>2</v>
      </c>
      <c r="Z5" s="3">
        <f t="shared" si="9"/>
        <v>48.546799561695217</v>
      </c>
    </row>
    <row r="6" spans="1:26" x14ac:dyDescent="0.25">
      <c r="A6" s="4" t="s">
        <v>56</v>
      </c>
      <c r="B6" t="s">
        <v>7</v>
      </c>
      <c r="C6" s="3">
        <f>IF('1_Bilancia commerciale'!E6&lt;1,ABS(1-'1_Bilancia commerciale'!E6)*20,('1_Bilancia commerciale'!E6-1)*20)</f>
        <v>146</v>
      </c>
      <c r="D6" s="3">
        <f>IF('2_posizione internaz.li'!E6&lt;0,'2_posizione internaz.li'!E6/-35*100,0)</f>
        <v>0</v>
      </c>
      <c r="E6" s="3">
        <f>IF('3_Tasso cambio effettivo'!E6&lt;0,'3_Tasso cambio effettivo'!E6/-5*100,'3_Tasso cambio effettivo'!E6/5*100)</f>
        <v>34</v>
      </c>
      <c r="F6" s="3">
        <f>IF('4_Quota export mondiale'!E6&lt;0,'4_Quota export mondiale'!E6/-6*100,0)</f>
        <v>143.83333333333334</v>
      </c>
      <c r="G6" s="3">
        <f>IF('5_Costo_lavoro'!E6&gt;0,'5_Costo_lavoro'!E6/9*100,0)</f>
        <v>24.444444444444446</v>
      </c>
      <c r="H6" s="3">
        <f>IF('6_Prezzo abitazioni'!E6&gt;0,'6_Prezzo abitazioni'!E6/6*100,0)</f>
        <v>109.99999999999999</v>
      </c>
      <c r="I6" s="3">
        <f>IF('7_Crediti concessi privati'!E6&gt;0,'7_Crediti concessi privati'!E6/14*100,0)</f>
        <v>20.714285714285712</v>
      </c>
      <c r="J6" s="3">
        <f>IF('8_Debiti settore privato'!E6&gt;0,'8_Debiti settore privato'!E6/133*100,0)</f>
        <v>158.94736842105263</v>
      </c>
      <c r="K6" s="3">
        <f>IF('9_Debito pubblico'!E6&gt;0,'9_Debito pubblico'!E6/60*100,0)</f>
        <v>66.333333333333329</v>
      </c>
      <c r="L6" s="3">
        <f>IF('10_Disoccupazione'!E6&gt;0,'10_Disoccupazione'!E6/10*100,0)</f>
        <v>69</v>
      </c>
      <c r="M6" s="3">
        <f>IF('11_esposizione finanziaria'!E6&gt;0,'11_esposizione finanziaria'!E6/16.5*100,0)</f>
        <v>0</v>
      </c>
      <c r="N6" s="3">
        <f>IF('12_Tasso di attivita'!E6&lt;0,'12_Tasso di attivita'!E6/-0.2*100,0)</f>
        <v>149.99999999999997</v>
      </c>
      <c r="O6" s="3">
        <f>IF('13_Disoccupazione lungo periodo'!E6&gt;0,'13_Disoccupazione lungo periodo'!E6/0.5*100,0)</f>
        <v>0</v>
      </c>
      <c r="P6" s="3">
        <f>IF('14_Disoccupazione giovanile'!E6&gt;0,'14_Disoccupazione giovanile'!E6/2*100,0)</f>
        <v>0</v>
      </c>
      <c r="Q6">
        <f t="shared" si="0"/>
        <v>5</v>
      </c>
      <c r="R6" s="3">
        <f t="shared" si="7"/>
        <v>65.948054660460684</v>
      </c>
      <c r="S6">
        <f t="shared" si="1"/>
        <v>16</v>
      </c>
      <c r="T6">
        <f t="shared" si="2"/>
        <v>2</v>
      </c>
      <c r="U6" s="3">
        <f t="shared" si="3"/>
        <v>69.655555555555566</v>
      </c>
      <c r="V6">
        <f t="shared" si="4"/>
        <v>16</v>
      </c>
      <c r="W6">
        <f t="shared" si="5"/>
        <v>3</v>
      </c>
      <c r="X6" s="3">
        <f t="shared" si="8"/>
        <v>63.888331940963518</v>
      </c>
      <c r="Y6">
        <f t="shared" si="6"/>
        <v>18</v>
      </c>
      <c r="Z6" s="3">
        <f t="shared" si="9"/>
        <v>62.2779106145504</v>
      </c>
    </row>
    <row r="7" spans="1:26" x14ac:dyDescent="0.25">
      <c r="A7" s="4" t="s">
        <v>55</v>
      </c>
      <c r="B7" t="s">
        <v>8</v>
      </c>
      <c r="C7" s="3">
        <f>IF('1_Bilancia commerciale'!E7&lt;1,ABS(1-'1_Bilancia commerciale'!E7)*20,('1_Bilancia commerciale'!E7-1)*20)</f>
        <v>130</v>
      </c>
      <c r="D7" s="3">
        <f>IF('2_posizione internaz.li'!E7&lt;0,'2_posizione internaz.li'!E7/-35*100,0)</f>
        <v>0</v>
      </c>
      <c r="E7" s="3">
        <f>IF('3_Tasso cambio effettivo'!E7&lt;0,'3_Tasso cambio effettivo'!E7/-5*100,'3_Tasso cambio effettivo'!E7/5*100)</f>
        <v>30</v>
      </c>
      <c r="F7" s="3">
        <f>IF('4_Quota export mondiale'!E7&lt;0,'4_Quota export mondiale'!E7/-6*100,0)</f>
        <v>54.999999999999993</v>
      </c>
      <c r="G7" s="3">
        <f>IF('5_Costo_lavoro'!E7&gt;0,'5_Costo_lavoro'!E7/9*100,0)</f>
        <v>68.888888888888886</v>
      </c>
      <c r="H7" s="3">
        <f>IF('6_Prezzo abitazioni'!E7&gt;0,'6_Prezzo abitazioni'!E7/6*100,0)</f>
        <v>68.333333333333329</v>
      </c>
      <c r="I7" s="3">
        <f>IF('7_Crediti concessi privati'!E7&gt;0,'7_Crediti concessi privati'!E7/14*100,0)</f>
        <v>20.714285714285712</v>
      </c>
      <c r="J7" s="3">
        <f>IF('8_Debiti settore privato'!E7&gt;0,'8_Debiti settore privato'!E7/133*100,0)</f>
        <v>79.924812030075188</v>
      </c>
      <c r="K7" s="3">
        <f>IF('9_Debito pubblico'!E7&gt;0,'9_Debito pubblico'!E7/60*100,0)</f>
        <v>119.83333333333334</v>
      </c>
      <c r="L7" s="3">
        <f>IF('10_Disoccupazione'!E7&gt;0,'10_Disoccupazione'!E7/10*100,0)</f>
        <v>47</v>
      </c>
      <c r="M7" s="3">
        <f>IF('11_esposizione finanziaria'!E7&gt;0,'11_esposizione finanziaria'!E7/16.5*100,0)</f>
        <v>18.787878787878789</v>
      </c>
      <c r="N7" s="3">
        <f>IF('12_Tasso di attivita'!E7&lt;0,'12_Tasso di attivita'!E7/-0.2*100,0)</f>
        <v>0</v>
      </c>
      <c r="O7" s="3">
        <f>IF('13_Disoccupazione lungo periodo'!E7&gt;0,'13_Disoccupazione lungo periodo'!E7/0.5*100,0)</f>
        <v>0</v>
      </c>
      <c r="P7" s="3">
        <f>IF('14_Disoccupazione giovanile'!E7&gt;0,'14_Disoccupazione giovanile'!E7/2*100,0)</f>
        <v>0</v>
      </c>
      <c r="Q7">
        <f t="shared" si="0"/>
        <v>2</v>
      </c>
      <c r="R7" s="3">
        <f t="shared" si="7"/>
        <v>45.60589514912823</v>
      </c>
      <c r="S7">
        <f t="shared" si="1"/>
        <v>5</v>
      </c>
      <c r="T7">
        <f t="shared" si="2"/>
        <v>1</v>
      </c>
      <c r="U7" s="3">
        <f t="shared" si="3"/>
        <v>56.777777777777786</v>
      </c>
      <c r="V7">
        <f t="shared" si="4"/>
        <v>10</v>
      </c>
      <c r="W7">
        <f t="shared" si="5"/>
        <v>1</v>
      </c>
      <c r="X7" s="3">
        <f t="shared" si="8"/>
        <v>39.399293688767372</v>
      </c>
      <c r="Y7">
        <f t="shared" si="6"/>
        <v>6</v>
      </c>
      <c r="Z7" s="3">
        <f t="shared" si="9"/>
        <v>55.536937250171725</v>
      </c>
    </row>
    <row r="8" spans="1:26" x14ac:dyDescent="0.25">
      <c r="A8" s="4" t="s">
        <v>55</v>
      </c>
      <c r="B8" t="s">
        <v>9</v>
      </c>
      <c r="C8" s="3">
        <f>IF('1_Bilancia commerciale'!E8&lt;1,ABS(1-'1_Bilancia commerciale'!E8)*20,('1_Bilancia commerciale'!E8-1)*20)</f>
        <v>1.9999999999999996</v>
      </c>
      <c r="D8" s="3">
        <f>IF('2_posizione internaz.li'!E8&lt;0,'2_posizione internaz.li'!E8/-35*100,0)</f>
        <v>114.85714285714286</v>
      </c>
      <c r="E8" s="3">
        <f>IF('3_Tasso cambio effettivo'!E8&lt;0,'3_Tasso cambio effettivo'!E8/-5*100,'3_Tasso cambio effettivo'!E8/5*100)</f>
        <v>115.99999999999999</v>
      </c>
      <c r="F8" s="3">
        <f>IF('4_Quota export mondiale'!E8&lt;0,'4_Quota export mondiale'!E8/-6*100,0)</f>
        <v>0</v>
      </c>
      <c r="G8" s="3">
        <f>IF('5_Costo_lavoro'!E8&gt;0,'5_Costo_lavoro'!E8/9*100,0)</f>
        <v>166.66666666666669</v>
      </c>
      <c r="H8" s="3">
        <f>IF('6_Prezzo abitazioni'!E8&gt;0,'6_Prezzo abitazioni'!E8/6*100,0)</f>
        <v>121.66666666666666</v>
      </c>
      <c r="I8" s="3">
        <f>IF('7_Crediti concessi privati'!E8&gt;0,'7_Crediti concessi privati'!E8/14*100,0)</f>
        <v>16.428571428571427</v>
      </c>
      <c r="J8" s="3">
        <f>IF('8_Debiti settore privato'!E8&gt;0,'8_Debiti settore privato'!E8/133*100,0)</f>
        <v>85.187969924812023</v>
      </c>
      <c r="K8" s="3">
        <f>IF('9_Debito pubblico'!E8&gt;0,'9_Debito pubblico'!E8/60*100,0)</f>
        <v>16.833333333333332</v>
      </c>
      <c r="L8" s="3">
        <f>IF('10_Disoccupazione'!E8&gt;0,'10_Disoccupazione'!E8/10*100,0)</f>
        <v>74</v>
      </c>
      <c r="M8" s="3">
        <f>IF('11_esposizione finanziaria'!E8&gt;0,'11_esposizione finanziaria'!E8/16.5*100,0)</f>
        <v>45.454545454545453</v>
      </c>
      <c r="N8" s="3">
        <f>IF('12_Tasso di attivita'!E8&lt;0,'12_Tasso di attivita'!E8/-0.2*100,0)</f>
        <v>0</v>
      </c>
      <c r="O8" s="3">
        <f>IF('13_Disoccupazione lungo periodo'!E8&gt;0,'13_Disoccupazione lungo periodo'!E8/0.5*100,0)</f>
        <v>0</v>
      </c>
      <c r="P8" s="3">
        <f>IF('14_Disoccupazione giovanile'!E8&gt;0,'14_Disoccupazione giovanile'!E8/2*100,0)</f>
        <v>0</v>
      </c>
      <c r="Q8">
        <f t="shared" si="0"/>
        <v>4</v>
      </c>
      <c r="R8" s="3">
        <f t="shared" si="7"/>
        <v>54.221064023695604</v>
      </c>
      <c r="S8">
        <f t="shared" si="1"/>
        <v>11</v>
      </c>
      <c r="T8">
        <f t="shared" si="2"/>
        <v>3</v>
      </c>
      <c r="U8" s="3">
        <f t="shared" si="3"/>
        <v>79.904761904761898</v>
      </c>
      <c r="V8">
        <f t="shared" si="4"/>
        <v>18</v>
      </c>
      <c r="W8">
        <f t="shared" si="5"/>
        <v>1</v>
      </c>
      <c r="X8" s="3">
        <f t="shared" si="8"/>
        <v>39.95234297865877</v>
      </c>
      <c r="Y8">
        <f t="shared" si="6"/>
        <v>8</v>
      </c>
      <c r="Z8" s="3">
        <f t="shared" si="9"/>
        <v>47.368397356578946</v>
      </c>
    </row>
    <row r="9" spans="1:26" x14ac:dyDescent="0.25">
      <c r="A9" s="4" t="s">
        <v>55</v>
      </c>
      <c r="B9" t="s">
        <v>10</v>
      </c>
      <c r="C9" s="3">
        <f>IF('1_Bilancia commerciale'!E9&lt;1,ABS(1-'1_Bilancia commerciale'!E9)*20,('1_Bilancia commerciale'!E9-1)*20)</f>
        <v>25.999999999999996</v>
      </c>
      <c r="D9" s="3">
        <f>IF('2_posizione internaz.li'!E9&lt;0,'2_posizione internaz.li'!E9/-35*100,0)</f>
        <v>566.57142857142867</v>
      </c>
      <c r="E9" s="3">
        <f>IF('3_Tasso cambio effettivo'!E9&lt;0,'3_Tasso cambio effettivo'!E9/-5*100,'3_Tasso cambio effettivo'!E9/5*100)</f>
        <v>128</v>
      </c>
      <c r="F9" s="3">
        <f>IF('4_Quota export mondiale'!E9&lt;0,'4_Quota export mondiale'!E9/-6*100,0)</f>
        <v>0</v>
      </c>
      <c r="G9" s="3">
        <f>IF('5_Costo_lavoro'!E9&gt;0,'5_Costo_lavoro'!E9/9*100,0)</f>
        <v>0</v>
      </c>
      <c r="H9" s="3">
        <f>IF('6_Prezzo abitazioni'!E9&gt;0,'6_Prezzo abitazioni'!E9/6*100,0)</f>
        <v>181.66666666666666</v>
      </c>
      <c r="I9" s="3">
        <f>IF('7_Crediti concessi privati'!E9&gt;0,'7_Crediti concessi privati'!E9/14*100,0)</f>
        <v>0</v>
      </c>
      <c r="J9" s="3">
        <f>IF('8_Debiti settore privato'!E9&gt;0,'8_Debiti settore privato'!E9/133*100,0)</f>
        <v>228.42105263157896</v>
      </c>
      <c r="K9" s="3">
        <f>IF('9_Debito pubblico'!E9&gt;0,'9_Debito pubblico'!E9/60*100,0)</f>
        <v>127.83333333333333</v>
      </c>
      <c r="L9" s="3">
        <f>IF('10_Disoccupazione'!E9&gt;0,'10_Disoccupazione'!E9/10*100,0)</f>
        <v>119</v>
      </c>
      <c r="M9" s="3">
        <f>IF('11_esposizione finanziaria'!E9&gt;0,'11_esposizione finanziaria'!E9/16.5*100,0)</f>
        <v>57.575757575757578</v>
      </c>
      <c r="N9" s="3">
        <f>IF('12_Tasso di attivita'!E9&lt;0,'12_Tasso di attivita'!E9/-0.2*100,0)</f>
        <v>0</v>
      </c>
      <c r="O9" s="3">
        <f>IF('13_Disoccupazione lungo periodo'!E9&gt;0,'13_Disoccupazione lungo periodo'!E9/0.5*100,0)</f>
        <v>0</v>
      </c>
      <c r="P9" s="3">
        <f>IF('14_Disoccupazione giovanile'!E9&gt;0,'14_Disoccupazione giovanile'!E9/2*100,0)</f>
        <v>0</v>
      </c>
      <c r="Q9">
        <f t="shared" si="0"/>
        <v>6</v>
      </c>
      <c r="R9" s="3">
        <f t="shared" si="7"/>
        <v>102.50487419848321</v>
      </c>
      <c r="S9">
        <f t="shared" si="1"/>
        <v>25</v>
      </c>
      <c r="T9">
        <f t="shared" si="2"/>
        <v>2</v>
      </c>
      <c r="U9" s="3">
        <f t="shared" si="3"/>
        <v>144.11428571428573</v>
      </c>
      <c r="V9">
        <f t="shared" si="4"/>
        <v>26</v>
      </c>
      <c r="W9">
        <f t="shared" si="5"/>
        <v>4</v>
      </c>
      <c r="X9" s="3">
        <f t="shared" si="8"/>
        <v>79.388534467481847</v>
      </c>
      <c r="Y9">
        <f t="shared" si="6"/>
        <v>22</v>
      </c>
      <c r="Z9" s="3">
        <f t="shared" si="9"/>
        <v>49.788350888134026</v>
      </c>
    </row>
    <row r="10" spans="1:26" x14ac:dyDescent="0.25">
      <c r="A10" s="4" t="s">
        <v>55</v>
      </c>
      <c r="B10" t="s">
        <v>11</v>
      </c>
      <c r="C10" s="3">
        <f>IF('1_Bilancia commerciale'!E10&lt;1,ABS(1-'1_Bilancia commerciale'!E10)*20,('1_Bilancia commerciale'!E10-1)*20)</f>
        <v>40</v>
      </c>
      <c r="D10" s="3">
        <f>IF('2_posizione internaz.li'!E10&lt;0,'2_posizione internaz.li'!E10/-35*100,0)</f>
        <v>388.85714285714283</v>
      </c>
      <c r="E10" s="3">
        <f>IF('3_Tasso cambio effettivo'!E10&lt;0,'3_Tasso cambio effettivo'!E10/-5*100,'3_Tasso cambio effettivo'!E10/5*100)</f>
        <v>111.99999999999999</v>
      </c>
      <c r="F10" s="3">
        <f>IF('4_Quota export mondiale'!E10&lt;0,'4_Quota export mondiale'!E10/-6*100,0)</f>
        <v>235.16666666666666</v>
      </c>
      <c r="G10" s="3">
        <f>IF('5_Costo_lavoro'!E10&gt;0,'5_Costo_lavoro'!E10/9*100,0)</f>
        <v>0</v>
      </c>
      <c r="H10" s="3">
        <f>IF('6_Prezzo abitazioni'!E10&gt;0,'6_Prezzo abitazioni'!E10/6*100,0)</f>
        <v>0</v>
      </c>
      <c r="I10" s="3">
        <f>IF('7_Crediti concessi privati'!E10&gt;0,'7_Crediti concessi privati'!E10/14*100,0)</f>
        <v>0</v>
      </c>
      <c r="J10" s="3">
        <f>IF('8_Debiti settore privato'!E10&gt;0,'8_Debiti settore privato'!E10/133*100,0)</f>
        <v>97.067669172932327</v>
      </c>
      <c r="K10" s="3">
        <f>IF('9_Debito pubblico'!E10&gt;0,'9_Debito pubblico'!E10/60*100,0)</f>
        <v>294.5</v>
      </c>
      <c r="L10" s="3">
        <f>IF('10_Disoccupazione'!E10&gt;0,'10_Disoccupazione'!E10/10*100,0)</f>
        <v>265</v>
      </c>
      <c r="M10" s="3">
        <f>IF('11_esposizione finanziaria'!E10&gt;0,'11_esposizione finanziaria'!E10/16.5*100,0)</f>
        <v>38.181818181818187</v>
      </c>
      <c r="N10" s="3">
        <f>IF('12_Tasso di attivita'!E10&lt;0,'12_Tasso di attivita'!E10/-0.2*100,0)</f>
        <v>0</v>
      </c>
      <c r="O10" s="3">
        <f>IF('13_Disoccupazione lungo periodo'!E10&gt;0,'13_Disoccupazione lungo periodo'!E10/0.5*100,0)</f>
        <v>660</v>
      </c>
      <c r="P10" s="3">
        <f>IF('14_Disoccupazione giovanile'!E10&gt;0,'14_Disoccupazione giovanile'!E10/2*100,0)</f>
        <v>0</v>
      </c>
      <c r="Q10">
        <f t="shared" si="0"/>
        <v>6</v>
      </c>
      <c r="R10" s="3">
        <f t="shared" si="7"/>
        <v>152.19809263418287</v>
      </c>
      <c r="S10">
        <f t="shared" si="1"/>
        <v>26</v>
      </c>
      <c r="T10">
        <f t="shared" si="2"/>
        <v>3</v>
      </c>
      <c r="U10" s="3">
        <f t="shared" si="3"/>
        <v>155.20476190476188</v>
      </c>
      <c r="V10">
        <f t="shared" si="4"/>
        <v>27</v>
      </c>
      <c r="W10">
        <f t="shared" si="5"/>
        <v>3</v>
      </c>
      <c r="X10" s="3">
        <f t="shared" si="8"/>
        <v>150.52772081719451</v>
      </c>
      <c r="Y10">
        <f t="shared" si="6"/>
        <v>26</v>
      </c>
      <c r="Z10" s="3">
        <f t="shared" si="9"/>
        <v>63.580179521649136</v>
      </c>
    </row>
    <row r="11" spans="1:26" x14ac:dyDescent="0.25">
      <c r="A11" s="4" t="s">
        <v>55</v>
      </c>
      <c r="B11" t="s">
        <v>12</v>
      </c>
      <c r="C11" s="3">
        <f>IF('1_Bilancia commerciale'!E11&lt;1,ABS(1-'1_Bilancia commerciale'!E11)*20,('1_Bilancia commerciale'!E11-1)*20)</f>
        <v>18</v>
      </c>
      <c r="D11" s="3">
        <f>IF('2_posizione internaz.li'!E11&lt;0,'2_posizione internaz.li'!E11/-35*100,0)</f>
        <v>254</v>
      </c>
      <c r="E11" s="3">
        <f>IF('3_Tasso cambio effettivo'!E11&lt;0,'3_Tasso cambio effettivo'!E11/-5*100,'3_Tasso cambio effettivo'!E11/5*100)</f>
        <v>64</v>
      </c>
      <c r="F11" s="3">
        <f>IF('4_Quota export mondiale'!E11&lt;0,'4_Quota export mondiale'!E11/-6*100,0)</f>
        <v>57.166666666666664</v>
      </c>
      <c r="G11" s="3">
        <f>IF('5_Costo_lavoro'!E11&gt;0,'5_Costo_lavoro'!E11/9*100,0)</f>
        <v>0</v>
      </c>
      <c r="H11" s="3">
        <f>IF('6_Prezzo abitazioni'!E11&gt;0,'6_Prezzo abitazioni'!E11/6*100,0)</f>
        <v>61.666666666666671</v>
      </c>
      <c r="I11" s="3">
        <f>IF('7_Crediti concessi privati'!E11&gt;0,'7_Crediti concessi privati'!E11/14*100,0)</f>
        <v>0</v>
      </c>
      <c r="J11" s="3">
        <f>IF('8_Debiti settore privato'!E11&gt;0,'8_Debiti settore privato'!E11/133*100,0)</f>
        <v>117.06766917293233</v>
      </c>
      <c r="K11" s="3">
        <f>IF('9_Debito pubblico'!E11&gt;0,'9_Debito pubblico'!E11/60*100,0)</f>
        <v>172.16666666666666</v>
      </c>
      <c r="L11" s="3">
        <f>IF('10_Disoccupazione'!E11&gt;0,'10_Disoccupazione'!E11/10*100,0)</f>
        <v>242</v>
      </c>
      <c r="M11" s="3">
        <f>IF('11_esposizione finanziaria'!E11&gt;0,'11_esposizione finanziaria'!E11/16.5*100,0)</f>
        <v>0</v>
      </c>
      <c r="N11" s="3">
        <f>IF('12_Tasso di attivita'!E11&lt;0,'12_Tasso di attivita'!E11/-0.2*100,0)</f>
        <v>0</v>
      </c>
      <c r="O11" s="3">
        <f>IF('13_Disoccupazione lungo periodo'!E11&gt;0,'13_Disoccupazione lungo periodo'!E11/0.5*100,0)</f>
        <v>80</v>
      </c>
      <c r="P11" s="3">
        <f>IF('14_Disoccupazione giovanile'!E11&gt;0,'14_Disoccupazione giovanile'!E11/2*100,0)</f>
        <v>0</v>
      </c>
      <c r="Q11">
        <f t="shared" si="0"/>
        <v>4</v>
      </c>
      <c r="R11" s="3">
        <f t="shared" si="7"/>
        <v>76.147690655209445</v>
      </c>
      <c r="S11">
        <f t="shared" si="1"/>
        <v>21</v>
      </c>
      <c r="T11">
        <f t="shared" si="2"/>
        <v>1</v>
      </c>
      <c r="U11" s="3">
        <f t="shared" si="3"/>
        <v>78.63333333333334</v>
      </c>
      <c r="V11">
        <f t="shared" si="4"/>
        <v>17</v>
      </c>
      <c r="W11">
        <f t="shared" si="5"/>
        <v>3</v>
      </c>
      <c r="X11" s="3">
        <f t="shared" si="8"/>
        <v>74.766778056251738</v>
      </c>
      <c r="Y11">
        <f t="shared" si="6"/>
        <v>20</v>
      </c>
      <c r="Z11" s="3">
        <f t="shared" si="9"/>
        <v>63.119914613704594</v>
      </c>
    </row>
    <row r="12" spans="1:26" x14ac:dyDescent="0.25">
      <c r="A12" s="4" t="s">
        <v>55</v>
      </c>
      <c r="B12" t="s">
        <v>13</v>
      </c>
      <c r="C12" s="3">
        <f>IF('1_Bilancia commerciale'!E12&lt;1,ABS(1-'1_Bilancia commerciale'!E12)*20,('1_Bilancia commerciale'!E12-1)*20)</f>
        <v>32</v>
      </c>
      <c r="D12" s="3">
        <f>IF('2_posizione internaz.li'!E12&lt;0,'2_posizione internaz.li'!E12/-35*100,0)</f>
        <v>36.857142857142861</v>
      </c>
      <c r="E12" s="3">
        <f>IF('3_Tasso cambio effettivo'!E12&lt;0,'3_Tasso cambio effettivo'!E12/-5*100,'3_Tasso cambio effettivo'!E12/5*100)</f>
        <v>57.999999999999993</v>
      </c>
      <c r="F12" s="3">
        <f>IF('4_Quota export mondiale'!E12&lt;0,'4_Quota export mondiale'!E12/-6*100,0)</f>
        <v>63.666666666666657</v>
      </c>
      <c r="G12" s="3">
        <f>IF('5_Costo_lavoro'!E12&gt;0,'5_Costo_lavoro'!E12/9*100,0)</f>
        <v>25.555555555555554</v>
      </c>
      <c r="H12" s="3">
        <f>IF('6_Prezzo abitazioni'!E12&gt;0,'6_Prezzo abitazioni'!E12/6*100,0)</f>
        <v>0</v>
      </c>
      <c r="I12" s="3">
        <f>IF('7_Crediti concessi privati'!E12&gt;0,'7_Crediti concessi privati'!E12/14*100,0)</f>
        <v>32.857142857142854</v>
      </c>
      <c r="J12" s="3">
        <f>IF('8_Debiti settore privato'!E12&gt;0,'8_Debiti settore privato'!E12/133*100,0)</f>
        <v>107.36842105263158</v>
      </c>
      <c r="K12" s="3">
        <f>IF('9_Debito pubblico'!E12&gt;0,'9_Debito pubblico'!E12/60*100,0)</f>
        <v>159.33333333333331</v>
      </c>
      <c r="L12" s="3">
        <f>IF('10_Disoccupazione'!E12&gt;0,'10_Disoccupazione'!E12/10*100,0)</f>
        <v>103</v>
      </c>
      <c r="M12" s="3">
        <f>IF('11_esposizione finanziaria'!E12&gt;0,'11_esposizione finanziaria'!E12/16.5*100,0)</f>
        <v>13.333333333333334</v>
      </c>
      <c r="N12" s="3">
        <f>IF('12_Tasso di attivita'!E12&lt;0,'12_Tasso di attivita'!E12/-0.2*100,0)</f>
        <v>0</v>
      </c>
      <c r="O12" s="3">
        <f>IF('13_Disoccupazione lungo periodo'!E12&gt;0,'13_Disoccupazione lungo periodo'!E12/0.5*100,0)</f>
        <v>100</v>
      </c>
      <c r="P12" s="3">
        <f>IF('14_Disoccupazione giovanile'!E12&gt;0,'14_Disoccupazione giovanile'!E12/2*100,0)</f>
        <v>15</v>
      </c>
      <c r="Q12">
        <f t="shared" si="0"/>
        <v>4</v>
      </c>
      <c r="R12" s="3">
        <f t="shared" si="7"/>
        <v>53.355113975414731</v>
      </c>
      <c r="S12">
        <f t="shared" si="1"/>
        <v>10</v>
      </c>
      <c r="T12">
        <f t="shared" si="2"/>
        <v>0</v>
      </c>
      <c r="U12" s="3">
        <f t="shared" si="3"/>
        <v>43.215873015873015</v>
      </c>
      <c r="V12">
        <f t="shared" si="4"/>
        <v>3</v>
      </c>
      <c r="W12">
        <f t="shared" si="5"/>
        <v>4</v>
      </c>
      <c r="X12" s="3">
        <f t="shared" si="8"/>
        <v>58.988025619604564</v>
      </c>
      <c r="Y12">
        <f t="shared" si="6"/>
        <v>15</v>
      </c>
      <c r="Z12" s="3">
        <f t="shared" si="9"/>
        <v>71.072612889696615</v>
      </c>
    </row>
    <row r="13" spans="1:26" x14ac:dyDescent="0.25">
      <c r="A13" s="4" t="s">
        <v>56</v>
      </c>
      <c r="B13" t="s">
        <v>14</v>
      </c>
      <c r="C13" s="3">
        <f>IF('1_Bilancia commerciale'!E13&lt;1,ABS(1-'1_Bilancia commerciale'!E13)*20,('1_Bilancia commerciale'!E13-1)*20)</f>
        <v>3.9999999999999991</v>
      </c>
      <c r="D13" s="3">
        <f>IF('2_posizione internaz.li'!E13&lt;0,'2_posizione internaz.li'!E13/-35*100,0)</f>
        <v>225.14285714285714</v>
      </c>
      <c r="E13" s="3">
        <f>IF('3_Tasso cambio effettivo'!E13&lt;0,'3_Tasso cambio effettivo'!E13/-5*100,'3_Tasso cambio effettivo'!E13/5*100)</f>
        <v>2</v>
      </c>
      <c r="F13" s="3">
        <f>IF('4_Quota export mondiale'!E13&lt;0,'4_Quota export mondiale'!E13/-6*100,0)</f>
        <v>99.833333333333343</v>
      </c>
      <c r="G13" s="3">
        <f>IF('5_Costo_lavoro'!E13&gt;0,'5_Costo_lavoro'!E13/9*100,0)</f>
        <v>0</v>
      </c>
      <c r="H13" s="3">
        <f>IF('6_Prezzo abitazioni'!E13&gt;0,'6_Prezzo abitazioni'!E13/6*100,0)</f>
        <v>0</v>
      </c>
      <c r="I13" s="3">
        <f>IF('7_Crediti concessi privati'!E13&gt;0,'7_Crediti concessi privati'!E13/14*100,0)</f>
        <v>0</v>
      </c>
      <c r="J13" s="3">
        <f>IF('8_Debiti settore privato'!E13&gt;0,'8_Debiti settore privato'!E13/133*100,0)</f>
        <v>82.932330827067673</v>
      </c>
      <c r="K13" s="3">
        <f>IF('9_Debito pubblico'!E13&gt;0,'9_Debito pubblico'!E13/60*100,0)</f>
        <v>138.66666666666669</v>
      </c>
      <c r="L13" s="3">
        <f>IF('10_Disoccupazione'!E13&gt;0,'10_Disoccupazione'!E13/10*100,0)</f>
        <v>169</v>
      </c>
      <c r="M13" s="3">
        <f>IF('11_esposizione finanziaria'!E13&gt;0,'11_esposizione finanziaria'!E13/16.5*100,0)</f>
        <v>9.0909090909090917</v>
      </c>
      <c r="N13" s="3">
        <f>IF('12_Tasso di attivita'!E13&lt;0,'12_Tasso di attivita'!E13/-0.2*100,0)</f>
        <v>0</v>
      </c>
      <c r="O13" s="3">
        <f>IF('13_Disoccupazione lungo periodo'!E13&gt;0,'13_Disoccupazione lungo periodo'!E13/0.5*100,0)</f>
        <v>0</v>
      </c>
      <c r="P13" s="3">
        <f>IF('14_Disoccupazione giovanile'!E13&gt;0,'14_Disoccupazione giovanile'!E13/2*100,0)</f>
        <v>10</v>
      </c>
      <c r="Q13">
        <f t="shared" si="0"/>
        <v>3</v>
      </c>
      <c r="R13" s="3">
        <f t="shared" si="7"/>
        <v>52.904721218630996</v>
      </c>
      <c r="S13">
        <f t="shared" si="1"/>
        <v>9</v>
      </c>
      <c r="T13">
        <f t="shared" si="2"/>
        <v>1</v>
      </c>
      <c r="U13" s="3">
        <f t="shared" si="3"/>
        <v>66.195238095238096</v>
      </c>
      <c r="V13">
        <f t="shared" si="4"/>
        <v>14</v>
      </c>
      <c r="W13">
        <f t="shared" si="5"/>
        <v>2</v>
      </c>
      <c r="X13" s="3">
        <f t="shared" si="8"/>
        <v>45.521100731627051</v>
      </c>
      <c r="Y13">
        <f t="shared" si="6"/>
        <v>11</v>
      </c>
      <c r="Z13" s="3">
        <f t="shared" si="9"/>
        <v>55.313711294523301</v>
      </c>
    </row>
    <row r="14" spans="1:26" x14ac:dyDescent="0.25">
      <c r="A14" s="9" t="s">
        <v>55</v>
      </c>
      <c r="B14" s="10" t="s">
        <v>15</v>
      </c>
      <c r="C14" s="11">
        <f>IF('1_Bilancia commerciale'!E14&lt;1,ABS(1-'1_Bilancia commerciale'!E14)*20,('1_Bilancia commerciale'!E14-1)*20)</f>
        <v>10</v>
      </c>
      <c r="D14" s="11">
        <f>IF('2_posizione internaz.li'!E14&lt;0,'2_posizione internaz.li'!E14/-35*100,0)</f>
        <v>55.142857142857146</v>
      </c>
      <c r="E14" s="11">
        <f>IF('3_Tasso cambio effettivo'!E14&lt;0,'3_Tasso cambio effettivo'!E14/-5*100,'3_Tasso cambio effettivo'!E14/5*100)</f>
        <v>48</v>
      </c>
      <c r="F14" s="11">
        <f>IF('4_Quota export mondiale'!E14&lt;0,'4_Quota export mondiale'!E14/-6*100,0)</f>
        <v>163.83333333333334</v>
      </c>
      <c r="G14" s="11">
        <f>IF('5_Costo_lavoro'!E14&gt;0,'5_Costo_lavoro'!E14/9*100,0)</f>
        <v>22.222222222222221</v>
      </c>
      <c r="H14" s="11">
        <f>IF('6_Prezzo abitazioni'!E14&gt;0,'6_Prezzo abitazioni'!E14/6*100,0)</f>
        <v>0</v>
      </c>
      <c r="I14" s="11">
        <f>IF('7_Crediti concessi privati'!E14&gt;0,'7_Crediti concessi privati'!E14/14*100,0)</f>
        <v>0</v>
      </c>
      <c r="J14" s="11">
        <f>IF('8_Debiti settore privato'!E14&gt;0,'8_Debiti settore privato'!E14/133*100,0)</f>
        <v>87.218045112781951</v>
      </c>
      <c r="K14" s="11">
        <f>IF('9_Debito pubblico'!E14&gt;0,'9_Debito pubblico'!E14/60*100,0)</f>
        <v>225.50000000000003</v>
      </c>
      <c r="L14" s="11">
        <f>IF('10_Disoccupazione'!E14&gt;0,'10_Disoccupazione'!E14/10*100,0)</f>
        <v>124</v>
      </c>
      <c r="M14" s="11">
        <f>IF('11_esposizione finanziaria'!E14&gt;0,'11_esposizione finanziaria'!E14/16.5*100,0)</f>
        <v>8.4848484848484844</v>
      </c>
      <c r="N14" s="11">
        <f>IF('12_Tasso di attivita'!E14&lt;0,'12_Tasso di attivita'!E14/-0.2*100,0)</f>
        <v>0</v>
      </c>
      <c r="O14" s="11">
        <f>IF('13_Disoccupazione lungo periodo'!E14&gt;0,'13_Disoccupazione lungo periodo'!E14/0.5*100,0)</f>
        <v>280</v>
      </c>
      <c r="P14" s="11">
        <f>IF('14_Disoccupazione giovanile'!E14&gt;0,'14_Disoccupazione giovanile'!E14/2*100,0)</f>
        <v>250</v>
      </c>
      <c r="Q14" s="10">
        <f t="shared" si="0"/>
        <v>5</v>
      </c>
      <c r="R14" s="11">
        <f t="shared" si="7"/>
        <v>91.028664735431661</v>
      </c>
      <c r="S14" s="12">
        <f t="shared" si="1"/>
        <v>24</v>
      </c>
      <c r="T14" s="12">
        <f t="shared" si="2"/>
        <v>1</v>
      </c>
      <c r="U14" s="13">
        <f t="shared" si="3"/>
        <v>59.839682539682542</v>
      </c>
      <c r="V14" s="12">
        <f t="shared" si="4"/>
        <v>12</v>
      </c>
      <c r="W14" s="10">
        <f t="shared" si="5"/>
        <v>4</v>
      </c>
      <c r="X14" s="11">
        <f t="shared" si="8"/>
        <v>108.35587706640338</v>
      </c>
      <c r="Y14" s="10">
        <f t="shared" si="6"/>
        <v>25</v>
      </c>
      <c r="Z14" s="11">
        <f t="shared" si="9"/>
        <v>76.522433614886069</v>
      </c>
    </row>
    <row r="15" spans="1:26" x14ac:dyDescent="0.25">
      <c r="A15" s="4" t="s">
        <v>55</v>
      </c>
      <c r="B15" t="s">
        <v>16</v>
      </c>
      <c r="C15" s="3">
        <f>IF('1_Bilancia commerciale'!E15&lt;1,ABS(1-'1_Bilancia commerciale'!E15)*20,('1_Bilancia commerciale'!E15-1)*20)</f>
        <v>60</v>
      </c>
      <c r="D15" s="3">
        <f>IF('2_posizione internaz.li'!E15&lt;0,'2_posizione internaz.li'!E15/-35*100,0)</f>
        <v>438.57142857142861</v>
      </c>
      <c r="E15" s="3">
        <f>IF('3_Tasso cambio effettivo'!E15&lt;0,'3_Tasso cambio effettivo'!E15/-5*100,'3_Tasso cambio effettivo'!E15/5*100)</f>
        <v>124</v>
      </c>
      <c r="F15" s="3">
        <f>IF('4_Quota export mondiale'!E15&lt;0,'4_Quota export mondiale'!E15/-6*100,0)</f>
        <v>81.5</v>
      </c>
      <c r="G15" s="3">
        <f>IF('5_Costo_lavoro'!E15&gt;0,'5_Costo_lavoro'!E15/9*100,0)</f>
        <v>0</v>
      </c>
      <c r="H15" s="3">
        <f>IF('6_Prezzo abitazioni'!E15&gt;0,'6_Prezzo abitazioni'!E15/6*100,0)</f>
        <v>16.666666666666664</v>
      </c>
      <c r="I15" s="3">
        <f>IF('7_Crediti concessi privati'!E15&gt;0,'7_Crediti concessi privati'!E15/14*100,0)</f>
        <v>30.714285714285712</v>
      </c>
      <c r="J15" s="3">
        <f>IF('8_Debiti settore privato'!E15&gt;0,'8_Debiti settore privato'!E15/133*100,0)</f>
        <v>259.62406015037595</v>
      </c>
      <c r="K15" s="3">
        <f>IF('9_Debito pubblico'!E15&gt;0,'9_Debito pubblico'!E15/60*100,0)</f>
        <v>178</v>
      </c>
      <c r="L15" s="3">
        <f>IF('10_Disoccupazione'!E15&gt;0,'10_Disoccupazione'!E15/10*100,0)</f>
        <v>156.99999999999997</v>
      </c>
      <c r="M15" s="3">
        <f>IF('11_esposizione finanziaria'!E15&gt;0,'11_esposizione finanziaria'!E15/16.5*100,0)</f>
        <v>58.787878787878789</v>
      </c>
      <c r="N15" s="3">
        <f>IF('12_Tasso di attivita'!E15&lt;0,'12_Tasso di attivita'!E15/-0.2*100,0)</f>
        <v>0</v>
      </c>
      <c r="O15" s="3">
        <f>IF('13_Disoccupazione lungo periodo'!E15&gt;0,'13_Disoccupazione lungo periodo'!E15/0.5*100,0)</f>
        <v>640</v>
      </c>
      <c r="P15" s="3">
        <f>IF('14_Disoccupazione giovanile'!E15&gt;0,'14_Disoccupazione giovanile'!E15/2*100,0)</f>
        <v>254.99999999999997</v>
      </c>
      <c r="Q15">
        <f t="shared" si="0"/>
        <v>7</v>
      </c>
      <c r="R15" s="3">
        <f t="shared" si="7"/>
        <v>164.27602284933113</v>
      </c>
      <c r="S15">
        <f t="shared" si="1"/>
        <v>27</v>
      </c>
      <c r="T15">
        <f t="shared" si="2"/>
        <v>2</v>
      </c>
      <c r="U15" s="3">
        <f t="shared" si="3"/>
        <v>140.81428571428575</v>
      </c>
      <c r="V15">
        <f t="shared" si="4"/>
        <v>25</v>
      </c>
      <c r="W15">
        <f t="shared" si="5"/>
        <v>5</v>
      </c>
      <c r="X15" s="3">
        <f t="shared" si="8"/>
        <v>177.31032125768968</v>
      </c>
      <c r="Y15">
        <f t="shared" si="6"/>
        <v>27</v>
      </c>
      <c r="Z15" s="3">
        <f t="shared" si="9"/>
        <v>69.386392819689945</v>
      </c>
    </row>
    <row r="16" spans="1:26" x14ac:dyDescent="0.25">
      <c r="A16" s="4" t="s">
        <v>55</v>
      </c>
      <c r="B16" t="s">
        <v>17</v>
      </c>
      <c r="C16" s="3">
        <f>IF('1_Bilancia commerciale'!E16&lt;1,ABS(1-'1_Bilancia commerciale'!E16)*20,('1_Bilancia commerciale'!E16-1)*20)</f>
        <v>52</v>
      </c>
      <c r="D16" s="3">
        <f>IF('2_posizione internaz.li'!E16&lt;0,'2_posizione internaz.li'!E16/-35*100,0)</f>
        <v>171.71428571428572</v>
      </c>
      <c r="E16" s="3">
        <f>IF('3_Tasso cambio effettivo'!E16&lt;0,'3_Tasso cambio effettivo'!E16/-5*100,'3_Tasso cambio effettivo'!E16/5*100)</f>
        <v>50</v>
      </c>
      <c r="F16" s="3">
        <f>IF('4_Quota export mondiale'!E16&lt;0,'4_Quota export mondiale'!E16/-6*100,0)</f>
        <v>0</v>
      </c>
      <c r="G16" s="3">
        <f>IF('5_Costo_lavoro'!E16&gt;0,'5_Costo_lavoro'!E16/9*100,0)</f>
        <v>185.55555555555554</v>
      </c>
      <c r="H16" s="3">
        <f>IF('6_Prezzo abitazioni'!E16&gt;0,'6_Prezzo abitazioni'!E16/6*100,0)</f>
        <v>0</v>
      </c>
      <c r="I16" s="3">
        <f>IF('7_Crediti concessi privati'!E16&gt;0,'7_Crediti concessi privati'!E16/14*100,0)</f>
        <v>0</v>
      </c>
      <c r="J16" s="3">
        <f>IF('8_Debiti settore privato'!E16&gt;0,'8_Debiti settore privato'!E16/133*100,0)</f>
        <v>58.872180451127818</v>
      </c>
      <c r="K16" s="3">
        <f>IF('9_Debito pubblico'!E16&gt;0,'9_Debito pubblico'!E16/60*100,0)</f>
        <v>61.666666666666671</v>
      </c>
      <c r="L16" s="3">
        <f>IF('10_Disoccupazione'!E16&gt;0,'10_Disoccupazione'!E16/10*100,0)</f>
        <v>109.00000000000001</v>
      </c>
      <c r="M16" s="3">
        <f>IF('11_esposizione finanziaria'!E16&gt;0,'11_esposizione finanziaria'!E16/16.5*100,0)</f>
        <v>80.606060606060609</v>
      </c>
      <c r="N16" s="3">
        <f>IF('12_Tasso di attivita'!E16&lt;0,'12_Tasso di attivita'!E16/-0.2*100,0)</f>
        <v>0</v>
      </c>
      <c r="O16" s="3">
        <f>IF('13_Disoccupazione lungo periodo'!E16&gt;0,'13_Disoccupazione lungo periodo'!E16/0.5*100,0)</f>
        <v>0</v>
      </c>
      <c r="P16" s="3">
        <f>IF('14_Disoccupazione giovanile'!E16&gt;0,'14_Disoccupazione giovanile'!E16/2*100,0)</f>
        <v>0</v>
      </c>
      <c r="Q16">
        <f t="shared" si="0"/>
        <v>3</v>
      </c>
      <c r="R16" s="3">
        <f t="shared" si="7"/>
        <v>54.958196356692596</v>
      </c>
      <c r="S16">
        <f t="shared" si="1"/>
        <v>13</v>
      </c>
      <c r="T16">
        <f t="shared" si="2"/>
        <v>2</v>
      </c>
      <c r="U16" s="3">
        <f t="shared" si="3"/>
        <v>91.853968253968247</v>
      </c>
      <c r="V16">
        <f t="shared" si="4"/>
        <v>22</v>
      </c>
      <c r="W16">
        <f t="shared" si="5"/>
        <v>1</v>
      </c>
      <c r="X16" s="3">
        <f t="shared" si="8"/>
        <v>34.460545302650566</v>
      </c>
      <c r="Y16">
        <f t="shared" si="6"/>
        <v>3</v>
      </c>
      <c r="Z16" s="3">
        <f t="shared" si="9"/>
        <v>40.309197104615947</v>
      </c>
    </row>
    <row r="17" spans="1:26" x14ac:dyDescent="0.25">
      <c r="A17" s="4" t="s">
        <v>55</v>
      </c>
      <c r="B17" t="s">
        <v>18</v>
      </c>
      <c r="C17" s="3">
        <f>IF('1_Bilancia commerciale'!E17&lt;1,ABS(1-'1_Bilancia commerciale'!E17)*20,('1_Bilancia commerciale'!E17-1)*20)</f>
        <v>1.9999999999999996</v>
      </c>
      <c r="D17" s="3">
        <f>IF('2_posizione internaz.li'!E17&lt;0,'2_posizione internaz.li'!E17/-35*100,0)</f>
        <v>125.14285714285714</v>
      </c>
      <c r="E17" s="3">
        <f>IF('3_Tasso cambio effettivo'!E17&lt;0,'3_Tasso cambio effettivo'!E17/-5*100,'3_Tasso cambio effettivo'!E17/5*100)</f>
        <v>84.000000000000014</v>
      </c>
      <c r="F17" s="3">
        <f>IF('4_Quota export mondiale'!E17&lt;0,'4_Quota export mondiale'!E17/-6*100,0)</f>
        <v>0</v>
      </c>
      <c r="G17" s="3">
        <f>IF('5_Costo_lavoro'!E17&gt;0,'5_Costo_lavoro'!E17/9*100,0)</f>
        <v>131.11111111111111</v>
      </c>
      <c r="H17" s="3">
        <f>IF('6_Prezzo abitazioni'!E17&gt;0,'6_Prezzo abitazioni'!E17/6*100,0)</f>
        <v>78.333333333333329</v>
      </c>
      <c r="I17" s="3">
        <f>IF('7_Crediti concessi privati'!E17&gt;0,'7_Crediti concessi privati'!E17/14*100,0)</f>
        <v>18.571428571428573</v>
      </c>
      <c r="J17" s="3">
        <f>IF('8_Debiti settore privato'!E17&gt;0,'8_Debiti settore privato'!E17/133*100,0)</f>
        <v>41.503759398496243</v>
      </c>
      <c r="K17" s="3">
        <f>IF('9_Debito pubblico'!E17&gt;0,'9_Debito pubblico'!E17/60*100,0)</f>
        <v>70.833333333333343</v>
      </c>
      <c r="L17" s="3">
        <f>IF('10_Disoccupazione'!E17&gt;0,'10_Disoccupazione'!E17/10*100,0)</f>
        <v>105</v>
      </c>
      <c r="M17" s="3">
        <f>IF('11_esposizione finanziaria'!E17&gt;0,'11_esposizione finanziaria'!E17/16.5*100,0)</f>
        <v>43.030303030303031</v>
      </c>
      <c r="N17" s="3">
        <f>IF('12_Tasso di attivita'!E17&lt;0,'12_Tasso di attivita'!E17/-0.2*100,0)</f>
        <v>0</v>
      </c>
      <c r="O17" s="3">
        <f>IF('13_Disoccupazione lungo periodo'!E17&gt;0,'13_Disoccupazione lungo periodo'!E17/0.5*100,0)</f>
        <v>0</v>
      </c>
      <c r="P17" s="3">
        <f>IF('14_Disoccupazione giovanile'!E17&gt;0,'14_Disoccupazione giovanile'!E17/2*100,0)</f>
        <v>0</v>
      </c>
      <c r="Q17">
        <f t="shared" si="0"/>
        <v>3</v>
      </c>
      <c r="R17" s="3">
        <f t="shared" si="7"/>
        <v>49.966151851490203</v>
      </c>
      <c r="S17">
        <f t="shared" si="1"/>
        <v>7</v>
      </c>
      <c r="T17">
        <f t="shared" si="2"/>
        <v>2</v>
      </c>
      <c r="U17" s="3">
        <f t="shared" si="3"/>
        <v>68.450793650793656</v>
      </c>
      <c r="V17">
        <f t="shared" si="4"/>
        <v>15</v>
      </c>
      <c r="W17">
        <f t="shared" si="5"/>
        <v>1</v>
      </c>
      <c r="X17" s="3">
        <f t="shared" si="8"/>
        <v>39.696906407432721</v>
      </c>
      <c r="Y17">
        <f t="shared" si="6"/>
        <v>7</v>
      </c>
      <c r="Z17" s="3">
        <f t="shared" si="9"/>
        <v>51.073454504158512</v>
      </c>
    </row>
    <row r="18" spans="1:26" x14ac:dyDescent="0.25">
      <c r="A18" s="4" t="s">
        <v>55</v>
      </c>
      <c r="B18" t="s">
        <v>19</v>
      </c>
      <c r="C18" s="3">
        <f>IF('1_Bilancia commerciale'!E18&lt;1,ABS(1-'1_Bilancia commerciale'!E18)*20,('1_Bilancia commerciale'!E18-1)*20)</f>
        <v>78</v>
      </c>
      <c r="D18" s="3">
        <f>IF('2_posizione internaz.li'!E18&lt;0,'2_posizione internaz.li'!E18/-35*100,0)</f>
        <v>0</v>
      </c>
      <c r="E18" s="3">
        <f>IF('3_Tasso cambio effettivo'!E18&lt;0,'3_Tasso cambio effettivo'!E18/-5*100,'3_Tasso cambio effettivo'!E18/5*100)</f>
        <v>13.999999999999998</v>
      </c>
      <c r="F18" s="3">
        <f>IF('4_Quota export mondiale'!E18&lt;0,'4_Quota export mondiale'!E18/-6*100,0)</f>
        <v>0</v>
      </c>
      <c r="G18" s="3">
        <f>IF('5_Costo_lavoro'!E18&gt;0,'5_Costo_lavoro'!E18/9*100,0)</f>
        <v>62.222222222222221</v>
      </c>
      <c r="H18" s="3">
        <f>IF('6_Prezzo abitazioni'!E18&gt;0,'6_Prezzo abitazioni'!E18/6*100,0)</f>
        <v>75</v>
      </c>
      <c r="I18" s="3">
        <f>IF('7_Crediti concessi privati'!E18&gt;0,'7_Crediti concessi privati'!E18/14*100,0)</f>
        <v>152.14285714285717</v>
      </c>
      <c r="J18" s="3">
        <f>IF('8_Debiti settore privato'!E18&gt;0,'8_Debiti settore privato'!E18/133*100,0)</f>
        <v>242.63157894736841</v>
      </c>
      <c r="K18" s="3">
        <f>IF('9_Debito pubblico'!E18&gt;0,'9_Debito pubblico'!E18/60*100,0)</f>
        <v>35.166666666666671</v>
      </c>
      <c r="L18" s="3">
        <f>IF('10_Disoccupazione'!E18&gt;0,'10_Disoccupazione'!E18/10*100,0)</f>
        <v>62</v>
      </c>
      <c r="M18" s="3">
        <f>IF('11_esposizione finanziaria'!E18&gt;0,'11_esposizione finanziaria'!E18/16.5*100,0)</f>
        <v>101.81818181818183</v>
      </c>
      <c r="N18" s="3">
        <f>IF('12_Tasso di attivita'!E18&lt;0,'12_Tasso di attivita'!E18/-0.2*100,0)</f>
        <v>0</v>
      </c>
      <c r="O18" s="3">
        <f>IF('13_Disoccupazione lungo periodo'!E18&gt;0,'13_Disoccupazione lungo periodo'!E18/0.5*100,0)</f>
        <v>60</v>
      </c>
      <c r="P18" s="3">
        <f>IF('14_Disoccupazione giovanile'!E18&gt;0,'14_Disoccupazione giovanile'!E18/2*100,0)</f>
        <v>0</v>
      </c>
      <c r="Q18">
        <f t="shared" si="0"/>
        <v>3</v>
      </c>
      <c r="R18" s="3">
        <f t="shared" si="7"/>
        <v>63.07010762837831</v>
      </c>
      <c r="S18">
        <f t="shared" si="1"/>
        <v>15</v>
      </c>
      <c r="T18">
        <f t="shared" si="2"/>
        <v>0</v>
      </c>
      <c r="U18" s="3">
        <f t="shared" si="3"/>
        <v>30.844444444444445</v>
      </c>
      <c r="V18">
        <f t="shared" si="4"/>
        <v>2</v>
      </c>
      <c r="W18">
        <f t="shared" si="5"/>
        <v>3</v>
      </c>
      <c r="X18" s="3">
        <f t="shared" si="8"/>
        <v>80.973253841674889</v>
      </c>
      <c r="Y18">
        <f t="shared" si="6"/>
        <v>23</v>
      </c>
      <c r="Z18" s="3">
        <f t="shared" si="9"/>
        <v>82.533923866468172</v>
      </c>
    </row>
    <row r="19" spans="1:26" x14ac:dyDescent="0.25">
      <c r="A19" s="4" t="s">
        <v>56</v>
      </c>
      <c r="B19" t="s">
        <v>20</v>
      </c>
      <c r="C19" s="3">
        <f>IF('1_Bilancia commerciale'!E19&lt;1,ABS(1-'1_Bilancia commerciale'!E19)*20,('1_Bilancia commerciale'!E19-1)*20)</f>
        <v>25.999999999999996</v>
      </c>
      <c r="D19" s="3">
        <f>IF('2_posizione internaz.li'!E19&lt;0,'2_posizione internaz.li'!E19/-35*100,0)</f>
        <v>192.85714285714286</v>
      </c>
      <c r="E19" s="3">
        <f>IF('3_Tasso cambio effettivo'!E19&lt;0,'3_Tasso cambio effettivo'!E19/-5*100,'3_Tasso cambio effettivo'!E19/5*100)</f>
        <v>144</v>
      </c>
      <c r="F19" s="3">
        <f>IF('4_Quota export mondiale'!E19&lt;0,'4_Quota export mondiale'!E19/-6*100,0)</f>
        <v>157.33333333333331</v>
      </c>
      <c r="G19" s="3">
        <f>IF('5_Costo_lavoro'!E19&gt;0,'5_Costo_lavoro'!E19/9*100,0)</f>
        <v>14.444444444444446</v>
      </c>
      <c r="H19" s="3">
        <f>IF('6_Prezzo abitazioni'!E19&gt;0,'6_Prezzo abitazioni'!E19/6*100,0)</f>
        <v>208.33333333333334</v>
      </c>
      <c r="I19" s="3">
        <f>IF('7_Crediti concessi privati'!E19&gt;0,'7_Crediti concessi privati'!E19/14*100,0)</f>
        <v>0</v>
      </c>
      <c r="J19" s="3">
        <f>IF('8_Debiti settore privato'!E19&gt;0,'8_Debiti settore privato'!E19/133*100,0)</f>
        <v>63.007518796992478</v>
      </c>
      <c r="K19" s="3">
        <f>IF('9_Debito pubblico'!E19&gt;0,'9_Debito pubblico'!E19/60*100,0)</f>
        <v>126.33333333333331</v>
      </c>
      <c r="L19" s="3">
        <f>IF('10_Disoccupazione'!E19&gt;0,'10_Disoccupazione'!E19/10*100,0)</f>
        <v>80</v>
      </c>
      <c r="M19" s="3">
        <f>IF('11_esposizione finanziaria'!E19&gt;0,'11_esposizione finanziaria'!E19/16.5*100,0)</f>
        <v>2.4242424242424243</v>
      </c>
      <c r="N19" s="3">
        <f>IF('12_Tasso di attivita'!E19&lt;0,'12_Tasso di attivita'!E19/-0.2*100,0)</f>
        <v>0</v>
      </c>
      <c r="O19" s="3">
        <f>IF('13_Disoccupazione lungo periodo'!E19&gt;0,'13_Disoccupazione lungo periodo'!E19/0.5*100,0)</f>
        <v>0</v>
      </c>
      <c r="P19" s="3">
        <f>IF('14_Disoccupazione giovanile'!E19&gt;0,'14_Disoccupazione giovanile'!E19/2*100,0)</f>
        <v>0</v>
      </c>
      <c r="Q19">
        <f t="shared" si="0"/>
        <v>5</v>
      </c>
      <c r="R19" s="3">
        <f t="shared" si="7"/>
        <v>72.480953465915874</v>
      </c>
      <c r="S19">
        <f t="shared" si="1"/>
        <v>20</v>
      </c>
      <c r="T19">
        <f t="shared" si="2"/>
        <v>3</v>
      </c>
      <c r="U19" s="3">
        <f t="shared" si="3"/>
        <v>106.92698412698412</v>
      </c>
      <c r="V19">
        <f t="shared" si="4"/>
        <v>24</v>
      </c>
      <c r="W19">
        <f t="shared" si="5"/>
        <v>2</v>
      </c>
      <c r="X19" s="3">
        <f t="shared" si="8"/>
        <v>53.344269765322395</v>
      </c>
      <c r="Y19">
        <f t="shared" si="6"/>
        <v>13</v>
      </c>
      <c r="Z19" s="3">
        <f t="shared" si="9"/>
        <v>47.312767298600676</v>
      </c>
    </row>
    <row r="20" spans="1:26" x14ac:dyDescent="0.25">
      <c r="A20" s="4" t="s">
        <v>55</v>
      </c>
      <c r="B20" t="s">
        <v>21</v>
      </c>
      <c r="C20" s="3">
        <f>IF('1_Bilancia commerciale'!E20&lt;1,ABS(1-'1_Bilancia commerciale'!E20)*20,('1_Bilancia commerciale'!E20-1)*20)</f>
        <v>36</v>
      </c>
      <c r="D20" s="3">
        <f>IF('2_posizione internaz.li'!E20&lt;0,'2_posizione internaz.li'!E20/-35*100,0)</f>
        <v>0</v>
      </c>
      <c r="E20" s="3">
        <f>IF('3_Tasso cambio effettivo'!E20&lt;0,'3_Tasso cambio effettivo'!E20/-5*100,'3_Tasso cambio effettivo'!E20/5*100)</f>
        <v>55.999999999999993</v>
      </c>
      <c r="F20" s="3">
        <f>IF('4_Quota export mondiale'!E20&lt;0,'4_Quota export mondiale'!E20/-6*100,0)</f>
        <v>0</v>
      </c>
      <c r="G20" s="3">
        <f>IF('5_Costo_lavoro'!E20&gt;0,'5_Costo_lavoro'!E20/9*100,0)</f>
        <v>10</v>
      </c>
      <c r="H20" s="3">
        <f>IF('6_Prezzo abitazioni'!E20&gt;0,'6_Prezzo abitazioni'!E20/6*100,0)</f>
        <v>68.333333333333329</v>
      </c>
      <c r="I20" s="3">
        <f>IF('7_Crediti concessi privati'!E20&gt;0,'7_Crediti concessi privati'!E20/14*100,0)</f>
        <v>50.714285714285708</v>
      </c>
      <c r="J20" s="3">
        <f>IF('8_Debiti settore privato'!E20&gt;0,'8_Debiti settore privato'!E20/133*100,0)</f>
        <v>98.646616541353367</v>
      </c>
      <c r="K20" s="3">
        <f>IF('9_Debito pubblico'!E20&gt;0,'9_Debito pubblico'!E20/60*100,0)</f>
        <v>93.666666666666671</v>
      </c>
      <c r="L20" s="3">
        <f>IF('10_Disoccupazione'!E20&gt;0,'10_Disoccupazione'!E20/10*100,0)</f>
        <v>57.000000000000007</v>
      </c>
      <c r="M20" s="3">
        <f>IF('11_esposizione finanziaria'!E20&gt;0,'11_esposizione finanziaria'!E20/16.5*100,0)</f>
        <v>21.81818181818182</v>
      </c>
      <c r="N20" s="3">
        <f>IF('12_Tasso di attivita'!E20&lt;0,'12_Tasso di attivita'!E20/-0.2*100,0)</f>
        <v>0</v>
      </c>
      <c r="O20" s="3">
        <f>IF('13_Disoccupazione lungo periodo'!E20&gt;0,'13_Disoccupazione lungo periodo'!E20/0.5*100,0)</f>
        <v>0</v>
      </c>
      <c r="P20" s="3">
        <f>IF('14_Disoccupazione giovanile'!E20&gt;0,'14_Disoccupazione giovanile'!E20/2*100,0)</f>
        <v>0</v>
      </c>
      <c r="Q20">
        <f t="shared" si="0"/>
        <v>0</v>
      </c>
      <c r="R20" s="3">
        <f t="shared" si="7"/>
        <v>35.155648862415781</v>
      </c>
      <c r="S20">
        <f t="shared" si="1"/>
        <v>1</v>
      </c>
      <c r="T20">
        <f t="shared" si="2"/>
        <v>0</v>
      </c>
      <c r="U20" s="3">
        <f t="shared" si="3"/>
        <v>20.399999999999999</v>
      </c>
      <c r="V20">
        <f t="shared" si="4"/>
        <v>1</v>
      </c>
      <c r="W20">
        <f t="shared" si="5"/>
        <v>0</v>
      </c>
      <c r="X20" s="3">
        <f t="shared" si="8"/>
        <v>43.353231563757873</v>
      </c>
      <c r="Y20">
        <f t="shared" si="6"/>
        <v>9</v>
      </c>
      <c r="Z20" s="3">
        <f t="shared" si="9"/>
        <v>79.275836113201976</v>
      </c>
    </row>
    <row r="21" spans="1:26" x14ac:dyDescent="0.25">
      <c r="A21" s="4" t="s">
        <v>55</v>
      </c>
      <c r="B21" t="s">
        <v>22</v>
      </c>
      <c r="C21" s="3">
        <f>IF('1_Bilancia commerciale'!E21&lt;1,ABS(1-'1_Bilancia commerciale'!E21)*20,('1_Bilancia commerciale'!E21-1)*20)</f>
        <v>136</v>
      </c>
      <c r="D21" s="3">
        <f>IF('2_posizione internaz.li'!E21&lt;0,'2_posizione internaz.li'!E21/-35*100,0)</f>
        <v>0</v>
      </c>
      <c r="E21" s="3">
        <f>IF('3_Tasso cambio effettivo'!E21&lt;0,'3_Tasso cambio effettivo'!E21/-5*100,'3_Tasso cambio effettivo'!E21/5*100)</f>
        <v>18</v>
      </c>
      <c r="F21" s="3">
        <f>IF('4_Quota export mondiale'!E21&lt;0,'4_Quota export mondiale'!E21/-6*100,0)</f>
        <v>114.66666666666667</v>
      </c>
      <c r="G21" s="3">
        <f>IF('5_Costo_lavoro'!E21&gt;0,'5_Costo_lavoro'!E21/9*100,0)</f>
        <v>0</v>
      </c>
      <c r="H21" s="3">
        <f>IF('6_Prezzo abitazioni'!E21&gt;0,'6_Prezzo abitazioni'!E21/6*100,0)</f>
        <v>56.666666666666664</v>
      </c>
      <c r="I21" s="3">
        <f>IF('7_Crediti concessi privati'!E21&gt;0,'7_Crediti concessi privati'!E21/14*100,0)</f>
        <v>0</v>
      </c>
      <c r="J21" s="3">
        <f>IF('8_Debiti settore privato'!E21&gt;0,'8_Debiti settore privato'!E21/133*100,0)</f>
        <v>196.61654135338347</v>
      </c>
      <c r="K21" s="3">
        <f>IF('9_Debito pubblico'!E21&gt;0,'9_Debito pubblico'!E21/60*100,0)</f>
        <v>107.66666666666667</v>
      </c>
      <c r="L21" s="3">
        <f>IF('10_Disoccupazione'!E21&gt;0,'10_Disoccupazione'!E21/10*100,0)</f>
        <v>82</v>
      </c>
      <c r="M21" s="3">
        <f>IF('11_esposizione finanziaria'!E21&gt;0,'11_esposizione finanziaria'!E21/16.5*100,0)</f>
        <v>24.242424242424242</v>
      </c>
      <c r="N21" s="3">
        <f>IF('12_Tasso di attivita'!E21&lt;0,'12_Tasso di attivita'!E21/-0.2*100,0)</f>
        <v>0</v>
      </c>
      <c r="O21" s="3">
        <f>IF('13_Disoccupazione lungo periodo'!E21&gt;0,'13_Disoccupazione lungo periodo'!E21/0.5*100,0)</f>
        <v>200</v>
      </c>
      <c r="P21" s="3">
        <f>IF('14_Disoccupazione giovanile'!E21&gt;0,'14_Disoccupazione giovanile'!E21/2*100,0)</f>
        <v>0</v>
      </c>
      <c r="Q21">
        <f t="shared" si="0"/>
        <v>5</v>
      </c>
      <c r="R21" s="3">
        <f t="shared" si="7"/>
        <v>66.847068971129119</v>
      </c>
      <c r="S21">
        <f t="shared" si="1"/>
        <v>17</v>
      </c>
      <c r="T21">
        <f t="shared" si="2"/>
        <v>2</v>
      </c>
      <c r="U21" s="3">
        <f t="shared" si="3"/>
        <v>53.733333333333334</v>
      </c>
      <c r="V21">
        <f t="shared" si="4"/>
        <v>8</v>
      </c>
      <c r="W21">
        <f t="shared" si="5"/>
        <v>3</v>
      </c>
      <c r="X21" s="3">
        <f t="shared" si="8"/>
        <v>74.132477658793448</v>
      </c>
      <c r="Y21">
        <f t="shared" si="6"/>
        <v>19</v>
      </c>
      <c r="Z21" s="3">
        <f t="shared" si="9"/>
        <v>71.29197063409849</v>
      </c>
    </row>
    <row r="22" spans="1:26" x14ac:dyDescent="0.25">
      <c r="A22" s="4" t="s">
        <v>55</v>
      </c>
      <c r="B22" t="s">
        <v>23</v>
      </c>
      <c r="C22" s="3">
        <f>IF('1_Bilancia commerciale'!E22&lt;1,ABS(1-'1_Bilancia commerciale'!E22)*20,('1_Bilancia commerciale'!E22-1)*20)</f>
        <v>20</v>
      </c>
      <c r="D22" s="3">
        <f>IF('2_posizione internaz.li'!E22&lt;0,'2_posizione internaz.li'!E22/-35*100,0)</f>
        <v>0</v>
      </c>
      <c r="E22" s="3">
        <f>IF('3_Tasso cambio effettivo'!E22&lt;0,'3_Tasso cambio effettivo'!E22/-5*100,'3_Tasso cambio effettivo'!E22/5*100)</f>
        <v>26</v>
      </c>
      <c r="F22" s="3">
        <f>IF('4_Quota export mondiale'!E22&lt;0,'4_Quota export mondiale'!E22/-6*100,0)</f>
        <v>154.66666666666666</v>
      </c>
      <c r="G22" s="3">
        <f>IF('5_Costo_lavoro'!E22&gt;0,'5_Costo_lavoro'!E22/9*100,0)</f>
        <v>71.111111111111114</v>
      </c>
      <c r="H22" s="3">
        <f>IF('6_Prezzo abitazioni'!E22&gt;0,'6_Prezzo abitazioni'!E22/6*100,0)</f>
        <v>56.666666666666664</v>
      </c>
      <c r="I22" s="3">
        <f>IF('7_Crediti concessi privati'!E22&gt;0,'7_Crediti concessi privati'!E22/14*100,0)</f>
        <v>15</v>
      </c>
      <c r="J22" s="3">
        <f>IF('8_Debiti settore privato'!E22&gt;0,'8_Debiti settore privato'!E22/133*100,0)</f>
        <v>93.233082706766908</v>
      </c>
      <c r="K22" s="3">
        <f>IF('9_Debito pubblico'!E22&gt;0,'9_Debito pubblico'!E22/60*100,0)</f>
        <v>141.5</v>
      </c>
      <c r="L22" s="3">
        <f>IF('10_Disoccupazione'!E22&gt;0,'10_Disoccupazione'!E22/10*100,0)</f>
        <v>59.000000000000007</v>
      </c>
      <c r="M22" s="3">
        <f>IF('11_esposizione finanziaria'!E22&gt;0,'11_esposizione finanziaria'!E22/16.5*100,0)</f>
        <v>0</v>
      </c>
      <c r="N22" s="3">
        <f>IF('12_Tasso di attivita'!E22&lt;0,'12_Tasso di attivita'!E22/-0.2*100,0)</f>
        <v>0</v>
      </c>
      <c r="O22" s="3">
        <f>IF('13_Disoccupazione lungo periodo'!E22&gt;0,'13_Disoccupazione lungo periodo'!E22/0.5*100,0)</f>
        <v>100</v>
      </c>
      <c r="P22" s="3">
        <f>IF('14_Disoccupazione giovanile'!E22&gt;0,'14_Disoccupazione giovanile'!E22/2*100,0)</f>
        <v>65</v>
      </c>
      <c r="Q22">
        <f t="shared" si="0"/>
        <v>3</v>
      </c>
      <c r="R22" s="3">
        <f t="shared" si="7"/>
        <v>57.298394796515097</v>
      </c>
      <c r="S22">
        <f t="shared" si="1"/>
        <v>14</v>
      </c>
      <c r="T22">
        <f t="shared" si="2"/>
        <v>1</v>
      </c>
      <c r="U22" s="3">
        <f t="shared" si="3"/>
        <v>54.355555555555554</v>
      </c>
      <c r="V22">
        <f t="shared" si="4"/>
        <v>9</v>
      </c>
      <c r="W22">
        <f t="shared" si="5"/>
        <v>2</v>
      </c>
      <c r="X22" s="3">
        <f t="shared" si="8"/>
        <v>58.933305485937062</v>
      </c>
      <c r="Y22">
        <f t="shared" si="6"/>
        <v>14</v>
      </c>
      <c r="Z22" s="3">
        <f t="shared" si="9"/>
        <v>66.119996063346804</v>
      </c>
    </row>
    <row r="23" spans="1:26" x14ac:dyDescent="0.25">
      <c r="A23" s="4" t="s">
        <v>56</v>
      </c>
      <c r="B23" t="s">
        <v>24</v>
      </c>
      <c r="C23" s="3">
        <f>IF('1_Bilancia commerciale'!E23&lt;1,ABS(1-'1_Bilancia commerciale'!E23)*20,('1_Bilancia commerciale'!E23-1)*20)</f>
        <v>60</v>
      </c>
      <c r="D23" s="3">
        <f>IF('2_posizione internaz.li'!E23&lt;0,'2_posizione internaz.li'!E23/-35*100,0)</f>
        <v>173.14285714285717</v>
      </c>
      <c r="E23" s="3">
        <f>IF('3_Tasso cambio effettivo'!E23&lt;0,'3_Tasso cambio effettivo'!E23/-5*100,'3_Tasso cambio effettivo'!E23/5*100)</f>
        <v>27.999999999999996</v>
      </c>
      <c r="F23" s="3">
        <f>IF('4_Quota export mondiale'!E23&lt;0,'4_Quota export mondiale'!E23/-6*100,0)</f>
        <v>0</v>
      </c>
      <c r="G23" s="3">
        <f>IF('5_Costo_lavoro'!E23&gt;0,'5_Costo_lavoro'!E23/9*100,0)</f>
        <v>4.4444444444444446</v>
      </c>
      <c r="H23" s="3">
        <f>IF('6_Prezzo abitazioni'!E23&gt;0,'6_Prezzo abitazioni'!E23/6*100,0)</f>
        <v>31.666666666666664</v>
      </c>
      <c r="I23" s="3">
        <f>IF('7_Crediti concessi privati'!E23&gt;0,'7_Crediti concessi privati'!E23/14*100,0)</f>
        <v>25.714285714285719</v>
      </c>
      <c r="J23" s="3">
        <f>IF('8_Debiti settore privato'!E23&gt;0,'8_Debiti settore privato'!E23/133*100,0)</f>
        <v>59.473684210526315</v>
      </c>
      <c r="K23" s="3">
        <f>IF('9_Debito pubblico'!E23&gt;0,'9_Debito pubblico'!E23/60*100,0)</f>
        <v>85.5</v>
      </c>
      <c r="L23" s="3">
        <f>IF('10_Disoccupazione'!E23&gt;0,'10_Disoccupazione'!E23/10*100,0)</f>
        <v>92</v>
      </c>
      <c r="M23" s="3">
        <f>IF('11_esposizione finanziaria'!E23&gt;0,'11_esposizione finanziaria'!E23/16.5*100,0)</f>
        <v>17.575757575757574</v>
      </c>
      <c r="N23" s="3">
        <f>IF('12_Tasso di attivita'!E23&lt;0,'12_Tasso di attivita'!E23/-0.2*100,0)</f>
        <v>0</v>
      </c>
      <c r="O23" s="3">
        <f>IF('13_Disoccupazione lungo periodo'!E23&gt;0,'13_Disoccupazione lungo periodo'!E23/0.5*100,0)</f>
        <v>0</v>
      </c>
      <c r="P23" s="3">
        <f>IF('14_Disoccupazione giovanile'!E23&gt;0,'14_Disoccupazione giovanile'!E23/2*100,0)</f>
        <v>0</v>
      </c>
      <c r="Q23">
        <f t="shared" si="0"/>
        <v>1</v>
      </c>
      <c r="R23" s="3">
        <f t="shared" si="7"/>
        <v>41.251263982466995</v>
      </c>
      <c r="S23">
        <f t="shared" si="1"/>
        <v>3</v>
      </c>
      <c r="T23">
        <f t="shared" si="2"/>
        <v>1</v>
      </c>
      <c r="U23" s="3">
        <f t="shared" si="3"/>
        <v>53.117460317460328</v>
      </c>
      <c r="V23">
        <f t="shared" si="4"/>
        <v>6</v>
      </c>
      <c r="W23">
        <f t="shared" si="5"/>
        <v>0</v>
      </c>
      <c r="X23" s="3">
        <f t="shared" si="8"/>
        <v>34.658932685248473</v>
      </c>
      <c r="Y23">
        <f t="shared" si="6"/>
        <v>5</v>
      </c>
      <c r="Z23" s="3">
        <f t="shared" si="9"/>
        <v>54.012266024107412</v>
      </c>
    </row>
    <row r="24" spans="1:26" x14ac:dyDescent="0.25">
      <c r="A24" s="4" t="s">
        <v>55</v>
      </c>
      <c r="B24" t="s">
        <v>25</v>
      </c>
      <c r="C24" s="3">
        <f>IF('1_Bilancia commerciale'!E24&lt;1,ABS(1-'1_Bilancia commerciale'!E24)*20,('1_Bilancia commerciale'!E24-1)*20)</f>
        <v>6.0000000000000009</v>
      </c>
      <c r="D24" s="3">
        <f>IF('2_posizione internaz.li'!E24&lt;0,'2_posizione internaz.li'!E24/-35*100,0)</f>
        <v>339.71428571428572</v>
      </c>
      <c r="E24" s="3">
        <f>IF('3_Tasso cambio effettivo'!E24&lt;0,'3_Tasso cambio effettivo'!E24/-5*100,'3_Tasso cambio effettivo'!E24/5*100)</f>
        <v>62</v>
      </c>
      <c r="F24" s="3">
        <f>IF('4_Quota export mondiale'!E24&lt;0,'4_Quota export mondiale'!E24/-6*100,0)</f>
        <v>0</v>
      </c>
      <c r="G24" s="3">
        <f>IF('5_Costo_lavoro'!E24&gt;0,'5_Costo_lavoro'!E24/9*100,0)</f>
        <v>2.2222222222222223</v>
      </c>
      <c r="H24" s="3">
        <f>IF('6_Prezzo abitazioni'!E24&gt;0,'6_Prezzo abitazioni'!E24/6*100,0)</f>
        <v>36.666666666666671</v>
      </c>
      <c r="I24" s="3">
        <f>IF('7_Crediti concessi privati'!E24&gt;0,'7_Crediti concessi privati'!E24/14*100,0)</f>
        <v>0</v>
      </c>
      <c r="J24" s="3">
        <f>IF('8_Debiti settore privato'!E24&gt;0,'8_Debiti settore privato'!E24/133*100,0)</f>
        <v>134.81203007518798</v>
      </c>
      <c r="K24" s="3">
        <f>IF('9_Debito pubblico'!E24&gt;0,'9_Debito pubblico'!E24/60*100,0)</f>
        <v>218.66666666666666</v>
      </c>
      <c r="L24" s="3">
        <f>IF('10_Disoccupazione'!E24&gt;0,'10_Disoccupazione'!E24/10*100,0)</f>
        <v>149</v>
      </c>
      <c r="M24" s="3">
        <f>IF('11_esposizione finanziaria'!E24&gt;0,'11_esposizione finanziaria'!E24/16.5*100,0)</f>
        <v>0</v>
      </c>
      <c r="N24" s="3">
        <f>IF('12_Tasso di attivita'!E24&lt;0,'12_Tasso di attivita'!E24/-0.2*100,0)</f>
        <v>0</v>
      </c>
      <c r="O24" s="3">
        <f>IF('13_Disoccupazione lungo periodo'!E24&gt;0,'13_Disoccupazione lungo periodo'!E24/0.5*100,0)</f>
        <v>0</v>
      </c>
      <c r="P24" s="3">
        <f>IF('14_Disoccupazione giovanile'!E24&gt;0,'14_Disoccupazione giovanile'!E24/2*100,0)</f>
        <v>0</v>
      </c>
      <c r="Q24">
        <f t="shared" si="0"/>
        <v>4</v>
      </c>
      <c r="R24" s="3">
        <f t="shared" si="7"/>
        <v>67.791562238930666</v>
      </c>
      <c r="S24">
        <f t="shared" si="1"/>
        <v>18</v>
      </c>
      <c r="T24">
        <f t="shared" si="2"/>
        <v>1</v>
      </c>
      <c r="U24" s="3">
        <f t="shared" si="3"/>
        <v>81.987301587301587</v>
      </c>
      <c r="V24">
        <f t="shared" si="4"/>
        <v>19</v>
      </c>
      <c r="W24">
        <f t="shared" si="5"/>
        <v>3</v>
      </c>
      <c r="X24" s="3">
        <f t="shared" si="8"/>
        <v>59.905040378724593</v>
      </c>
      <c r="Y24">
        <f t="shared" si="6"/>
        <v>16</v>
      </c>
      <c r="Z24" s="3">
        <f t="shared" si="9"/>
        <v>56.80704475415277</v>
      </c>
    </row>
    <row r="25" spans="1:26" x14ac:dyDescent="0.25">
      <c r="A25" s="4" t="s">
        <v>56</v>
      </c>
      <c r="B25" t="s">
        <v>26</v>
      </c>
      <c r="C25" s="3">
        <f>IF('1_Bilancia commerciale'!E25&lt;1,ABS(1-'1_Bilancia commerciale'!E25)*20,('1_Bilancia commerciale'!E25-1)*20)</f>
        <v>34</v>
      </c>
      <c r="D25" s="3">
        <f>IF('2_posizione internaz.li'!E25&lt;0,'2_posizione internaz.li'!E25/-35*100,0)</f>
        <v>156.28571428571431</v>
      </c>
      <c r="E25" s="3">
        <f>IF('3_Tasso cambio effettivo'!E25&lt;0,'3_Tasso cambio effettivo'!E25/-5*100,'3_Tasso cambio effettivo'!E25/5*100)</f>
        <v>54</v>
      </c>
      <c r="F25" s="3">
        <f>IF('4_Quota export mondiale'!E25&lt;0,'4_Quota export mondiale'!E25/-6*100,0)</f>
        <v>0</v>
      </c>
      <c r="G25" s="3">
        <f>IF('5_Costo_lavoro'!E25&gt;0,'5_Costo_lavoro'!E25/9*100,0)</f>
        <v>43.333333333333336</v>
      </c>
      <c r="H25" s="3">
        <f>IF('6_Prezzo abitazioni'!E25&gt;0,'6_Prezzo abitazioni'!E25/6*100,0)</f>
        <v>28.333333333333332</v>
      </c>
      <c r="I25" s="3">
        <f>IF('7_Crediti concessi privati'!E25&gt;0,'7_Crediti concessi privati'!E25/14*100,0)</f>
        <v>1.4285714285714286</v>
      </c>
      <c r="J25" s="3">
        <f>IF('8_Debiti settore privato'!E25&gt;0,'8_Debiti settore privato'!E25/133*100,0)</f>
        <v>43.609022556390975</v>
      </c>
      <c r="K25" s="3">
        <f>IF('9_Debito pubblico'!E25&gt;0,'9_Debito pubblico'!E25/60*100,0)</f>
        <v>63</v>
      </c>
      <c r="L25" s="3">
        <f>IF('10_Disoccupazione'!E25&gt;0,'10_Disoccupazione'!E25/10*100,0)</f>
        <v>86.999999999999986</v>
      </c>
      <c r="M25" s="3">
        <f>IF('11_esposizione finanziaria'!E25&gt;0,'11_esposizione finanziaria'!E25/16.5*100,0)</f>
        <v>24.848484848484848</v>
      </c>
      <c r="N25" s="3">
        <f>IF('12_Tasso di attivita'!E25&lt;0,'12_Tasso di attivita'!E25/-0.2*100,0)</f>
        <v>0</v>
      </c>
      <c r="O25" s="3">
        <f>IF('13_Disoccupazione lungo periodo'!E25&gt;0,'13_Disoccupazione lungo periodo'!E25/0.5*100,0)</f>
        <v>0</v>
      </c>
      <c r="P25" s="3">
        <f>IF('14_Disoccupazione giovanile'!E25&gt;0,'14_Disoccupazione giovanile'!E25/2*100,0)</f>
        <v>0</v>
      </c>
      <c r="Q25">
        <f t="shared" si="0"/>
        <v>1</v>
      </c>
      <c r="R25" s="3">
        <f t="shared" si="7"/>
        <v>38.274175698987733</v>
      </c>
      <c r="S25">
        <f t="shared" si="1"/>
        <v>2</v>
      </c>
      <c r="T25">
        <f t="shared" si="2"/>
        <v>1</v>
      </c>
      <c r="U25" s="3">
        <f t="shared" si="3"/>
        <v>57.523809523809533</v>
      </c>
      <c r="V25">
        <f t="shared" si="4"/>
        <v>11</v>
      </c>
      <c r="W25">
        <f t="shared" si="5"/>
        <v>0</v>
      </c>
      <c r="X25" s="3">
        <f t="shared" si="8"/>
        <v>27.579934685197841</v>
      </c>
      <c r="Y25">
        <f t="shared" si="6"/>
        <v>1</v>
      </c>
      <c r="Z25" s="3">
        <f t="shared" si="9"/>
        <v>46.323552860687258</v>
      </c>
    </row>
    <row r="26" spans="1:26" x14ac:dyDescent="0.25">
      <c r="A26" s="4" t="s">
        <v>55</v>
      </c>
      <c r="B26" t="s">
        <v>27</v>
      </c>
      <c r="C26" s="3">
        <f>IF('1_Bilancia commerciale'!E26&lt;1,ABS(1-'1_Bilancia commerciale'!E26)*20,('1_Bilancia commerciale'!E26-1)*20)</f>
        <v>61.999999999999993</v>
      </c>
      <c r="D26" s="3">
        <f>IF('2_posizione internaz.li'!E26&lt;0,'2_posizione internaz.li'!E26/-35*100,0)</f>
        <v>89.142857142857139</v>
      </c>
      <c r="E26" s="3">
        <f>IF('3_Tasso cambio effettivo'!E26&lt;0,'3_Tasso cambio effettivo'!E26/-5*100,'3_Tasso cambio effettivo'!E26/5*100)</f>
        <v>6</v>
      </c>
      <c r="F26" s="3">
        <f>IF('4_Quota export mondiale'!E26&lt;0,'4_Quota export mondiale'!E26/-6*100,0)</f>
        <v>83.5</v>
      </c>
      <c r="G26" s="3">
        <f>IF('5_Costo_lavoro'!E26&gt;0,'5_Costo_lavoro'!E26/9*100,0)</f>
        <v>0</v>
      </c>
      <c r="H26" s="3">
        <f>IF('6_Prezzo abitazioni'!E26&gt;0,'6_Prezzo abitazioni'!E26/6*100,0)</f>
        <v>23.333333333333332</v>
      </c>
      <c r="I26" s="3">
        <f>IF('7_Crediti concessi privati'!E26&gt;0,'7_Crediti concessi privati'!E26/14*100,0)</f>
        <v>0</v>
      </c>
      <c r="J26" s="3">
        <f>IF('8_Debiti settore privato'!E26&gt;0,'8_Debiti settore privato'!E26/133*100,0)</f>
        <v>65.714285714285708</v>
      </c>
      <c r="K26" s="3">
        <f>IF('9_Debito pubblico'!E26&gt;0,'9_Debito pubblico'!E26/60*100,0)</f>
        <v>137.66666666666666</v>
      </c>
      <c r="L26" s="3">
        <f>IF('10_Disoccupazione'!E26&gt;0,'10_Disoccupazione'!E26/10*100,0)</f>
        <v>96</v>
      </c>
      <c r="M26" s="3">
        <f>IF('11_esposizione finanziaria'!E26&gt;0,'11_esposizione finanziaria'!E26/16.5*100,0)</f>
        <v>0</v>
      </c>
      <c r="N26" s="3">
        <f>IF('12_Tasso di attivita'!E26&lt;0,'12_Tasso di attivita'!E26/-0.2*100,0)</f>
        <v>0</v>
      </c>
      <c r="O26" s="3">
        <f>IF('13_Disoccupazione lungo periodo'!E26&gt;0,'13_Disoccupazione lungo periodo'!E26/0.5*100,0)</f>
        <v>80</v>
      </c>
      <c r="P26" s="3">
        <f>IF('14_Disoccupazione giovanile'!E26&gt;0,'14_Disoccupazione giovanile'!E26/2*100,0)</f>
        <v>0</v>
      </c>
      <c r="Q26">
        <f t="shared" si="0"/>
        <v>1</v>
      </c>
      <c r="R26" s="3">
        <f t="shared" si="7"/>
        <v>45.954081632653065</v>
      </c>
      <c r="S26">
        <f t="shared" si="1"/>
        <v>6</v>
      </c>
      <c r="T26">
        <f t="shared" si="2"/>
        <v>0</v>
      </c>
      <c r="U26" s="3">
        <f t="shared" si="3"/>
        <v>48.128571428571426</v>
      </c>
      <c r="V26">
        <f t="shared" si="4"/>
        <v>4</v>
      </c>
      <c r="W26">
        <f t="shared" si="5"/>
        <v>1</v>
      </c>
      <c r="X26" s="3">
        <f t="shared" si="8"/>
        <v>44.74603174603174</v>
      </c>
      <c r="Y26">
        <f t="shared" si="6"/>
        <v>10</v>
      </c>
      <c r="Z26" s="3">
        <f t="shared" si="9"/>
        <v>62.595758854224485</v>
      </c>
    </row>
    <row r="27" spans="1:26" x14ac:dyDescent="0.25">
      <c r="A27" s="4" t="s">
        <v>55</v>
      </c>
      <c r="B27" t="s">
        <v>28</v>
      </c>
      <c r="C27" s="3">
        <f>IF('1_Bilancia commerciale'!E27&lt;1,ABS(1-'1_Bilancia commerciale'!E27)*20,('1_Bilancia commerciale'!E27-1)*20)</f>
        <v>14</v>
      </c>
      <c r="D27" s="3">
        <f>IF('2_posizione internaz.li'!E27&lt;0,'2_posizione internaz.li'!E27/-35*100,0)</f>
        <v>181.71428571428572</v>
      </c>
      <c r="E27" s="3">
        <f>IF('3_Tasso cambio effettivo'!E27&lt;0,'3_Tasso cambio effettivo'!E27/-5*100,'3_Tasso cambio effettivo'!E27/5*100)</f>
        <v>24</v>
      </c>
      <c r="F27" s="3">
        <f>IF('4_Quota export mondiale'!E27&lt;0,'4_Quota export mondiale'!E27/-6*100,0)</f>
        <v>0</v>
      </c>
      <c r="G27" s="3">
        <f>IF('5_Costo_lavoro'!E27&gt;0,'5_Costo_lavoro'!E27/9*100,0)</f>
        <v>27.777777777777779</v>
      </c>
      <c r="H27" s="3">
        <f>IF('6_Prezzo abitazioni'!E27&gt;0,'6_Prezzo abitazioni'!E27/6*100,0)</f>
        <v>91.666666666666657</v>
      </c>
      <c r="I27" s="3">
        <f>IF('7_Crediti concessi privati'!E27&gt;0,'7_Crediti concessi privati'!E27/14*100,0)</f>
        <v>35.714285714285715</v>
      </c>
      <c r="J27" s="3">
        <f>IF('8_Debiti settore privato'!E27&gt;0,'8_Debiti settore privato'!E27/133*100,0)</f>
        <v>60.300751879699256</v>
      </c>
      <c r="K27" s="3">
        <f>IF('9_Debito pubblico'!E27&gt;0,'9_Debito pubblico'!E27/60*100,0)</f>
        <v>86.166666666666671</v>
      </c>
      <c r="L27" s="3">
        <f>IF('10_Disoccupazione'!E27&gt;0,'10_Disoccupazione'!E27/10*100,0)</f>
        <v>129</v>
      </c>
      <c r="M27" s="3">
        <f>IF('11_esposizione finanziaria'!E27&gt;0,'11_esposizione finanziaria'!E27/16.5*100,0)</f>
        <v>63.030303030303038</v>
      </c>
      <c r="N27" s="3">
        <f>IF('12_Tasso di attivita'!E27&lt;0,'12_Tasso di attivita'!E27/-0.2*100,0)</f>
        <v>0</v>
      </c>
      <c r="O27" s="3">
        <f>IF('13_Disoccupazione lungo periodo'!E27&gt;0,'13_Disoccupazione lungo periodo'!E27/0.5*100,0)</f>
        <v>0</v>
      </c>
      <c r="P27" s="3">
        <f>IF('14_Disoccupazione giovanile'!E27&gt;0,'14_Disoccupazione giovanile'!E27/2*100,0)</f>
        <v>0</v>
      </c>
      <c r="Q27">
        <f t="shared" si="0"/>
        <v>2</v>
      </c>
      <c r="R27" s="3">
        <f t="shared" si="7"/>
        <v>50.95505267497748</v>
      </c>
      <c r="S27">
        <f t="shared" si="1"/>
        <v>8</v>
      </c>
      <c r="T27">
        <f t="shared" si="2"/>
        <v>1</v>
      </c>
      <c r="U27" s="3">
        <f t="shared" si="3"/>
        <v>49.4984126984127</v>
      </c>
      <c r="V27">
        <f t="shared" si="4"/>
        <v>5</v>
      </c>
      <c r="W27">
        <f t="shared" si="5"/>
        <v>1</v>
      </c>
      <c r="X27" s="3">
        <f t="shared" si="8"/>
        <v>51.764297106402374</v>
      </c>
      <c r="Y27">
        <f t="shared" si="6"/>
        <v>12</v>
      </c>
      <c r="Z27" s="3">
        <f t="shared" si="9"/>
        <v>65.30667008057371</v>
      </c>
    </row>
    <row r="28" spans="1:26" x14ac:dyDescent="0.25">
      <c r="A28" s="4" t="s">
        <v>55</v>
      </c>
      <c r="B28" t="s">
        <v>29</v>
      </c>
      <c r="C28" s="3">
        <f>IF('1_Bilancia commerciale'!E28&lt;1,ABS(1-'1_Bilancia commerciale'!E28)*20,('1_Bilancia commerciale'!E28-1)*20)</f>
        <v>48</v>
      </c>
      <c r="D28" s="3">
        <f>IF('2_posizione internaz.li'!E28&lt;0,'2_posizione internaz.li'!E28/-35*100,0)</f>
        <v>0</v>
      </c>
      <c r="E28" s="3">
        <f>IF('3_Tasso cambio effettivo'!E28&lt;0,'3_Tasso cambio effettivo'!E28/-5*100,'3_Tasso cambio effettivo'!E28/5*100)</f>
        <v>42.000000000000007</v>
      </c>
      <c r="F28" s="3">
        <f>IF('4_Quota export mondiale'!E28&lt;0,'4_Quota export mondiale'!E28/-6*100,0)</f>
        <v>386.16666666666669</v>
      </c>
      <c r="G28" s="3">
        <f>IF('5_Costo_lavoro'!E28&gt;0,'5_Costo_lavoro'!E28/9*100,0)</f>
        <v>36.666666666666664</v>
      </c>
      <c r="H28" s="3">
        <f>IF('6_Prezzo abitazioni'!E28&gt;0,'6_Prezzo abitazioni'!E28/6*100,0)</f>
        <v>0</v>
      </c>
      <c r="I28" s="3">
        <f>IF('7_Crediti concessi privati'!E28&gt;0,'7_Crediti concessi privati'!E28/14*100,0)</f>
        <v>49.285714285714292</v>
      </c>
      <c r="J28" s="3">
        <f>IF('8_Debiti settore privato'!E28&gt;0,'8_Debiti settore privato'!E28/133*100,0)</f>
        <v>114.36090225563909</v>
      </c>
      <c r="K28" s="3">
        <f>IF('9_Debito pubblico'!E28&gt;0,'9_Debito pubblico'!E28/60*100,0)</f>
        <v>113.83333333333331</v>
      </c>
      <c r="L28" s="3">
        <f>IF('10_Disoccupazione'!E28&gt;0,'10_Disoccupazione'!E28/10*100,0)</f>
        <v>88.000000000000014</v>
      </c>
      <c r="M28" s="3">
        <f>IF('11_esposizione finanziaria'!E28&gt;0,'11_esposizione finanziaria'!E28/16.5*100,0)</f>
        <v>8.4848484848484844</v>
      </c>
      <c r="N28" s="3">
        <f>IF('12_Tasso di attivita'!E28&lt;0,'12_Tasso di attivita'!E28/-0.2*100,0)</f>
        <v>0</v>
      </c>
      <c r="O28" s="3">
        <f>IF('13_Disoccupazione lungo periodo'!E28&gt;0,'13_Disoccupazione lungo periodo'!E28/0.5*100,0)</f>
        <v>160</v>
      </c>
      <c r="P28" s="3">
        <f>IF('14_Disoccupazione giovanile'!E28&gt;0,'14_Disoccupazione giovanile'!E28/2*100,0)</f>
        <v>150</v>
      </c>
      <c r="Q28">
        <f t="shared" si="0"/>
        <v>5</v>
      </c>
      <c r="R28" s="3">
        <f t="shared" si="7"/>
        <v>85.4855808352049</v>
      </c>
      <c r="S28">
        <f t="shared" si="1"/>
        <v>23</v>
      </c>
      <c r="T28">
        <f t="shared" si="2"/>
        <v>1</v>
      </c>
      <c r="U28" s="3">
        <f t="shared" si="3"/>
        <v>102.56666666666668</v>
      </c>
      <c r="V28">
        <f t="shared" si="4"/>
        <v>23</v>
      </c>
      <c r="W28">
        <f t="shared" si="5"/>
        <v>4</v>
      </c>
      <c r="X28" s="3">
        <f t="shared" si="8"/>
        <v>75.996088706615012</v>
      </c>
      <c r="Y28">
        <f t="shared" si="6"/>
        <v>21</v>
      </c>
      <c r="Z28" s="3">
        <f t="shared" si="9"/>
        <v>57.149554318911598</v>
      </c>
    </row>
    <row r="29" spans="1:26" x14ac:dyDescent="0.25">
      <c r="A29" s="4" t="s">
        <v>56</v>
      </c>
      <c r="B29" t="s">
        <v>30</v>
      </c>
      <c r="C29" s="3">
        <f>IF('1_Bilancia commerciale'!E29&lt;1,ABS(1-'1_Bilancia commerciale'!E29)*20,('1_Bilancia commerciale'!E29-1)*20)</f>
        <v>66</v>
      </c>
      <c r="D29" s="3">
        <f>IF('2_posizione internaz.li'!E29&lt;0,'2_posizione internaz.li'!E29/-35*100,0)</f>
        <v>18.857142857142854</v>
      </c>
      <c r="E29" s="3">
        <f>IF('3_Tasso cambio effettivo'!E29&lt;0,'3_Tasso cambio effettivo'!E29/-5*100,'3_Tasso cambio effettivo'!E29/5*100)</f>
        <v>166</v>
      </c>
      <c r="F29" s="3">
        <f>IF('4_Quota export mondiale'!E29&lt;0,'4_Quota export mondiale'!E29/-6*100,0)</f>
        <v>174.66666666666669</v>
      </c>
      <c r="G29" s="3">
        <f>IF('5_Costo_lavoro'!E29&gt;0,'5_Costo_lavoro'!E29/9*100,0)</f>
        <v>27.777777777777779</v>
      </c>
      <c r="H29" s="3">
        <f>IF('6_Prezzo abitazioni'!E29&gt;0,'6_Prezzo abitazioni'!E29/6*100,0)</f>
        <v>200</v>
      </c>
      <c r="I29" s="3">
        <f>IF('7_Crediti concessi privati'!E29&gt;0,'7_Crediti concessi privati'!E29/14*100,0)</f>
        <v>53.571428571428569</v>
      </c>
      <c r="J29" s="3">
        <f>IF('8_Debiti settore privato'!E29&gt;0,'8_Debiti settore privato'!E29/133*100,0)</f>
        <v>143.53383458646618</v>
      </c>
      <c r="K29" s="3">
        <f>IF('9_Debito pubblico'!E29&gt;0,'9_Debito pubblico'!E29/60*100,0)</f>
        <v>72.833333333333343</v>
      </c>
      <c r="L29" s="3">
        <f>IF('10_Disoccupazione'!E29&gt;0,'10_Disoccupazione'!E29/10*100,0)</f>
        <v>80</v>
      </c>
      <c r="M29" s="3">
        <f>IF('11_esposizione finanziaria'!E29&gt;0,'11_esposizione finanziaria'!E29/16.5*100,0)</f>
        <v>10.90909090909091</v>
      </c>
      <c r="N29" s="3">
        <f>IF('12_Tasso di attivita'!E29&lt;0,'12_Tasso di attivita'!E29/-0.2*100,0)</f>
        <v>0</v>
      </c>
      <c r="O29" s="3">
        <f>IF('13_Disoccupazione lungo periodo'!E29&gt;0,'13_Disoccupazione lungo periodo'!E29/0.5*100,0)</f>
        <v>0</v>
      </c>
      <c r="P29" s="3">
        <f>IF('14_Disoccupazione giovanile'!E29&gt;0,'14_Disoccupazione giovanile'!E29/2*100,0)</f>
        <v>0</v>
      </c>
      <c r="Q29">
        <f t="shared" si="0"/>
        <v>4</v>
      </c>
      <c r="R29" s="3">
        <f t="shared" si="7"/>
        <v>72.439233907279018</v>
      </c>
      <c r="S29">
        <f t="shared" si="1"/>
        <v>19</v>
      </c>
      <c r="T29">
        <f t="shared" si="2"/>
        <v>2</v>
      </c>
      <c r="U29" s="3">
        <f t="shared" si="3"/>
        <v>90.660317460317458</v>
      </c>
      <c r="V29">
        <f t="shared" si="4"/>
        <v>20</v>
      </c>
      <c r="W29">
        <f t="shared" si="5"/>
        <v>2</v>
      </c>
      <c r="X29" s="3">
        <f t="shared" si="8"/>
        <v>62.316409711146548</v>
      </c>
      <c r="Y29">
        <f t="shared" si="6"/>
        <v>17</v>
      </c>
      <c r="Z29" s="3">
        <f t="shared" si="9"/>
        <v>55.302281566505251</v>
      </c>
    </row>
    <row r="30" spans="1:26" x14ac:dyDescent="0.25">
      <c r="A30" s="4"/>
      <c r="B30" t="s">
        <v>81</v>
      </c>
      <c r="C30" s="3">
        <f t="shared" ref="C30:P30" si="10">AVERAGE(C3:C29)</f>
        <v>41.925925925925924</v>
      </c>
      <c r="D30" s="3">
        <f t="shared" si="10"/>
        <v>140.67724867724868</v>
      </c>
      <c r="E30" s="3">
        <f t="shared" si="10"/>
        <v>65.703703703703709</v>
      </c>
      <c r="F30" s="3">
        <f t="shared" si="10"/>
        <v>82.709876543209873</v>
      </c>
      <c r="G30" s="3">
        <f t="shared" si="10"/>
        <v>41.728395061728399</v>
      </c>
      <c r="H30" s="3">
        <f t="shared" si="10"/>
        <v>59.320987654320987</v>
      </c>
      <c r="I30" s="3">
        <f t="shared" si="10"/>
        <v>22.301587301587304</v>
      </c>
      <c r="J30" s="3">
        <f t="shared" si="10"/>
        <v>110.78251183514341</v>
      </c>
      <c r="K30" s="3">
        <f t="shared" si="10"/>
        <v>118.45061728395061</v>
      </c>
      <c r="L30" s="3">
        <f t="shared" si="10"/>
        <v>107.88888888888889</v>
      </c>
      <c r="M30" s="3">
        <f t="shared" si="10"/>
        <v>28.529741863075198</v>
      </c>
      <c r="N30" s="3">
        <f t="shared" si="10"/>
        <v>5.5555555555555545</v>
      </c>
      <c r="O30" s="3">
        <f t="shared" si="10"/>
        <v>94.074074074074076</v>
      </c>
      <c r="P30" s="3">
        <f t="shared" si="10"/>
        <v>32.222222222222221</v>
      </c>
      <c r="R30" s="3">
        <f t="shared" si="7"/>
        <v>67.990809756473922</v>
      </c>
      <c r="U30" s="3">
        <f t="shared" si="3"/>
        <v>74.549029982363322</v>
      </c>
      <c r="X30" s="3">
        <f t="shared" si="8"/>
        <v>64.347354075424235</v>
      </c>
      <c r="Z30" s="3">
        <f t="shared" si="9"/>
        <v>60.840805308110582</v>
      </c>
    </row>
    <row r="31" spans="1:26" x14ac:dyDescent="0.25">
      <c r="A31" s="4" t="s">
        <v>55</v>
      </c>
      <c r="C31" s="3">
        <f t="shared" ref="C31:P31" si="11">SUMIF($A3:$A29,"EUR",C3:C29)/19</f>
        <v>40.631578947368418</v>
      </c>
      <c r="D31" s="3">
        <f t="shared" si="11"/>
        <v>145.38345864661659</v>
      </c>
      <c r="E31" s="3">
        <f t="shared" si="11"/>
        <v>57.684210526315788</v>
      </c>
      <c r="F31" s="3">
        <f t="shared" si="11"/>
        <v>85.456140350877192</v>
      </c>
      <c r="G31" s="3">
        <f t="shared" si="11"/>
        <v>42.865497076023388</v>
      </c>
      <c r="H31" s="3">
        <f t="shared" si="11"/>
        <v>50</v>
      </c>
      <c r="I31" s="3">
        <f t="shared" si="11"/>
        <v>26.353383458646618</v>
      </c>
      <c r="J31" s="3">
        <f t="shared" si="11"/>
        <v>121.00514444004749</v>
      </c>
      <c r="K31" s="3">
        <f t="shared" si="11"/>
        <v>133.48245614035088</v>
      </c>
      <c r="L31" s="3">
        <f t="shared" si="11"/>
        <v>113.36842105263158</v>
      </c>
      <c r="M31" s="3">
        <f t="shared" si="11"/>
        <v>31.547049441786282</v>
      </c>
      <c r="N31" s="3">
        <f t="shared" si="11"/>
        <v>0</v>
      </c>
      <c r="O31" s="3">
        <f t="shared" si="11"/>
        <v>133.68421052631578</v>
      </c>
      <c r="P31" s="3">
        <f t="shared" si="11"/>
        <v>45.263157894736842</v>
      </c>
      <c r="R31" s="3">
        <f t="shared" si="7"/>
        <v>73.337479178694053</v>
      </c>
      <c r="U31" s="3">
        <f t="shared" si="3"/>
        <v>74.404177109440269</v>
      </c>
      <c r="X31" s="3">
        <f t="shared" si="8"/>
        <v>72.7448692171684</v>
      </c>
      <c r="Z31" s="3">
        <f t="shared" si="9"/>
        <v>63.766247907865633</v>
      </c>
    </row>
    <row r="32" spans="1:26" x14ac:dyDescent="0.25">
      <c r="A32" s="4" t="s">
        <v>56</v>
      </c>
      <c r="C32" s="3">
        <f t="shared" ref="C32:P32" si="12">SUMIF($A3:$A29,"N_EUR",C3:C29)/9</f>
        <v>40</v>
      </c>
      <c r="D32" s="3">
        <f t="shared" si="12"/>
        <v>115.11111111111111</v>
      </c>
      <c r="E32" s="3">
        <f t="shared" si="12"/>
        <v>75.333333333333329</v>
      </c>
      <c r="F32" s="3">
        <f t="shared" si="12"/>
        <v>67.722222222222229</v>
      </c>
      <c r="G32" s="3">
        <f t="shared" si="12"/>
        <v>34.691358024691361</v>
      </c>
      <c r="H32" s="3">
        <f t="shared" si="12"/>
        <v>72.407407407407405</v>
      </c>
      <c r="I32" s="3">
        <f t="shared" si="12"/>
        <v>11.269841269841271</v>
      </c>
      <c r="J32" s="3">
        <f t="shared" si="12"/>
        <v>76.892230576441108</v>
      </c>
      <c r="K32" s="3">
        <f t="shared" si="12"/>
        <v>73.555555555555571</v>
      </c>
      <c r="L32" s="3">
        <f t="shared" si="12"/>
        <v>84.333333333333329</v>
      </c>
      <c r="M32" s="3">
        <f t="shared" si="12"/>
        <v>18.98989898989899</v>
      </c>
      <c r="N32" s="3">
        <f t="shared" si="12"/>
        <v>16.666666666666664</v>
      </c>
      <c r="O32" s="3">
        <f t="shared" si="12"/>
        <v>0</v>
      </c>
      <c r="P32" s="3">
        <f t="shared" si="12"/>
        <v>1.1111111111111112</v>
      </c>
      <c r="R32" s="3">
        <f t="shared" si="7"/>
        <v>49.148862114400956</v>
      </c>
      <c r="U32" s="3">
        <f t="shared" si="3"/>
        <v>66.571604938271605</v>
      </c>
      <c r="X32" s="3">
        <f t="shared" si="8"/>
        <v>39.469560545583938</v>
      </c>
      <c r="Z32" s="3">
        <f t="shared" si="9"/>
        <v>51.625384252235932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N30:P30 C3:M32">
    <cfRule type="cellIs" dxfId="46" priority="4" stopIfTrue="1" operator="greaterThanOrEqual">
      <formula>100</formula>
    </cfRule>
  </conditionalFormatting>
  <conditionalFormatting sqref="N3:N29 N31:N32">
    <cfRule type="cellIs" dxfId="45" priority="3" stopIfTrue="1" operator="greaterThanOrEqual">
      <formula>100</formula>
    </cfRule>
  </conditionalFormatting>
  <conditionalFormatting sqref="O3:O29 O31:O32">
    <cfRule type="cellIs" dxfId="44" priority="2" stopIfTrue="1" operator="greaterThanOrEqual">
      <formula>100</formula>
    </cfRule>
  </conditionalFormatting>
  <conditionalFormatting sqref="P3:P29 P31:P32">
    <cfRule type="cellIs" dxfId="43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6" workbookViewId="0">
      <selection activeCell="A30" sqref="A30:XFD30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4" t="s">
        <v>78</v>
      </c>
      <c r="R1" s="75"/>
      <c r="S1" s="75"/>
      <c r="T1" s="74" t="s">
        <v>79</v>
      </c>
      <c r="U1" s="75"/>
      <c r="V1" s="75"/>
      <c r="W1" s="74" t="s">
        <v>80</v>
      </c>
      <c r="X1" s="75"/>
      <c r="Y1" s="75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commerciale'!F3&lt;1,ABS(1-'1_Bilancia commerciale'!F3)*20,('1_Bilancia commerciale'!F3-1)*20)</f>
        <v>1.9999999999999996</v>
      </c>
      <c r="D3" s="3">
        <f>IF('2_posizione internaz.li'!F3&lt;0,'2_posizione internaz.li'!F3/-35*100,0)</f>
        <v>0</v>
      </c>
      <c r="E3" s="3">
        <f>IF('3_Tasso cambio effettivo'!F3&lt;0,'3_Tasso cambio effettivo'!F3/-5*100,'3_Tasso cambio effettivo'!F3/5*100)</f>
        <v>8</v>
      </c>
      <c r="F3" s="3">
        <f>IF('4_Quota export mondiale'!F3&lt;0,'4_Quota export mondiale'!F3/-6*100,0)</f>
        <v>86.333333333333329</v>
      </c>
      <c r="G3" s="3">
        <f>IF('5_Costo_lavoro'!F3&gt;0,'5_Costo_lavoro'!F3/9*100,0)</f>
        <v>0</v>
      </c>
      <c r="H3" s="3">
        <f>IF('6_Prezzo abitazioni'!F3&gt;0,'6_Prezzo abitazioni'!F3/6*100,0)</f>
        <v>18.333333333333336</v>
      </c>
      <c r="I3" s="3">
        <f>IF('7_Crediti concessi privati'!F3&gt;0,'7_Crediti concessi privati'!F3/14*100,0)</f>
        <v>169.28571428571428</v>
      </c>
      <c r="J3" s="3">
        <f>IF('8_Debiti settore privato'!F3&gt;0,'8_Debiti settore privato'!F3/133*100,0)</f>
        <v>145.41353383458647</v>
      </c>
      <c r="K3" s="3">
        <f>IF('9_Debito pubblico'!F3&gt;0,'9_Debito pubblico'!F3/60*100,0)</f>
        <v>175</v>
      </c>
      <c r="L3" s="3">
        <f>IF('10_Disoccupazione'!F3&gt;0,'10_Disoccupazione'!F3/10*100,0)</f>
        <v>84.000000000000014</v>
      </c>
      <c r="M3" s="3">
        <f>IF('11_esposizione finanziaria'!F3&gt;0,'11_esposizione finanziaria'!F3/16.5*100,0)</f>
        <v>16.363636363636363</v>
      </c>
      <c r="N3" s="3">
        <f>IF('12_Tasso di attivita'!F3&lt;0,'12_Tasso di attivita'!F3/-0.2*100,0)</f>
        <v>0</v>
      </c>
      <c r="O3" s="3">
        <f>IF('13_Disoccupazione lungo periodo'!F3&gt;0,'13_Disoccupazione lungo periodo'!F3/0.5*100,0)</f>
        <v>40</v>
      </c>
      <c r="P3" s="3">
        <f>IF('14_Disoccupazione giovanile'!F3&gt;0,'14_Disoccupazione giovanile'!F3/2*100,0)</f>
        <v>0</v>
      </c>
      <c r="Q3">
        <f t="shared" ref="Q3:Q29" si="0">COUNTIF(C3:P3,"&gt;=100")</f>
        <v>3</v>
      </c>
      <c r="R3" s="3">
        <f>AVERAGE(C3:P3)</f>
        <v>53.194967939328841</v>
      </c>
      <c r="S3">
        <f t="shared" ref="S3:S29" si="1">RANK(R3,R$3:R$29,1)</f>
        <v>13</v>
      </c>
      <c r="T3">
        <f t="shared" ref="T3:T29" si="2">COUNTIF(C3:G3,"&gt;=100")</f>
        <v>0</v>
      </c>
      <c r="U3" s="3">
        <f t="shared" ref="U3:U32" si="3">AVERAGE(C3:G3)</f>
        <v>19.266666666666666</v>
      </c>
      <c r="V3">
        <f t="shared" ref="V3:V29" si="4">RANK(U3,U$3:U$29,1)</f>
        <v>1</v>
      </c>
      <c r="W3">
        <f t="shared" ref="W3:W29" si="5">COUNTIF(H3:P3,"&gt;=100")</f>
        <v>3</v>
      </c>
      <c r="X3" s="3">
        <f>AVERAGE(H3:P3)</f>
        <v>72.044024201918944</v>
      </c>
      <c r="Y3">
        <f t="shared" ref="Y3:Y29" si="6">RANK(X3,X$3:X$29,1)</f>
        <v>24</v>
      </c>
      <c r="Z3" s="3">
        <f>SUM(H3:P3)/14/R3*100</f>
        <v>87.064655459891611</v>
      </c>
    </row>
    <row r="4" spans="1:26" x14ac:dyDescent="0.25">
      <c r="A4" s="4" t="s">
        <v>56</v>
      </c>
      <c r="B4" t="s">
        <v>5</v>
      </c>
      <c r="C4" s="3">
        <f>IF('1_Bilancia commerciale'!F4&lt;1,ABS(1-'1_Bilancia commerciale'!F4)*20,('1_Bilancia commerciale'!F4-1)*20)</f>
        <v>7.9999999999999982</v>
      </c>
      <c r="D4" s="3">
        <f>IF('2_posizione internaz.li'!F4&lt;0,'2_posizione internaz.li'!F4/-35*100,0)</f>
        <v>135.71428571428572</v>
      </c>
      <c r="E4" s="3">
        <f>IF('3_Tasso cambio effettivo'!F4&lt;0,'3_Tasso cambio effettivo'!F4/-5*100,'3_Tasso cambio effettivo'!F4/5*100)</f>
        <v>94</v>
      </c>
      <c r="F4" s="3">
        <f>IF('4_Quota export mondiale'!F4&lt;0,'4_Quota export mondiale'!F4/-6*100,0)</f>
        <v>0</v>
      </c>
      <c r="G4" s="3">
        <f>IF('5_Costo_lavoro'!F4&gt;0,'5_Costo_lavoro'!F4/9*100,0)</f>
        <v>122.22222222222223</v>
      </c>
      <c r="H4" s="3">
        <f>IF('6_Prezzo abitazioni'!F4&gt;0,'6_Prezzo abitazioni'!F4/6*100,0)</f>
        <v>88.333333333333329</v>
      </c>
      <c r="I4" s="3">
        <f>IF('7_Crediti concessi privati'!F4&gt;0,'7_Crediti concessi privati'!F4/14*100,0)</f>
        <v>20.714285714285712</v>
      </c>
      <c r="J4" s="3">
        <f>IF('8_Debiti settore privato'!F4&gt;0,'8_Debiti settore privato'!F4/133*100,0)</f>
        <v>78.120300751879697</v>
      </c>
      <c r="K4" s="3">
        <f>IF('9_Debito pubblico'!F4&gt;0,'9_Debito pubblico'!F4/60*100,0)</f>
        <v>48.500000000000007</v>
      </c>
      <c r="L4" s="3">
        <f>IF('10_Disoccupazione'!F4&gt;0,'10_Disoccupazione'!F4/10*100,0)</f>
        <v>104</v>
      </c>
      <c r="M4" s="3">
        <f>IF('11_esposizione finanziaria'!F4&gt;0,'11_esposizione finanziaria'!F4/16.5*100,0)</f>
        <v>57.575757575757578</v>
      </c>
      <c r="N4" s="3">
        <f>IF('12_Tasso di attivita'!F4&lt;0,'12_Tasso di attivita'!F4/-0.2*100,0)</f>
        <v>0</v>
      </c>
      <c r="O4" s="3">
        <f>IF('13_Disoccupazione lungo periodo'!F4&gt;0,'13_Disoccupazione lungo periodo'!F4/0.5*100,0)</f>
        <v>0</v>
      </c>
      <c r="P4" s="3">
        <f>IF('14_Disoccupazione giovanile'!F4&gt;0,'14_Disoccupazione giovanile'!F4/2*100,0)</f>
        <v>0</v>
      </c>
      <c r="Q4">
        <f t="shared" si="0"/>
        <v>3</v>
      </c>
      <c r="R4" s="3">
        <f t="shared" ref="R4:R32" si="7">AVERAGE(C4:P4)</f>
        <v>54.084298950840306</v>
      </c>
      <c r="S4">
        <f t="shared" si="1"/>
        <v>14</v>
      </c>
      <c r="T4">
        <f t="shared" si="2"/>
        <v>2</v>
      </c>
      <c r="U4" s="3">
        <f t="shared" si="3"/>
        <v>71.987301587301587</v>
      </c>
      <c r="V4">
        <f t="shared" si="4"/>
        <v>18</v>
      </c>
      <c r="W4">
        <f t="shared" si="5"/>
        <v>1</v>
      </c>
      <c r="X4" s="3">
        <f t="shared" ref="X4:X32" si="8">AVERAGE(H4:P4)</f>
        <v>44.138186375028482</v>
      </c>
      <c r="Y4">
        <f t="shared" si="6"/>
        <v>6</v>
      </c>
      <c r="Z4" s="3">
        <f t="shared" ref="Z4:Z32" si="9">SUM(H4:P4)/14/R4*100</f>
        <v>52.463559543848028</v>
      </c>
    </row>
    <row r="5" spans="1:26" x14ac:dyDescent="0.25">
      <c r="A5" s="4" t="s">
        <v>56</v>
      </c>
      <c r="B5" t="s">
        <v>6</v>
      </c>
      <c r="C5" s="3">
        <f>IF('1_Bilancia commerciale'!F5&lt;1,ABS(1-'1_Bilancia commerciale'!F5)*20,('1_Bilancia commerciale'!F5-1)*20)</f>
        <v>3.9999999999999991</v>
      </c>
      <c r="D5" s="3">
        <f>IF('2_posizione internaz.li'!F5&lt;0,'2_posizione internaz.li'!F5/-35*100,0)</f>
        <v>77.714285714285708</v>
      </c>
      <c r="E5" s="3">
        <f>IF('3_Tasso cambio effettivo'!F5&lt;0,'3_Tasso cambio effettivo'!F5/-5*100,'3_Tasso cambio effettivo'!F5/5*100)</f>
        <v>74</v>
      </c>
      <c r="F5" s="3">
        <f>IF('4_Quota export mondiale'!F5&lt;0,'4_Quota export mondiale'!F5/-6*100,0)</f>
        <v>0</v>
      </c>
      <c r="G5" s="3">
        <f>IF('5_Costo_lavoro'!F5&gt;0,'5_Costo_lavoro'!F5/9*100,0)</f>
        <v>36.666666666666664</v>
      </c>
      <c r="H5" s="3">
        <f>IF('6_Prezzo abitazioni'!F5&gt;0,'6_Prezzo abitazioni'!F5/6*100,0)</f>
        <v>113.33333333333333</v>
      </c>
      <c r="I5" s="3">
        <f>IF('7_Crediti concessi privati'!F5&gt;0,'7_Crediti concessi privati'!F5/14*100,0)</f>
        <v>44.285714285714292</v>
      </c>
      <c r="J5" s="3">
        <f>IF('8_Debiti settore privato'!F5&gt;0,'8_Debiti settore privato'!F5/133*100,0)</f>
        <v>60.45112781954888</v>
      </c>
      <c r="K5" s="3">
        <f>IF('9_Debito pubblico'!F5&gt;0,'9_Debito pubblico'!F5/60*100,0)</f>
        <v>61</v>
      </c>
      <c r="L5" s="3">
        <f>IF('10_Disoccupazione'!F5&gt;0,'10_Disoccupazione'!F5/10*100,0)</f>
        <v>51</v>
      </c>
      <c r="M5" s="3">
        <f>IF('11_esposizione finanziaria'!F5&gt;0,'11_esposizione finanziaria'!F5/16.5*100,0)</f>
        <v>101.81818181818183</v>
      </c>
      <c r="N5" s="3">
        <f>IF('12_Tasso di attivita'!F5&lt;0,'12_Tasso di attivita'!F5/-0.2*100,0)</f>
        <v>0</v>
      </c>
      <c r="O5" s="3">
        <f>IF('13_Disoccupazione lungo periodo'!F5&gt;0,'13_Disoccupazione lungo periodo'!F5/0.5*100,0)</f>
        <v>0</v>
      </c>
      <c r="P5" s="3">
        <f>IF('14_Disoccupazione giovanile'!F5&gt;0,'14_Disoccupazione giovanile'!F5/2*100,0)</f>
        <v>0</v>
      </c>
      <c r="Q5">
        <f t="shared" si="0"/>
        <v>2</v>
      </c>
      <c r="R5" s="3">
        <f t="shared" si="7"/>
        <v>44.590664974123627</v>
      </c>
      <c r="S5">
        <f t="shared" si="1"/>
        <v>3</v>
      </c>
      <c r="T5">
        <f t="shared" si="2"/>
        <v>0</v>
      </c>
      <c r="U5" s="3">
        <f t="shared" si="3"/>
        <v>38.476190476190474</v>
      </c>
      <c r="V5">
        <f t="shared" si="4"/>
        <v>7</v>
      </c>
      <c r="W5">
        <f t="shared" si="5"/>
        <v>2</v>
      </c>
      <c r="X5" s="3">
        <f t="shared" si="8"/>
        <v>47.987595250753145</v>
      </c>
      <c r="Y5">
        <f t="shared" si="6"/>
        <v>11</v>
      </c>
      <c r="Z5" s="3">
        <f t="shared" si="9"/>
        <v>69.183019345834424</v>
      </c>
    </row>
    <row r="6" spans="1:26" x14ac:dyDescent="0.25">
      <c r="A6" s="4" t="s">
        <v>56</v>
      </c>
      <c r="B6" t="s">
        <v>7</v>
      </c>
      <c r="C6" s="3">
        <f>IF('1_Bilancia commerciale'!F6&lt;1,ABS(1-'1_Bilancia commerciale'!F6)*20,('1_Bilancia commerciale'!F6-1)*20)</f>
        <v>146</v>
      </c>
      <c r="D6" s="3">
        <f>IF('2_posizione internaz.li'!F6&lt;0,'2_posizione internaz.li'!F6/-35*100,0)</f>
        <v>0</v>
      </c>
      <c r="E6" s="3">
        <f>IF('3_Tasso cambio effettivo'!F6&lt;0,'3_Tasso cambio effettivo'!F6/-5*100,'3_Tasso cambio effettivo'!F6/5*100)</f>
        <v>34</v>
      </c>
      <c r="F6" s="3">
        <f>IF('4_Quota export mondiale'!F6&lt;0,'4_Quota export mondiale'!F6/-6*100,0)</f>
        <v>50.833333333333329</v>
      </c>
      <c r="G6" s="3">
        <f>IF('5_Costo_lavoro'!F6&gt;0,'5_Costo_lavoro'!F6/9*100,0)</f>
        <v>14.444444444444446</v>
      </c>
      <c r="H6" s="3">
        <f>IF('6_Prezzo abitazioni'!F6&gt;0,'6_Prezzo abitazioni'!F6/6*100,0)</f>
        <v>85</v>
      </c>
      <c r="I6" s="3">
        <f>IF('7_Crediti concessi privati'!F6&gt;0,'7_Crediti concessi privati'!F6/14*100,0)</f>
        <v>22.142857142857146</v>
      </c>
      <c r="J6" s="3">
        <f>IF('8_Debiti settore privato'!F6&gt;0,'8_Debiti settore privato'!F6/133*100,0)</f>
        <v>167.21804511278197</v>
      </c>
      <c r="K6" s="3">
        <f>IF('9_Debito pubblico'!F6&gt;0,'9_Debito pubblico'!F6/60*100,0)</f>
        <v>62</v>
      </c>
      <c r="L6" s="3">
        <f>IF('10_Disoccupazione'!F6&gt;0,'10_Disoccupazione'!F6/10*100,0)</f>
        <v>64</v>
      </c>
      <c r="M6" s="3">
        <f>IF('11_esposizione finanziaria'!F6&gt;0,'11_esposizione finanziaria'!F6/16.5*100,0)</f>
        <v>93.333333333333329</v>
      </c>
      <c r="N6" s="3">
        <f>IF('12_Tasso di attivita'!F6&lt;0,'12_Tasso di attivita'!F6/-0.2*100,0)</f>
        <v>0</v>
      </c>
      <c r="O6" s="3">
        <f>IF('13_Disoccupazione lungo periodo'!F6&gt;0,'13_Disoccupazione lungo periodo'!F6/0.5*100,0)</f>
        <v>0</v>
      </c>
      <c r="P6" s="3">
        <f>IF('14_Disoccupazione giovanile'!F6&gt;0,'14_Disoccupazione giovanile'!F6/2*100,0)</f>
        <v>0</v>
      </c>
      <c r="Q6">
        <f t="shared" si="0"/>
        <v>2</v>
      </c>
      <c r="R6" s="3">
        <f t="shared" si="7"/>
        <v>52.783715240482159</v>
      </c>
      <c r="S6">
        <f t="shared" si="1"/>
        <v>12</v>
      </c>
      <c r="T6">
        <f t="shared" si="2"/>
        <v>1</v>
      </c>
      <c r="U6" s="3">
        <f t="shared" si="3"/>
        <v>49.055555555555557</v>
      </c>
      <c r="V6">
        <f t="shared" si="4"/>
        <v>12</v>
      </c>
      <c r="W6">
        <f t="shared" si="5"/>
        <v>1</v>
      </c>
      <c r="X6" s="3">
        <f t="shared" si="8"/>
        <v>54.854915065441375</v>
      </c>
      <c r="Y6">
        <f t="shared" si="6"/>
        <v>13</v>
      </c>
      <c r="Z6" s="3">
        <f t="shared" si="9"/>
        <v>66.808245327141108</v>
      </c>
    </row>
    <row r="7" spans="1:26" x14ac:dyDescent="0.25">
      <c r="A7" s="4" t="s">
        <v>55</v>
      </c>
      <c r="B7" t="s">
        <v>8</v>
      </c>
      <c r="C7" s="3">
        <f>IF('1_Bilancia commerciale'!F7&lt;1,ABS(1-'1_Bilancia commerciale'!F7)*20,('1_Bilancia commerciale'!F7-1)*20)</f>
        <v>142</v>
      </c>
      <c r="D7" s="3">
        <f>IF('2_posizione internaz.li'!F7&lt;0,'2_posizione internaz.li'!F7/-35*100,0)</f>
        <v>0</v>
      </c>
      <c r="E7" s="3">
        <f>IF('3_Tasso cambio effettivo'!F7&lt;0,'3_Tasso cambio effettivo'!F7/-5*100,'3_Tasso cambio effettivo'!F7/5*100)</f>
        <v>42.000000000000007</v>
      </c>
      <c r="F7" s="3">
        <f>IF('4_Quota export mondiale'!F7&lt;0,'4_Quota export mondiale'!F7/-6*100,0)</f>
        <v>0</v>
      </c>
      <c r="G7" s="3">
        <f>IF('5_Costo_lavoro'!F7&gt;0,'5_Costo_lavoro'!F7/9*100,0)</f>
        <v>57.777777777777786</v>
      </c>
      <c r="H7" s="3">
        <f>IF('6_Prezzo abitazioni'!F7&gt;0,'6_Prezzo abitazioni'!F7/6*100,0)</f>
        <v>111.66666666666667</v>
      </c>
      <c r="I7" s="3">
        <f>IF('7_Crediti concessi privati'!F7&gt;0,'7_Crediti concessi privati'!F7/14*100,0)</f>
        <v>32.857142857142854</v>
      </c>
      <c r="J7" s="3">
        <f>IF('8_Debiti settore privato'!F7&gt;0,'8_Debiti settore privato'!F7/133*100,0)</f>
        <v>80.601503759398497</v>
      </c>
      <c r="K7" s="3">
        <f>IF('9_Debito pubblico'!F7&gt;0,'9_Debito pubblico'!F7/60*100,0)</f>
        <v>114.99999999999999</v>
      </c>
      <c r="L7" s="3">
        <f>IF('10_Disoccupazione'!F7&gt;0,'10_Disoccupazione'!F7/10*100,0)</f>
        <v>43</v>
      </c>
      <c r="M7" s="3">
        <f>IF('11_esposizione finanziaria'!F7&gt;0,'11_esposizione finanziaria'!F7/16.5*100,0)</f>
        <v>32.727272727272727</v>
      </c>
      <c r="N7" s="3">
        <f>IF('12_Tasso di attivita'!F7&lt;0,'12_Tasso di attivita'!F7/-0.2*100,0)</f>
        <v>0</v>
      </c>
      <c r="O7" s="3">
        <f>IF('13_Disoccupazione lungo periodo'!F7&gt;0,'13_Disoccupazione lungo periodo'!F7/0.5*100,0)</f>
        <v>0</v>
      </c>
      <c r="P7" s="3">
        <f>IF('14_Disoccupazione giovanile'!F7&gt;0,'14_Disoccupazione giovanile'!F7/2*100,0)</f>
        <v>0</v>
      </c>
      <c r="Q7">
        <f t="shared" si="0"/>
        <v>3</v>
      </c>
      <c r="R7" s="3">
        <f t="shared" si="7"/>
        <v>46.973597413447031</v>
      </c>
      <c r="S7">
        <f t="shared" si="1"/>
        <v>6</v>
      </c>
      <c r="T7">
        <f t="shared" si="2"/>
        <v>1</v>
      </c>
      <c r="U7" s="3">
        <f t="shared" si="3"/>
        <v>48.355555555555554</v>
      </c>
      <c r="V7">
        <f t="shared" si="4"/>
        <v>11</v>
      </c>
      <c r="W7">
        <f t="shared" si="5"/>
        <v>2</v>
      </c>
      <c r="X7" s="3">
        <f t="shared" si="8"/>
        <v>46.205842890053418</v>
      </c>
      <c r="Y7">
        <f t="shared" si="6"/>
        <v>8</v>
      </c>
      <c r="Z7" s="3">
        <f t="shared" si="9"/>
        <v>63.235003872840579</v>
      </c>
    </row>
    <row r="8" spans="1:26" x14ac:dyDescent="0.25">
      <c r="A8" s="4" t="s">
        <v>55</v>
      </c>
      <c r="B8" t="s">
        <v>9</v>
      </c>
      <c r="C8" s="3">
        <f>IF('1_Bilancia commerciale'!F8&lt;1,ABS(1-'1_Bilancia commerciale'!F8)*20,('1_Bilancia commerciale'!F8-1)*20)</f>
        <v>3.9999999999999991</v>
      </c>
      <c r="D8" s="3">
        <f>IF('2_posizione internaz.li'!F8&lt;0,'2_posizione internaz.li'!F8/-35*100,0)</f>
        <v>112.85714285714286</v>
      </c>
      <c r="E8" s="3">
        <f>IF('3_Tasso cambio effettivo'!F8&lt;0,'3_Tasso cambio effettivo'!F8/-5*100,'3_Tasso cambio effettivo'!F8/5*100)</f>
        <v>88.000000000000014</v>
      </c>
      <c r="F8" s="3">
        <f>IF('4_Quota export mondiale'!F8&lt;0,'4_Quota export mondiale'!F8/-6*100,0)</f>
        <v>14.166666666666666</v>
      </c>
      <c r="G8" s="3">
        <f>IF('5_Costo_lavoro'!F8&gt;0,'5_Costo_lavoro'!F8/9*100,0)</f>
        <v>140</v>
      </c>
      <c r="H8" s="3">
        <f>IF('6_Prezzo abitazioni'!F8&gt;0,'6_Prezzo abitazioni'!F8/6*100,0)</f>
        <v>61.666666666666671</v>
      </c>
      <c r="I8" s="3">
        <f>IF('7_Crediti concessi privati'!F8&gt;0,'7_Crediti concessi privati'!F8/14*100,0)</f>
        <v>45.714285714285715</v>
      </c>
      <c r="J8" s="3">
        <f>IF('8_Debiti settore privato'!F8&gt;0,'8_Debiti settore privato'!F8/133*100,0)</f>
        <v>84.135338345864668</v>
      </c>
      <c r="K8" s="3">
        <f>IF('9_Debito pubblico'!F8&gt;0,'9_Debito pubblico'!F8/60*100,0)</f>
        <v>16.666666666666664</v>
      </c>
      <c r="L8" s="3">
        <f>IF('10_Disoccupazione'!F8&gt;0,'10_Disoccupazione'!F8/10*100,0)</f>
        <v>68</v>
      </c>
      <c r="M8" s="3">
        <f>IF('11_esposizione finanziaria'!F8&gt;0,'11_esposizione finanziaria'!F8/16.5*100,0)</f>
        <v>53.939393939393945</v>
      </c>
      <c r="N8" s="3">
        <f>IF('12_Tasso di attivita'!F8&lt;0,'12_Tasso di attivita'!F8/-0.2*100,0)</f>
        <v>0</v>
      </c>
      <c r="O8" s="3">
        <f>IF('13_Disoccupazione lungo periodo'!F8&gt;0,'13_Disoccupazione lungo periodo'!F8/0.5*100,0)</f>
        <v>0</v>
      </c>
      <c r="P8" s="3">
        <f>IF('14_Disoccupazione giovanile'!F8&gt;0,'14_Disoccupazione giovanile'!F8/2*100,0)</f>
        <v>0</v>
      </c>
      <c r="Q8">
        <f t="shared" si="0"/>
        <v>2</v>
      </c>
      <c r="R8" s="3">
        <f t="shared" si="7"/>
        <v>49.224725775477658</v>
      </c>
      <c r="S8">
        <f t="shared" si="1"/>
        <v>9</v>
      </c>
      <c r="T8">
        <f t="shared" si="2"/>
        <v>2</v>
      </c>
      <c r="U8" s="3">
        <f t="shared" si="3"/>
        <v>71.804761904761904</v>
      </c>
      <c r="V8">
        <f t="shared" si="4"/>
        <v>17</v>
      </c>
      <c r="W8">
        <f t="shared" si="5"/>
        <v>0</v>
      </c>
      <c r="X8" s="3">
        <f t="shared" si="8"/>
        <v>36.680261259208621</v>
      </c>
      <c r="Y8">
        <f t="shared" si="6"/>
        <v>2</v>
      </c>
      <c r="Z8" s="3">
        <f t="shared" si="9"/>
        <v>47.903096626483112</v>
      </c>
    </row>
    <row r="9" spans="1:26" x14ac:dyDescent="0.25">
      <c r="A9" s="4" t="s">
        <v>55</v>
      </c>
      <c r="B9" t="s">
        <v>10</v>
      </c>
      <c r="C9" s="3">
        <f>IF('1_Bilancia commerciale'!F9&lt;1,ABS(1-'1_Bilancia commerciale'!F9)*20,('1_Bilancia commerciale'!F9-1)*20)</f>
        <v>12</v>
      </c>
      <c r="D9" s="3">
        <f>IF('2_posizione internaz.li'!F9&lt;0,'2_posizione internaz.li'!F9/-35*100,0)</f>
        <v>493.14285714285717</v>
      </c>
      <c r="E9" s="3">
        <f>IF('3_Tasso cambio effettivo'!F9&lt;0,'3_Tasso cambio effettivo'!F9/-5*100,'3_Tasso cambio effettivo'!F9/5*100)</f>
        <v>142</v>
      </c>
      <c r="F9" s="3">
        <f>IF('4_Quota export mondiale'!F9&lt;0,'4_Quota export mondiale'!F9/-6*100,0)</f>
        <v>0</v>
      </c>
      <c r="G9" s="3">
        <f>IF('5_Costo_lavoro'!F9&gt;0,'5_Costo_lavoro'!F9/9*100,0)</f>
        <v>0</v>
      </c>
      <c r="H9" s="3">
        <f>IF('6_Prezzo abitazioni'!F9&gt;0,'6_Prezzo abitazioni'!F9/6*100,0)</f>
        <v>113.33333333333333</v>
      </c>
      <c r="I9" s="3">
        <f>IF('7_Crediti concessi privati'!F9&gt;0,'7_Crediti concessi privati'!F9/14*100,0)</f>
        <v>0</v>
      </c>
      <c r="J9" s="3">
        <f>IF('8_Debiti settore privato'!F9&gt;0,'8_Debiti settore privato'!F9/133*100,0)</f>
        <v>213.60902255639101</v>
      </c>
      <c r="K9" s="3">
        <f>IF('9_Debito pubblico'!F9&gt;0,'9_Debito pubblico'!F9/60*100,0)</f>
        <v>123.83333333333333</v>
      </c>
      <c r="L9" s="3">
        <f>IF('10_Disoccupazione'!F9&gt;0,'10_Disoccupazione'!F9/10*100,0)</f>
        <v>101</v>
      </c>
      <c r="M9" s="3">
        <f>IF('11_esposizione finanziaria'!F9&gt;0,'11_esposizione finanziaria'!F9/16.5*100,0)</f>
        <v>9.0909090909090917</v>
      </c>
      <c r="N9" s="3">
        <f>IF('12_Tasso di attivita'!F9&lt;0,'12_Tasso di attivita'!F9/-0.2*100,0)</f>
        <v>0</v>
      </c>
      <c r="O9" s="3">
        <f>IF('13_Disoccupazione lungo periodo'!F9&gt;0,'13_Disoccupazione lungo periodo'!F9/0.5*100,0)</f>
        <v>0</v>
      </c>
      <c r="P9" s="3">
        <f>IF('14_Disoccupazione giovanile'!F9&gt;0,'14_Disoccupazione giovanile'!F9/2*100,0)</f>
        <v>0</v>
      </c>
      <c r="Q9">
        <f t="shared" si="0"/>
        <v>6</v>
      </c>
      <c r="R9" s="3">
        <f t="shared" si="7"/>
        <v>86.286389675487413</v>
      </c>
      <c r="S9">
        <f t="shared" si="1"/>
        <v>25</v>
      </c>
      <c r="T9">
        <f t="shared" si="2"/>
        <v>2</v>
      </c>
      <c r="U9" s="3">
        <f t="shared" si="3"/>
        <v>129.42857142857142</v>
      </c>
      <c r="V9">
        <f t="shared" si="4"/>
        <v>26</v>
      </c>
      <c r="W9">
        <f t="shared" si="5"/>
        <v>4</v>
      </c>
      <c r="X9" s="3">
        <f t="shared" si="8"/>
        <v>62.318510923774092</v>
      </c>
      <c r="Y9">
        <f t="shared" si="6"/>
        <v>19</v>
      </c>
      <c r="Z9" s="3">
        <f t="shared" si="9"/>
        <v>46.428990748410008</v>
      </c>
    </row>
    <row r="10" spans="1:26" x14ac:dyDescent="0.25">
      <c r="A10" s="4" t="s">
        <v>55</v>
      </c>
      <c r="B10" t="s">
        <v>11</v>
      </c>
      <c r="C10" s="3">
        <f>IF('1_Bilancia commerciale'!F10&lt;1,ABS(1-'1_Bilancia commerciale'!F10)*20,('1_Bilancia commerciale'!F10-1)*20)</f>
        <v>42</v>
      </c>
      <c r="D10" s="3">
        <f>IF('2_posizione internaz.li'!F10&lt;0,'2_posizione internaz.li'!F10/-35*100,0)</f>
        <v>397.42857142857144</v>
      </c>
      <c r="E10" s="3">
        <f>IF('3_Tasso cambio effettivo'!F10&lt;0,'3_Tasso cambio effettivo'!F10/-5*100,'3_Tasso cambio effettivo'!F10/5*100)</f>
        <v>80</v>
      </c>
      <c r="F10" s="3">
        <f>IF('4_Quota export mondiale'!F10&lt;0,'4_Quota export mondiale'!F10/-6*100,0)</f>
        <v>165.83333333333331</v>
      </c>
      <c r="G10" s="3">
        <f>IF('5_Costo_lavoro'!F10&gt;0,'5_Costo_lavoro'!F10/9*100,0)</f>
        <v>0</v>
      </c>
      <c r="H10" s="3">
        <f>IF('6_Prezzo abitazioni'!F10&gt;0,'6_Prezzo abitazioni'!F10/6*100,0)</f>
        <v>0</v>
      </c>
      <c r="I10" s="3">
        <f>IF('7_Crediti concessi privati'!F10&gt;0,'7_Crediti concessi privati'!F10/14*100,0)</f>
        <v>0</v>
      </c>
      <c r="J10" s="3">
        <f>IF('8_Debiti settore privato'!F10&gt;0,'8_Debiti settore privato'!F10/133*100,0)</f>
        <v>95.488721804511272</v>
      </c>
      <c r="K10" s="3">
        <f>IF('9_Debito pubblico'!F10&gt;0,'9_Debito pubblico'!F10/60*100,0)</f>
        <v>300.83333333333331</v>
      </c>
      <c r="L10" s="3">
        <f>IF('10_Disoccupazione'!F10&gt;0,'10_Disoccupazione'!F10/10*100,0)</f>
        <v>252</v>
      </c>
      <c r="M10" s="3">
        <f>IF('11_esposizione finanziaria'!F10&gt;0,'11_esposizione finanziaria'!F10/16.5*100,0)</f>
        <v>0</v>
      </c>
      <c r="N10" s="3">
        <f>IF('12_Tasso di attivita'!F10&lt;0,'12_Tasso di attivita'!F10/-0.2*100,0)</f>
        <v>0</v>
      </c>
      <c r="O10" s="3">
        <f>IF('13_Disoccupazione lungo periodo'!F10&gt;0,'13_Disoccupazione lungo periodo'!F10/0.5*100,0)</f>
        <v>0</v>
      </c>
      <c r="P10" s="3">
        <f>IF('14_Disoccupazione giovanile'!F10&gt;0,'14_Disoccupazione giovanile'!F10/2*100,0)</f>
        <v>0</v>
      </c>
      <c r="Q10">
        <f t="shared" si="0"/>
        <v>4</v>
      </c>
      <c r="R10" s="3">
        <f t="shared" si="7"/>
        <v>95.255997135696376</v>
      </c>
      <c r="S10">
        <f t="shared" si="1"/>
        <v>26</v>
      </c>
      <c r="T10">
        <f t="shared" si="2"/>
        <v>2</v>
      </c>
      <c r="U10" s="3">
        <f t="shared" si="3"/>
        <v>137.05238095238096</v>
      </c>
      <c r="V10">
        <f t="shared" si="4"/>
        <v>27</v>
      </c>
      <c r="W10">
        <f t="shared" si="5"/>
        <v>2</v>
      </c>
      <c r="X10" s="3">
        <f t="shared" si="8"/>
        <v>72.035783904204948</v>
      </c>
      <c r="Y10">
        <f t="shared" si="6"/>
        <v>23</v>
      </c>
      <c r="Z10" s="3">
        <f t="shared" si="9"/>
        <v>48.615015974440901</v>
      </c>
    </row>
    <row r="11" spans="1:26" x14ac:dyDescent="0.25">
      <c r="A11" s="4" t="s">
        <v>55</v>
      </c>
      <c r="B11" t="s">
        <v>12</v>
      </c>
      <c r="C11" s="3">
        <f>IF('1_Bilancia commerciale'!F11&lt;1,ABS(1-'1_Bilancia commerciale'!F11)*20,('1_Bilancia commerciale'!F11-1)*20)</f>
        <v>25.999999999999996</v>
      </c>
      <c r="D11" s="3">
        <f>IF('2_posizione internaz.li'!F11&lt;0,'2_posizione internaz.li'!F11/-35*100,0)</f>
        <v>244</v>
      </c>
      <c r="E11" s="3">
        <f>IF('3_Tasso cambio effettivo'!F11&lt;0,'3_Tasso cambio effettivo'!F11/-5*100,'3_Tasso cambio effettivo'!F11/5*100)</f>
        <v>86</v>
      </c>
      <c r="F11" s="3">
        <f>IF('4_Quota export mondiale'!F11&lt;0,'4_Quota export mondiale'!F11/-6*100,0)</f>
        <v>0</v>
      </c>
      <c r="G11" s="3">
        <f>IF('5_Costo_lavoro'!F11&gt;0,'5_Costo_lavoro'!F11/9*100,0)</f>
        <v>0</v>
      </c>
      <c r="H11" s="3">
        <f>IF('6_Prezzo abitazioni'!F11&gt;0,'6_Prezzo abitazioni'!F11/6*100,0)</f>
        <v>75</v>
      </c>
      <c r="I11" s="3">
        <f>IF('7_Crediti concessi privati'!F11&gt;0,'7_Crediti concessi privati'!F11/14*100,0)</f>
        <v>0</v>
      </c>
      <c r="J11" s="3">
        <f>IF('8_Debiti settore privato'!F11&gt;0,'8_Debiti settore privato'!F11/133*100,0)</f>
        <v>111.05263157894736</v>
      </c>
      <c r="K11" s="3">
        <f>IF('9_Debito pubblico'!F11&gt;0,'9_Debito pubblico'!F11/60*100,0)</f>
        <v>171.16666666666666</v>
      </c>
      <c r="L11" s="3">
        <f>IF('10_Disoccupazione'!F11&gt;0,'10_Disoccupazione'!F11/10*100,0)</f>
        <v>221</v>
      </c>
      <c r="M11" s="3">
        <f>IF('11_esposizione finanziaria'!F11&gt;0,'11_esposizione finanziaria'!F11/16.5*100,0)</f>
        <v>12.121212121212121</v>
      </c>
      <c r="N11" s="3">
        <f>IF('12_Tasso di attivita'!F11&lt;0,'12_Tasso di attivita'!F11/-0.2*100,0)</f>
        <v>50</v>
      </c>
      <c r="O11" s="3">
        <f>IF('13_Disoccupazione lungo periodo'!F11&gt;0,'13_Disoccupazione lungo periodo'!F11/0.5*100,0)</f>
        <v>0</v>
      </c>
      <c r="P11" s="3">
        <f>IF('14_Disoccupazione giovanile'!F11&gt;0,'14_Disoccupazione giovanile'!F11/2*100,0)</f>
        <v>0</v>
      </c>
      <c r="Q11">
        <f t="shared" si="0"/>
        <v>4</v>
      </c>
      <c r="R11" s="3">
        <f t="shared" si="7"/>
        <v>71.167179311916158</v>
      </c>
      <c r="S11">
        <f t="shared" si="1"/>
        <v>24</v>
      </c>
      <c r="T11">
        <f t="shared" si="2"/>
        <v>1</v>
      </c>
      <c r="U11" s="3">
        <f t="shared" si="3"/>
        <v>71.2</v>
      </c>
      <c r="V11">
        <f t="shared" si="4"/>
        <v>15</v>
      </c>
      <c r="W11">
        <f t="shared" si="5"/>
        <v>3</v>
      </c>
      <c r="X11" s="3">
        <f t="shared" si="8"/>
        <v>71.148945596314022</v>
      </c>
      <c r="Y11">
        <f t="shared" si="6"/>
        <v>22</v>
      </c>
      <c r="Z11" s="3">
        <f t="shared" si="9"/>
        <v>64.26924366761618</v>
      </c>
    </row>
    <row r="12" spans="1:26" x14ac:dyDescent="0.25">
      <c r="A12" s="4" t="s">
        <v>55</v>
      </c>
      <c r="B12" t="s">
        <v>13</v>
      </c>
      <c r="C12" s="3">
        <f>IF('1_Bilancia commerciale'!F12&lt;1,ABS(1-'1_Bilancia commerciale'!F12)*20,('1_Bilancia commerciale'!F12-1)*20)</f>
        <v>32</v>
      </c>
      <c r="D12" s="3">
        <f>IF('2_posizione internaz.li'!F12&lt;0,'2_posizione internaz.li'!F12/-35*100,0)</f>
        <v>37.142857142857146</v>
      </c>
      <c r="E12" s="3">
        <f>IF('3_Tasso cambio effettivo'!F12&lt;0,'3_Tasso cambio effettivo'!F12/-5*100,'3_Tasso cambio effettivo'!F12/5*100)</f>
        <v>64</v>
      </c>
      <c r="F12" s="3">
        <f>IF('4_Quota export mondiale'!F12&lt;0,'4_Quota export mondiale'!F12/-6*100,0)</f>
        <v>0</v>
      </c>
      <c r="G12" s="3">
        <f>IF('5_Costo_lavoro'!F12&gt;0,'5_Costo_lavoro'!F12/9*100,0)</f>
        <v>18.888888888888889</v>
      </c>
      <c r="H12" s="3">
        <f>IF('6_Prezzo abitazioni'!F12&gt;0,'6_Prezzo abitazioni'!F12/6*100,0)</f>
        <v>13.333333333333334</v>
      </c>
      <c r="I12" s="3">
        <f>IF('7_Crediti concessi privati'!F12&gt;0,'7_Crediti concessi privati'!F12/14*100,0)</f>
        <v>44.285714285714292</v>
      </c>
      <c r="J12" s="3">
        <f>IF('8_Debiti settore privato'!F12&gt;0,'8_Debiti settore privato'!F12/133*100,0)</f>
        <v>107.66917293233082</v>
      </c>
      <c r="K12" s="3">
        <f>IF('9_Debito pubblico'!F12&gt;0,'9_Debito pubblico'!F12/60*100,0)</f>
        <v>163.33333333333334</v>
      </c>
      <c r="L12" s="3">
        <f>IF('10_Disoccupazione'!F12&gt;0,'10_Disoccupazione'!F12/10*100,0)</f>
        <v>102</v>
      </c>
      <c r="M12" s="3">
        <f>IF('11_esposizione finanziaria'!F12&gt;0,'11_esposizione finanziaria'!F12/16.5*100,0)</f>
        <v>29.696969696969699</v>
      </c>
      <c r="N12" s="3">
        <f>IF('12_Tasso di attivita'!F12&lt;0,'12_Tasso di attivita'!F12/-0.2*100,0)</f>
        <v>0</v>
      </c>
      <c r="O12" s="3">
        <f>IF('13_Disoccupazione lungo periodo'!F12&gt;0,'13_Disoccupazione lungo periodo'!F12/0.5*100,0)</f>
        <v>40</v>
      </c>
      <c r="P12" s="3">
        <f>IF('14_Disoccupazione giovanile'!F12&gt;0,'14_Disoccupazione giovanile'!F12/2*100,0)</f>
        <v>0</v>
      </c>
      <c r="Q12">
        <f t="shared" si="0"/>
        <v>3</v>
      </c>
      <c r="R12" s="3">
        <f t="shared" si="7"/>
        <v>46.59644782953054</v>
      </c>
      <c r="S12">
        <f t="shared" si="1"/>
        <v>5</v>
      </c>
      <c r="T12">
        <f t="shared" si="2"/>
        <v>0</v>
      </c>
      <c r="U12" s="3">
        <f t="shared" si="3"/>
        <v>30.406349206349205</v>
      </c>
      <c r="V12">
        <f t="shared" si="4"/>
        <v>3</v>
      </c>
      <c r="W12">
        <f t="shared" si="5"/>
        <v>3</v>
      </c>
      <c r="X12" s="3">
        <f t="shared" si="8"/>
        <v>55.59094706463128</v>
      </c>
      <c r="Y12">
        <f t="shared" si="6"/>
        <v>14</v>
      </c>
      <c r="Z12" s="3">
        <f t="shared" si="9"/>
        <v>76.694767655750695</v>
      </c>
    </row>
    <row r="13" spans="1:26" x14ac:dyDescent="0.25">
      <c r="A13" s="4" t="s">
        <v>56</v>
      </c>
      <c r="B13" t="s">
        <v>14</v>
      </c>
      <c r="C13" s="3">
        <f>IF('1_Bilancia commerciale'!F13&lt;1,ABS(1-'1_Bilancia commerciale'!F13)*20,('1_Bilancia commerciale'!F13-1)*20)</f>
        <v>18</v>
      </c>
      <c r="D13" s="3">
        <f>IF('2_posizione internaz.li'!F13&lt;0,'2_posizione internaz.li'!F13/-35*100,0)</f>
        <v>206</v>
      </c>
      <c r="E13" s="3">
        <f>IF('3_Tasso cambio effettivo'!F13&lt;0,'3_Tasso cambio effettivo'!F13/-5*100,'3_Tasso cambio effettivo'!F13/5*100)</f>
        <v>0</v>
      </c>
      <c r="F13" s="3">
        <f>IF('4_Quota export mondiale'!F13&lt;0,'4_Quota export mondiale'!F13/-6*100,0)</f>
        <v>0</v>
      </c>
      <c r="G13" s="3">
        <f>IF('5_Costo_lavoro'!F13&gt;0,'5_Costo_lavoro'!F13/9*100,0)</f>
        <v>0</v>
      </c>
      <c r="H13" s="3">
        <f>IF('6_Prezzo abitazioni'!F13&gt;0,'6_Prezzo abitazioni'!F13/6*100,0)</f>
        <v>33.333333333333329</v>
      </c>
      <c r="I13" s="3">
        <f>IF('7_Crediti concessi privati'!F13&gt;0,'7_Crediti concessi privati'!F13/14*100,0)</f>
        <v>0</v>
      </c>
      <c r="J13" s="3">
        <f>IF('8_Debiti settore privato'!F13&gt;0,'8_Debiti settore privato'!F13/133*100,0)</f>
        <v>77.067669172932327</v>
      </c>
      <c r="K13" s="3">
        <f>IF('9_Debito pubblico'!F13&gt;0,'9_Debito pubblico'!F13/60*100,0)</f>
        <v>132.83333333333334</v>
      </c>
      <c r="L13" s="3">
        <f>IF('10_Disoccupazione'!F13&gt;0,'10_Disoccupazione'!F13/10*100,0)</f>
        <v>155</v>
      </c>
      <c r="M13" s="3">
        <f>IF('11_esposizione finanziaria'!F13&gt;0,'11_esposizione finanziaria'!F13/16.5*100,0)</f>
        <v>20.606060606060606</v>
      </c>
      <c r="N13" s="3">
        <f>IF('12_Tasso di attivita'!F13&lt;0,'12_Tasso di attivita'!F13/-0.2*100,0)</f>
        <v>0</v>
      </c>
      <c r="O13" s="3">
        <f>IF('13_Disoccupazione lungo periodo'!F13&gt;0,'13_Disoccupazione lungo periodo'!F13/0.5*100,0)</f>
        <v>0</v>
      </c>
      <c r="P13" s="3">
        <f>IF('14_Disoccupazione giovanile'!F13&gt;0,'14_Disoccupazione giovanile'!F13/2*100,0)</f>
        <v>0</v>
      </c>
      <c r="Q13">
        <f t="shared" si="0"/>
        <v>3</v>
      </c>
      <c r="R13" s="3">
        <f t="shared" si="7"/>
        <v>45.917171174689976</v>
      </c>
      <c r="S13">
        <f t="shared" si="1"/>
        <v>4</v>
      </c>
      <c r="T13">
        <f t="shared" si="2"/>
        <v>1</v>
      </c>
      <c r="U13" s="3">
        <f t="shared" si="3"/>
        <v>44.8</v>
      </c>
      <c r="V13">
        <f t="shared" si="4"/>
        <v>10</v>
      </c>
      <c r="W13">
        <f t="shared" si="5"/>
        <v>2</v>
      </c>
      <c r="X13" s="3">
        <f t="shared" si="8"/>
        <v>46.537821827295517</v>
      </c>
      <c r="Y13">
        <f t="shared" si="6"/>
        <v>9</v>
      </c>
      <c r="Z13" s="3">
        <f t="shared" si="9"/>
        <v>65.154647835057901</v>
      </c>
    </row>
    <row r="14" spans="1:26" x14ac:dyDescent="0.25">
      <c r="A14" s="9" t="s">
        <v>55</v>
      </c>
      <c r="B14" s="10" t="s">
        <v>15</v>
      </c>
      <c r="C14" s="11">
        <f>IF('1_Bilancia commerciale'!F14&lt;1,ABS(1-'1_Bilancia commerciale'!F14)*20,('1_Bilancia commerciale'!F14-1)*20)</f>
        <v>20</v>
      </c>
      <c r="D14" s="11">
        <f>IF('2_posizione internaz.li'!F14&lt;0,'2_posizione internaz.li'!F14/-35*100,0)</f>
        <v>34.285714285714285</v>
      </c>
      <c r="E14" s="11">
        <f>IF('3_Tasso cambio effettivo'!F14&lt;0,'3_Tasso cambio effettivo'!F14/-5*100,'3_Tasso cambio effettivo'!F14/5*100)</f>
        <v>68</v>
      </c>
      <c r="F14" s="11">
        <f>IF('4_Quota export mondiale'!F14&lt;0,'4_Quota export mondiale'!F14/-6*100,0)</f>
        <v>70</v>
      </c>
      <c r="G14" s="11">
        <f>IF('5_Costo_lavoro'!F14&gt;0,'5_Costo_lavoro'!F14/9*100,0)</f>
        <v>16.666666666666664</v>
      </c>
      <c r="H14" s="11">
        <f>IF('6_Prezzo abitazioni'!F14&gt;0,'6_Prezzo abitazioni'!F14/6*100,0)</f>
        <v>3.3333333333333335</v>
      </c>
      <c r="I14" s="11">
        <f>IF('7_Crediti concessi privati'!F14&gt;0,'7_Crediti concessi privati'!F14/14*100,0)</f>
        <v>0</v>
      </c>
      <c r="J14" s="11">
        <f>IF('8_Debiti settore privato'!F14&gt;0,'8_Debiti settore privato'!F14/133*100,0)</f>
        <v>84.285714285714292</v>
      </c>
      <c r="K14" s="11">
        <f>IF('9_Debito pubblico'!F14&gt;0,'9_Debito pubblico'!F14/60*100,0)</f>
        <v>224.66666666666671</v>
      </c>
      <c r="L14" s="11">
        <f>IF('10_Disoccupazione'!F14&gt;0,'10_Disoccupazione'!F14/10*100,0)</f>
        <v>122</v>
      </c>
      <c r="M14" s="11">
        <f>IF('11_esposizione finanziaria'!F14&gt;0,'11_esposizione finanziaria'!F14/16.5*100,0)</f>
        <v>20</v>
      </c>
      <c r="N14" s="11">
        <f>IF('12_Tasso di attivita'!F14&lt;0,'12_Tasso di attivita'!F14/-0.2*100,0)</f>
        <v>0</v>
      </c>
      <c r="O14" s="11">
        <f>IF('13_Disoccupazione lungo periodo'!F14&gt;0,'13_Disoccupazione lungo periodo'!F14/0.5*100,0)</f>
        <v>0</v>
      </c>
      <c r="P14" s="11">
        <f>IF('14_Disoccupazione giovanile'!F14&gt;0,'14_Disoccupazione giovanile'!F14/2*100,0)</f>
        <v>0</v>
      </c>
      <c r="Q14" s="10">
        <f t="shared" si="0"/>
        <v>2</v>
      </c>
      <c r="R14" s="11">
        <f t="shared" si="7"/>
        <v>47.374149659863953</v>
      </c>
      <c r="S14" s="12">
        <f t="shared" si="1"/>
        <v>7</v>
      </c>
      <c r="T14" s="12">
        <f t="shared" si="2"/>
        <v>0</v>
      </c>
      <c r="U14" s="13">
        <f t="shared" si="3"/>
        <v>41.790476190476184</v>
      </c>
      <c r="V14" s="12">
        <f t="shared" si="4"/>
        <v>8</v>
      </c>
      <c r="W14" s="10">
        <f t="shared" si="5"/>
        <v>2</v>
      </c>
      <c r="X14" s="11">
        <f t="shared" si="8"/>
        <v>50.476190476190482</v>
      </c>
      <c r="Y14" s="10">
        <f t="shared" si="6"/>
        <v>12</v>
      </c>
      <c r="Z14" s="11">
        <f t="shared" si="9"/>
        <v>68.495117748420441</v>
      </c>
    </row>
    <row r="15" spans="1:26" x14ac:dyDescent="0.25">
      <c r="A15" s="4" t="s">
        <v>55</v>
      </c>
      <c r="B15" t="s">
        <v>16</v>
      </c>
      <c r="C15" s="3">
        <f>IF('1_Bilancia commerciale'!F15&lt;1,ABS(1-'1_Bilancia commerciale'!F15)*20,('1_Bilancia commerciale'!F15-1)*20)</f>
        <v>78</v>
      </c>
      <c r="D15" s="3">
        <f>IF('2_posizione internaz.li'!F15&lt;0,'2_posizione internaz.li'!F15/-35*100,0)</f>
        <v>380.57142857142856</v>
      </c>
      <c r="E15" s="3">
        <f>IF('3_Tasso cambio effettivo'!F15&lt;0,'3_Tasso cambio effettivo'!F15/-5*100,'3_Tasso cambio effettivo'!F15/5*100)</f>
        <v>148</v>
      </c>
      <c r="F15" s="3">
        <f>IF('4_Quota export mondiale'!F15&lt;0,'4_Quota export mondiale'!F15/-6*100,0)</f>
        <v>0</v>
      </c>
      <c r="G15" s="3">
        <f>IF('5_Costo_lavoro'!F15&gt;0,'5_Costo_lavoro'!F15/9*100,0)</f>
        <v>0</v>
      </c>
      <c r="H15" s="3">
        <f>IF('6_Prezzo abitazioni'!F15&gt;0,'6_Prezzo abitazioni'!F15/6*100,0)</f>
        <v>36.666666666666671</v>
      </c>
      <c r="I15" s="3">
        <f>IF('7_Crediti concessi privati'!F15&gt;0,'7_Crediti concessi privati'!F15/14*100,0)</f>
        <v>85.714285714285708</v>
      </c>
      <c r="J15" s="3">
        <f>IF('8_Debiti settore privato'!F15&gt;0,'8_Debiti settore privato'!F15/133*100,0)</f>
        <v>245.56390977443613</v>
      </c>
      <c r="K15" s="3">
        <f>IF('9_Debito pubblico'!F15&gt;0,'9_Debito pubblico'!F15/60*100,0)</f>
        <v>171</v>
      </c>
      <c r="L15" s="3">
        <f>IF('10_Disoccupazione'!F15&gt;0,'10_Disoccupazione'!F15/10*100,0)</f>
        <v>147</v>
      </c>
      <c r="M15" s="3">
        <f>IF('11_esposizione finanziaria'!F15&gt;0,'11_esposizione finanziaria'!F15/16.5*100,0)</f>
        <v>0</v>
      </c>
      <c r="N15" s="3">
        <f>IF('12_Tasso di attivita'!F15&lt;0,'12_Tasso di attivita'!F15/-0.2*100,0)</f>
        <v>100</v>
      </c>
      <c r="O15" s="3">
        <f>IF('13_Disoccupazione lungo periodo'!F15&gt;0,'13_Disoccupazione lungo periodo'!F15/0.5*100,0)</f>
        <v>0</v>
      </c>
      <c r="P15" s="3">
        <f>IF('14_Disoccupazione giovanile'!F15&gt;0,'14_Disoccupazione giovanile'!F15/2*100,0)</f>
        <v>0</v>
      </c>
      <c r="Q15">
        <f t="shared" si="0"/>
        <v>6</v>
      </c>
      <c r="R15" s="3">
        <f t="shared" si="7"/>
        <v>99.465449337629792</v>
      </c>
      <c r="S15">
        <f t="shared" si="1"/>
        <v>27</v>
      </c>
      <c r="T15">
        <f t="shared" si="2"/>
        <v>2</v>
      </c>
      <c r="U15" s="3">
        <f t="shared" si="3"/>
        <v>121.31428571428572</v>
      </c>
      <c r="V15">
        <f t="shared" si="4"/>
        <v>25</v>
      </c>
      <c r="W15">
        <f t="shared" si="5"/>
        <v>4</v>
      </c>
      <c r="X15" s="3">
        <f t="shared" si="8"/>
        <v>87.327206906154274</v>
      </c>
      <c r="Y15">
        <f t="shared" si="6"/>
        <v>27</v>
      </c>
      <c r="Z15" s="3">
        <f t="shared" si="9"/>
        <v>56.440622446518631</v>
      </c>
    </row>
    <row r="16" spans="1:26" x14ac:dyDescent="0.25">
      <c r="A16" s="4" t="s">
        <v>55</v>
      </c>
      <c r="B16" t="s">
        <v>17</v>
      </c>
      <c r="C16" s="3">
        <f>IF('1_Bilancia commerciale'!F16&lt;1,ABS(1-'1_Bilancia commerciale'!F16)*20,('1_Bilancia commerciale'!F16-1)*20)</f>
        <v>24</v>
      </c>
      <c r="D16" s="3">
        <f>IF('2_posizione internaz.li'!F16&lt;0,'2_posizione internaz.li'!F16/-35*100,0)</f>
        <v>155.14285714285714</v>
      </c>
      <c r="E16" s="3">
        <f>IF('3_Tasso cambio effettivo'!F16&lt;0,'3_Tasso cambio effettivo'!F16/-5*100,'3_Tasso cambio effettivo'!F16/5*100)</f>
        <v>96</v>
      </c>
      <c r="F16" s="3">
        <f>IF('4_Quota export mondiale'!F16&lt;0,'4_Quota export mondiale'!F16/-6*100,0)</f>
        <v>0</v>
      </c>
      <c r="G16" s="3">
        <f>IF('5_Costo_lavoro'!F16&gt;0,'5_Costo_lavoro'!F16/9*100,0)</f>
        <v>165.55555555555557</v>
      </c>
      <c r="H16" s="3">
        <f>IF('6_Prezzo abitazioni'!F16&gt;0,'6_Prezzo abitazioni'!F16/6*100,0)</f>
        <v>120</v>
      </c>
      <c r="I16" s="3">
        <f>IF('7_Crediti concessi privati'!F16&gt;0,'7_Crediti concessi privati'!F16/14*100,0)</f>
        <v>17.857142857142858</v>
      </c>
      <c r="J16" s="3">
        <f>IF('8_Debiti settore privato'!F16&gt;0,'8_Debiti settore privato'!F16/133*100,0)</f>
        <v>58.872180451127818</v>
      </c>
      <c r="K16" s="3">
        <f>IF('9_Debito pubblico'!F16&gt;0,'9_Debito pubblico'!F16/60*100,0)</f>
        <v>67.166666666666657</v>
      </c>
      <c r="L16" s="3">
        <f>IF('10_Disoccupazione'!F16&gt;0,'10_Disoccupazione'!F16/10*100,0)</f>
        <v>102</v>
      </c>
      <c r="M16" s="3">
        <f>IF('11_esposizione finanziaria'!F16&gt;0,'11_esposizione finanziaria'!F16/16.5*100,0)</f>
        <v>28.484848484848484</v>
      </c>
      <c r="N16" s="3">
        <f>IF('12_Tasso di attivita'!F16&lt;0,'12_Tasso di attivita'!F16/-0.2*100,0)</f>
        <v>0</v>
      </c>
      <c r="O16" s="3">
        <f>IF('13_Disoccupazione lungo periodo'!F16&gt;0,'13_Disoccupazione lungo periodo'!F16/0.5*100,0)</f>
        <v>0</v>
      </c>
      <c r="P16" s="3">
        <f>IF('14_Disoccupazione giovanile'!F16&gt;0,'14_Disoccupazione giovanile'!F16/2*100,0)</f>
        <v>0</v>
      </c>
      <c r="Q16">
        <f t="shared" si="0"/>
        <v>4</v>
      </c>
      <c r="R16" s="3">
        <f t="shared" si="7"/>
        <v>59.648517939871326</v>
      </c>
      <c r="S16">
        <f t="shared" si="1"/>
        <v>17</v>
      </c>
      <c r="T16">
        <f t="shared" si="2"/>
        <v>2</v>
      </c>
      <c r="U16" s="3">
        <f t="shared" si="3"/>
        <v>88.139682539682525</v>
      </c>
      <c r="V16">
        <f t="shared" si="4"/>
        <v>24</v>
      </c>
      <c r="W16">
        <f t="shared" si="5"/>
        <v>2</v>
      </c>
      <c r="X16" s="3">
        <f t="shared" si="8"/>
        <v>43.820093162198432</v>
      </c>
      <c r="Y16">
        <f t="shared" si="6"/>
        <v>5</v>
      </c>
      <c r="Z16" s="3">
        <f t="shared" si="9"/>
        <v>47.226755773515663</v>
      </c>
    </row>
    <row r="17" spans="1:26" x14ac:dyDescent="0.25">
      <c r="A17" s="4" t="s">
        <v>55</v>
      </c>
      <c r="B17" t="s">
        <v>18</v>
      </c>
      <c r="C17" s="3">
        <f>IF('1_Bilancia commerciale'!F17&lt;1,ABS(1-'1_Bilancia commerciale'!F17)*20,('1_Bilancia commerciale'!F17-1)*20)</f>
        <v>20</v>
      </c>
      <c r="D17" s="3">
        <f>IF('2_posizione internaz.li'!F17&lt;0,'2_posizione internaz.li'!F17/-35*100,0)</f>
        <v>122.28571428571429</v>
      </c>
      <c r="E17" s="3">
        <f>IF('3_Tasso cambio effettivo'!F17&lt;0,'3_Tasso cambio effettivo'!F17/-5*100,'3_Tasso cambio effettivo'!F17/5*100)</f>
        <v>106</v>
      </c>
      <c r="F17" s="3">
        <f>IF('4_Quota export mondiale'!F17&lt;0,'4_Quota export mondiale'!F17/-6*100,0)</f>
        <v>25.5</v>
      </c>
      <c r="G17" s="3">
        <f>IF('5_Costo_lavoro'!F17&gt;0,'5_Costo_lavoro'!F17/9*100,0)</f>
        <v>166.66666666666669</v>
      </c>
      <c r="H17" s="3">
        <f>IF('6_Prezzo abitazioni'!F17&gt;0,'6_Prezzo abitazioni'!F17/6*100,0)</f>
        <v>73.333333333333343</v>
      </c>
      <c r="I17" s="3">
        <f>IF('7_Crediti concessi privati'!F17&gt;0,'7_Crediti concessi privati'!F17/14*100,0)</f>
        <v>31.428571428571434</v>
      </c>
      <c r="J17" s="3">
        <f>IF('8_Debiti settore privato'!F17&gt;0,'8_Debiti settore privato'!F17/133*100,0)</f>
        <v>42.556390977443606</v>
      </c>
      <c r="K17" s="3">
        <f>IF('9_Debito pubblico'!F17&gt;0,'9_Debito pubblico'!F17/60*100,0)</f>
        <v>66.166666666666671</v>
      </c>
      <c r="L17" s="3">
        <f>IF('10_Disoccupazione'!F17&gt;0,'10_Disoccupazione'!F17/10*100,0)</f>
        <v>92</v>
      </c>
      <c r="M17" s="3">
        <f>IF('11_esposizione finanziaria'!F17&gt;0,'11_esposizione finanziaria'!F17/16.5*100,0)</f>
        <v>95.757575757575765</v>
      </c>
      <c r="N17" s="3">
        <f>IF('12_Tasso di attivita'!F17&lt;0,'12_Tasso di attivita'!F17/-0.2*100,0)</f>
        <v>0</v>
      </c>
      <c r="O17" s="3">
        <f>IF('13_Disoccupazione lungo periodo'!F17&gt;0,'13_Disoccupazione lungo periodo'!F17/0.5*100,0)</f>
        <v>0</v>
      </c>
      <c r="P17" s="3">
        <f>IF('14_Disoccupazione giovanile'!F17&gt;0,'14_Disoccupazione giovanile'!F17/2*100,0)</f>
        <v>0</v>
      </c>
      <c r="Q17">
        <f t="shared" si="0"/>
        <v>3</v>
      </c>
      <c r="R17" s="3">
        <f t="shared" si="7"/>
        <v>60.121065651140839</v>
      </c>
      <c r="S17">
        <f t="shared" si="1"/>
        <v>18</v>
      </c>
      <c r="T17">
        <f t="shared" si="2"/>
        <v>3</v>
      </c>
      <c r="U17" s="3">
        <f t="shared" si="3"/>
        <v>88.090476190476195</v>
      </c>
      <c r="V17">
        <f t="shared" si="4"/>
        <v>23</v>
      </c>
      <c r="W17">
        <f t="shared" si="5"/>
        <v>0</v>
      </c>
      <c r="X17" s="3">
        <f t="shared" si="8"/>
        <v>44.582504240398976</v>
      </c>
      <c r="Y17">
        <f t="shared" si="6"/>
        <v>7</v>
      </c>
      <c r="Z17" s="3">
        <f t="shared" si="9"/>
        <v>47.670780594115257</v>
      </c>
    </row>
    <row r="18" spans="1:26" x14ac:dyDescent="0.25">
      <c r="A18" s="4" t="s">
        <v>55</v>
      </c>
      <c r="B18" t="s">
        <v>19</v>
      </c>
      <c r="C18" s="3">
        <f>IF('1_Bilancia commerciale'!F18&lt;1,ABS(1-'1_Bilancia commerciale'!F18)*20,('1_Bilancia commerciale'!F18-1)*20)</f>
        <v>76</v>
      </c>
      <c r="D18" s="3">
        <f>IF('2_posizione internaz.li'!F18&lt;0,'2_posizione internaz.li'!F18/-35*100,0)</f>
        <v>0</v>
      </c>
      <c r="E18" s="3">
        <f>IF('3_Tasso cambio effettivo'!F18&lt;0,'3_Tasso cambio effettivo'!F18/-5*100,'3_Tasso cambio effettivo'!F18/5*100)</f>
        <v>30</v>
      </c>
      <c r="F18" s="3">
        <f>IF('4_Quota export mondiale'!F18&lt;0,'4_Quota export mondiale'!F18/-6*100,0)</f>
        <v>0</v>
      </c>
      <c r="G18" s="3">
        <f>IF('5_Costo_lavoro'!F18&gt;0,'5_Costo_lavoro'!F18/9*100,0)</f>
        <v>28.888888888888893</v>
      </c>
      <c r="H18" s="3">
        <f>IF('6_Prezzo abitazioni'!F18&gt;0,'6_Prezzo abitazioni'!F18/6*100,0)</f>
        <v>86.666666666666671</v>
      </c>
      <c r="I18" s="3">
        <f>IF('7_Crediti concessi privati'!F18&gt;0,'7_Crediti concessi privati'!F18/14*100,0)</f>
        <v>22.142857142857146</v>
      </c>
      <c r="J18" s="3">
        <f>IF('8_Debiti settore privato'!F18&gt;0,'8_Debiti settore privato'!F18/133*100,0)</f>
        <v>224.58646616541353</v>
      </c>
      <c r="K18" s="3">
        <f>IF('9_Debito pubblico'!F18&gt;0,'9_Debito pubblico'!F18/60*100,0)</f>
        <v>32.666666666666671</v>
      </c>
      <c r="L18" s="3">
        <f>IF('10_Disoccupazione'!F18&gt;0,'10_Disoccupazione'!F18/10*100,0)</f>
        <v>63</v>
      </c>
      <c r="M18" s="3">
        <f>IF('11_esposizione finanziaria'!F18&gt;0,'11_esposizione finanziaria'!F18/16.5*100,0)</f>
        <v>30.303030303030305</v>
      </c>
      <c r="N18" s="3">
        <f>IF('12_Tasso di attivita'!F18&lt;0,'12_Tasso di attivita'!F18/-0.2*100,0)</f>
        <v>0</v>
      </c>
      <c r="O18" s="3">
        <f>IF('13_Disoccupazione lungo periodo'!F18&gt;0,'13_Disoccupazione lungo periodo'!F18/0.5*100,0)</f>
        <v>80</v>
      </c>
      <c r="P18" s="3">
        <f>IF('14_Disoccupazione giovanile'!F18&gt;0,'14_Disoccupazione giovanile'!F18/2*100,0)</f>
        <v>170</v>
      </c>
      <c r="Q18">
        <f t="shared" si="0"/>
        <v>2</v>
      </c>
      <c r="R18" s="3">
        <f t="shared" si="7"/>
        <v>60.303898273823087</v>
      </c>
      <c r="S18">
        <f t="shared" si="1"/>
        <v>19</v>
      </c>
      <c r="T18">
        <f t="shared" si="2"/>
        <v>0</v>
      </c>
      <c r="U18" s="3">
        <f t="shared" si="3"/>
        <v>26.977777777777778</v>
      </c>
      <c r="V18">
        <f t="shared" si="4"/>
        <v>2</v>
      </c>
      <c r="W18">
        <f t="shared" si="5"/>
        <v>2</v>
      </c>
      <c r="X18" s="3">
        <f t="shared" si="8"/>
        <v>78.818409660514931</v>
      </c>
      <c r="Y18">
        <f t="shared" si="6"/>
        <v>26</v>
      </c>
      <c r="Z18" s="3">
        <f t="shared" si="9"/>
        <v>84.022723388177724</v>
      </c>
    </row>
    <row r="19" spans="1:26" x14ac:dyDescent="0.25">
      <c r="A19" s="4" t="s">
        <v>56</v>
      </c>
      <c r="B19" t="s">
        <v>20</v>
      </c>
      <c r="C19" s="3">
        <f>IF('1_Bilancia commerciale'!F19&lt;1,ABS(1-'1_Bilancia commerciale'!F19)*20,('1_Bilancia commerciale'!F19-1)*20)</f>
        <v>34</v>
      </c>
      <c r="D19" s="3">
        <f>IF('2_posizione internaz.li'!F19&lt;0,'2_posizione internaz.li'!F19/-35*100,0)</f>
        <v>168.85714285714286</v>
      </c>
      <c r="E19" s="3">
        <f>IF('3_Tasso cambio effettivo'!F19&lt;0,'3_Tasso cambio effettivo'!F19/-5*100,'3_Tasso cambio effettivo'!F19/5*100)</f>
        <v>104</v>
      </c>
      <c r="F19" s="3">
        <f>IF('4_Quota export mondiale'!F19&lt;0,'4_Quota export mondiale'!F19/-6*100,0)</f>
        <v>38.333333333333329</v>
      </c>
      <c r="G19" s="3">
        <f>IF('5_Costo_lavoro'!F19&gt;0,'5_Costo_lavoro'!F19/9*100,0)</f>
        <v>62.222222222222221</v>
      </c>
      <c r="H19" s="3">
        <f>IF('6_Prezzo abitazioni'!F19&gt;0,'6_Prezzo abitazioni'!F19/6*100,0)</f>
        <v>205.00000000000003</v>
      </c>
      <c r="I19" s="3">
        <f>IF('7_Crediti concessi privati'!F19&gt;0,'7_Crediti concessi privati'!F19/14*100,0)</f>
        <v>0</v>
      </c>
      <c r="J19" s="3">
        <f>IF('8_Debiti settore privato'!F19&gt;0,'8_Debiti settore privato'!F19/133*100,0)</f>
        <v>57.744360902255629</v>
      </c>
      <c r="K19" s="3">
        <f>IF('9_Debito pubblico'!F19&gt;0,'9_Debito pubblico'!F19/60*100,0)</f>
        <v>124.83333333333336</v>
      </c>
      <c r="L19" s="3">
        <f>IF('10_Disoccupazione'!F19&gt;0,'10_Disoccupazione'!F19/10*100,0)</f>
        <v>64</v>
      </c>
      <c r="M19" s="3">
        <f>IF('11_esposizione finanziaria'!F19&gt;0,'11_esposizione finanziaria'!F19/16.5*100,0)</f>
        <v>118.18181818181819</v>
      </c>
      <c r="N19" s="3">
        <f>IF('12_Tasso di attivita'!F19&lt;0,'12_Tasso di attivita'!F19/-0.2*100,0)</f>
        <v>0</v>
      </c>
      <c r="O19" s="3">
        <f>IF('13_Disoccupazione lungo periodo'!F19&gt;0,'13_Disoccupazione lungo periodo'!F19/0.5*100,0)</f>
        <v>0</v>
      </c>
      <c r="P19" s="3">
        <f>IF('14_Disoccupazione giovanile'!F19&gt;0,'14_Disoccupazione giovanile'!F19/2*100,0)</f>
        <v>0</v>
      </c>
      <c r="Q19">
        <f t="shared" si="0"/>
        <v>5</v>
      </c>
      <c r="R19" s="3">
        <f t="shared" si="7"/>
        <v>69.798015059293249</v>
      </c>
      <c r="S19">
        <f t="shared" si="1"/>
        <v>23</v>
      </c>
      <c r="T19">
        <f t="shared" si="2"/>
        <v>2</v>
      </c>
      <c r="U19" s="3">
        <f t="shared" si="3"/>
        <v>81.482539682539681</v>
      </c>
      <c r="V19">
        <f t="shared" si="4"/>
        <v>21</v>
      </c>
      <c r="W19">
        <f t="shared" si="5"/>
        <v>3</v>
      </c>
      <c r="X19" s="3">
        <f t="shared" si="8"/>
        <v>63.306612490823028</v>
      </c>
      <c r="Y19">
        <f t="shared" si="6"/>
        <v>20</v>
      </c>
      <c r="Z19" s="3">
        <f t="shared" si="9"/>
        <v>58.306970470783014</v>
      </c>
    </row>
    <row r="20" spans="1:26" x14ac:dyDescent="0.25">
      <c r="A20" s="4" t="s">
        <v>55</v>
      </c>
      <c r="B20" t="s">
        <v>21</v>
      </c>
      <c r="C20" s="3">
        <f>IF('1_Bilancia commerciale'!F20&lt;1,ABS(1-'1_Bilancia commerciale'!F20)*20,('1_Bilancia commerciale'!F20-1)*20)</f>
        <v>32</v>
      </c>
      <c r="D20" s="3">
        <f>IF('2_posizione internaz.li'!F20&lt;0,'2_posizione internaz.li'!F20/-35*100,0)</f>
        <v>0</v>
      </c>
      <c r="E20" s="3">
        <f>IF('3_Tasso cambio effettivo'!F20&lt;0,'3_Tasso cambio effettivo'!F20/-5*100,'3_Tasso cambio effettivo'!F20/5*100)</f>
        <v>57.999999999999993</v>
      </c>
      <c r="F20" s="3">
        <f>IF('4_Quota export mondiale'!F20&lt;0,'4_Quota export mondiale'!F20/-6*100,0)</f>
        <v>0</v>
      </c>
      <c r="G20" s="3">
        <f>IF('5_Costo_lavoro'!F20&gt;0,'5_Costo_lavoro'!F20/9*100,0)</f>
        <v>70</v>
      </c>
      <c r="H20" s="3">
        <f>IF('6_Prezzo abitazioni'!F20&gt;0,'6_Prezzo abitazioni'!F20/6*100,0)</f>
        <v>75</v>
      </c>
      <c r="I20" s="3">
        <f>IF('7_Crediti concessi privati'!F20&gt;0,'7_Crediti concessi privati'!F20/14*100,0)</f>
        <v>76.428571428571416</v>
      </c>
      <c r="J20" s="3">
        <f>IF('8_Debiti settore privato'!F20&gt;0,'8_Debiti settore privato'!F20/133*100,0)</f>
        <v>100.90225563909773</v>
      </c>
      <c r="K20" s="3">
        <f>IF('9_Debito pubblico'!F20&gt;0,'9_Debito pubblico'!F20/60*100,0)</f>
        <v>91.166666666666671</v>
      </c>
      <c r="L20" s="3">
        <f>IF('10_Disoccupazione'!F20&gt;0,'10_Disoccupazione'!F20/10*100,0)</f>
        <v>53</v>
      </c>
      <c r="M20" s="3">
        <f>IF('11_esposizione finanziaria'!F20&gt;0,'11_esposizione finanziaria'!F20/16.5*100,0)</f>
        <v>22.424242424242426</v>
      </c>
      <c r="N20" s="3">
        <f>IF('12_Tasso di attivita'!F20&lt;0,'12_Tasso di attivita'!F20/-0.2*100,0)</f>
        <v>0</v>
      </c>
      <c r="O20" s="3">
        <f>IF('13_Disoccupazione lungo periodo'!F20&gt;0,'13_Disoccupazione lungo periodo'!F20/0.5*100,0)</f>
        <v>0</v>
      </c>
      <c r="P20" s="3">
        <f>IF('14_Disoccupazione giovanile'!F20&gt;0,'14_Disoccupazione giovanile'!F20/2*100,0)</f>
        <v>0</v>
      </c>
      <c r="Q20">
        <f t="shared" si="0"/>
        <v>1</v>
      </c>
      <c r="R20" s="3">
        <f t="shared" si="7"/>
        <v>41.351552582755588</v>
      </c>
      <c r="S20">
        <f t="shared" si="1"/>
        <v>2</v>
      </c>
      <c r="T20">
        <f t="shared" si="2"/>
        <v>0</v>
      </c>
      <c r="U20" s="3">
        <f t="shared" si="3"/>
        <v>32</v>
      </c>
      <c r="V20">
        <f t="shared" si="4"/>
        <v>5</v>
      </c>
      <c r="W20">
        <f t="shared" si="5"/>
        <v>1</v>
      </c>
      <c r="X20" s="3">
        <f t="shared" si="8"/>
        <v>46.546859573175361</v>
      </c>
      <c r="Y20">
        <f t="shared" si="6"/>
        <v>10</v>
      </c>
      <c r="Z20" s="3">
        <f t="shared" si="9"/>
        <v>72.362412739643133</v>
      </c>
    </row>
    <row r="21" spans="1:26" x14ac:dyDescent="0.25">
      <c r="A21" s="4" t="s">
        <v>55</v>
      </c>
      <c r="B21" t="s">
        <v>22</v>
      </c>
      <c r="C21" s="3">
        <f>IF('1_Bilancia commerciale'!F21&lt;1,ABS(1-'1_Bilancia commerciale'!F21)*20,('1_Bilancia commerciale'!F21-1)*20)</f>
        <v>118</v>
      </c>
      <c r="D21" s="3">
        <f>IF('2_posizione internaz.li'!F21&lt;0,'2_posizione internaz.li'!F21/-35*100,0)</f>
        <v>0</v>
      </c>
      <c r="E21" s="3">
        <f>IF('3_Tasso cambio effettivo'!F21&lt;0,'3_Tasso cambio effettivo'!F21/-5*100,'3_Tasso cambio effettivo'!F21/5*100)</f>
        <v>46</v>
      </c>
      <c r="F21" s="3">
        <f>IF('4_Quota export mondiale'!F21&lt;0,'4_Quota export mondiale'!F21/-6*100,0)</f>
        <v>52.333333333333329</v>
      </c>
      <c r="G21" s="3">
        <f>IF('5_Costo_lavoro'!F21&gt;0,'5_Costo_lavoro'!F21/9*100,0)</f>
        <v>0</v>
      </c>
      <c r="H21" s="3">
        <f>IF('6_Prezzo abitazioni'!F21&gt;0,'6_Prezzo abitazioni'!F21/6*100,0)</f>
        <v>73.333333333333343</v>
      </c>
      <c r="I21" s="3">
        <f>IF('7_Crediti concessi privati'!F21&gt;0,'7_Crediti concessi privati'!F21/14*100,0)</f>
        <v>25.714285714285719</v>
      </c>
      <c r="J21" s="3">
        <f>IF('8_Debiti settore privato'!F21&gt;0,'8_Debiti settore privato'!F21/133*100,0)</f>
        <v>193.83458646616543</v>
      </c>
      <c r="K21" s="3">
        <f>IF('9_Debito pubblico'!F21&gt;0,'9_Debito pubblico'!F21/60*100,0)</f>
        <v>103.16666666666667</v>
      </c>
      <c r="L21" s="3">
        <f>IF('10_Disoccupazione'!F21&gt;0,'10_Disoccupazione'!F21/10*100,0)</f>
        <v>78</v>
      </c>
      <c r="M21" s="3">
        <f>IF('11_esposizione finanziaria'!F21&gt;0,'11_esposizione finanziaria'!F21/16.5*100,0)</f>
        <v>44.848484848484851</v>
      </c>
      <c r="N21" s="3">
        <f>IF('12_Tasso di attivita'!F21&lt;0,'12_Tasso di attivita'!F21/-0.2*100,0)</f>
        <v>0</v>
      </c>
      <c r="O21" s="3">
        <f>IF('13_Disoccupazione lungo periodo'!F21&gt;0,'13_Disoccupazione lungo periodo'!F21/0.5*100,0)</f>
        <v>0</v>
      </c>
      <c r="P21" s="3">
        <f>IF('14_Disoccupazione giovanile'!F21&gt;0,'14_Disoccupazione giovanile'!F21/2*100,0)</f>
        <v>0</v>
      </c>
      <c r="Q21">
        <f t="shared" si="0"/>
        <v>3</v>
      </c>
      <c r="R21" s="3">
        <f t="shared" si="7"/>
        <v>52.516477883019242</v>
      </c>
      <c r="S21">
        <f t="shared" si="1"/>
        <v>10</v>
      </c>
      <c r="T21">
        <f t="shared" si="2"/>
        <v>1</v>
      </c>
      <c r="U21" s="3">
        <f t="shared" si="3"/>
        <v>43.266666666666666</v>
      </c>
      <c r="V21">
        <f t="shared" si="4"/>
        <v>9</v>
      </c>
      <c r="W21">
        <f t="shared" si="5"/>
        <v>2</v>
      </c>
      <c r="X21" s="3">
        <f t="shared" si="8"/>
        <v>57.655261892103994</v>
      </c>
      <c r="Y21">
        <f t="shared" si="6"/>
        <v>16</v>
      </c>
      <c r="Z21" s="3">
        <f t="shared" si="9"/>
        <v>70.57612853093228</v>
      </c>
    </row>
    <row r="22" spans="1:26" x14ac:dyDescent="0.25">
      <c r="A22" s="4" t="s">
        <v>55</v>
      </c>
      <c r="B22" t="s">
        <v>23</v>
      </c>
      <c r="C22" s="3">
        <f>IF('1_Bilancia commerciale'!F22&lt;1,ABS(1-'1_Bilancia commerciale'!F22)*20,('1_Bilancia commerciale'!F22-1)*20)</f>
        <v>25.999999999999996</v>
      </c>
      <c r="D22" s="3">
        <f>IF('2_posizione internaz.li'!F22&lt;0,'2_posizione internaz.li'!F22/-35*100,0)</f>
        <v>0</v>
      </c>
      <c r="E22" s="3">
        <f>IF('3_Tasso cambio effettivo'!F22&lt;0,'3_Tasso cambio effettivo'!F22/-5*100,'3_Tasso cambio effettivo'!F22/5*100)</f>
        <v>18</v>
      </c>
      <c r="F22" s="3">
        <f>IF('4_Quota export mondiale'!F22&lt;0,'4_Quota export mondiale'!F22/-6*100,0)</f>
        <v>50.333333333333329</v>
      </c>
      <c r="G22" s="3">
        <f>IF('5_Costo_lavoro'!F22&gt;0,'5_Costo_lavoro'!F22/9*100,0)</f>
        <v>61.111111111111114</v>
      </c>
      <c r="H22" s="3">
        <f>IF('6_Prezzo abitazioni'!F22&gt;0,'6_Prezzo abitazioni'!F22/6*100,0)</f>
        <v>116.66666666666667</v>
      </c>
      <c r="I22" s="3">
        <f>IF('7_Crediti concessi privati'!F22&gt;0,'7_Crediti concessi privati'!F22/14*100,0)</f>
        <v>23.571428571428569</v>
      </c>
      <c r="J22" s="3">
        <f>IF('8_Debiti settore privato'!F22&gt;0,'8_Debiti settore privato'!F22/133*100,0)</f>
        <v>92.706766917293223</v>
      </c>
      <c r="K22" s="3">
        <f>IF('9_Debito pubblico'!F22&gt;0,'9_Debito pubblico'!F22/60*100,0)</f>
        <v>138</v>
      </c>
      <c r="L22" s="3">
        <f>IF('10_Disoccupazione'!F22&gt;0,'10_Disoccupazione'!F22/10*100,0)</f>
        <v>62</v>
      </c>
      <c r="M22" s="3">
        <f>IF('11_esposizione finanziaria'!F22&gt;0,'11_esposizione finanziaria'!F22/16.5*100,0)</f>
        <v>0</v>
      </c>
      <c r="N22" s="3">
        <f>IF('12_Tasso di attivita'!F22&lt;0,'12_Tasso di attivita'!F22/-0.2*100,0)</f>
        <v>0</v>
      </c>
      <c r="O22" s="3">
        <f>IF('13_Disoccupazione lungo periodo'!F22&gt;0,'13_Disoccupazione lungo periodo'!F22/0.5*100,0)</f>
        <v>160</v>
      </c>
      <c r="P22" s="3">
        <f>IF('14_Disoccupazione giovanile'!F22&gt;0,'14_Disoccupazione giovanile'!F22/2*100,0)</f>
        <v>85</v>
      </c>
      <c r="Q22">
        <f t="shared" si="0"/>
        <v>3</v>
      </c>
      <c r="R22" s="3">
        <f t="shared" si="7"/>
        <v>59.527807614273783</v>
      </c>
      <c r="S22">
        <f t="shared" si="1"/>
        <v>16</v>
      </c>
      <c r="T22">
        <f t="shared" si="2"/>
        <v>0</v>
      </c>
      <c r="U22" s="3">
        <f t="shared" si="3"/>
        <v>31.088888888888892</v>
      </c>
      <c r="V22">
        <f t="shared" si="4"/>
        <v>4</v>
      </c>
      <c r="W22">
        <f t="shared" si="5"/>
        <v>3</v>
      </c>
      <c r="X22" s="3">
        <f t="shared" si="8"/>
        <v>75.327206906154274</v>
      </c>
      <c r="Y22">
        <f t="shared" si="6"/>
        <v>25</v>
      </c>
      <c r="Z22" s="3">
        <f t="shared" si="9"/>
        <v>81.34791948811457</v>
      </c>
    </row>
    <row r="23" spans="1:26" x14ac:dyDescent="0.25">
      <c r="A23" s="4" t="s">
        <v>56</v>
      </c>
      <c r="B23" t="s">
        <v>24</v>
      </c>
      <c r="C23" s="3">
        <f>IF('1_Bilancia commerciale'!F23&lt;1,ABS(1-'1_Bilancia commerciale'!F23)*20,('1_Bilancia commerciale'!F23-1)*20)</f>
        <v>54</v>
      </c>
      <c r="D23" s="3">
        <f>IF('2_posizione internaz.li'!F23&lt;0,'2_posizione internaz.li'!F23/-35*100,0)</f>
        <v>189.14285714285714</v>
      </c>
      <c r="E23" s="3">
        <f>IF('3_Tasso cambio effettivo'!F23&lt;0,'3_Tasso cambio effettivo'!F23/-5*100,'3_Tasso cambio effettivo'!F23/5*100)</f>
        <v>102</v>
      </c>
      <c r="F23" s="3">
        <f>IF('4_Quota export mondiale'!F23&lt;0,'4_Quota export mondiale'!F23/-6*100,0)</f>
        <v>0</v>
      </c>
      <c r="G23" s="3">
        <f>IF('5_Costo_lavoro'!F23&gt;0,'5_Costo_lavoro'!F23/9*100,0)</f>
        <v>26.666666666666668</v>
      </c>
      <c r="H23" s="3">
        <f>IF('6_Prezzo abitazioni'!F23&gt;0,'6_Prezzo abitazioni'!F23/6*100,0)</f>
        <v>45</v>
      </c>
      <c r="I23" s="3">
        <f>IF('7_Crediti concessi privati'!F23&gt;0,'7_Crediti concessi privati'!F23/14*100,0)</f>
        <v>35</v>
      </c>
      <c r="J23" s="3">
        <f>IF('8_Debiti settore privato'!F23&gt;0,'8_Debiti settore privato'!F23/133*100,0)</f>
        <v>61.879699248120303</v>
      </c>
      <c r="K23" s="3">
        <f>IF('9_Debito pubblico'!F23&gt;0,'9_Debito pubblico'!F23/60*100,0)</f>
        <v>90.833333333333329</v>
      </c>
      <c r="L23" s="3">
        <f>IF('10_Disoccupazione'!F23&gt;0,'10_Disoccupazione'!F23/10*100,0)</f>
        <v>77</v>
      </c>
      <c r="M23" s="3">
        <f>IF('11_esposizione finanziaria'!F23&gt;0,'11_esposizione finanziaria'!F23/16.5*100,0)</f>
        <v>55.757575757575751</v>
      </c>
      <c r="N23" s="3">
        <f>IF('12_Tasso di attivita'!F23&lt;0,'12_Tasso di attivita'!F23/-0.2*100,0)</f>
        <v>0</v>
      </c>
      <c r="O23" s="3">
        <f>IF('13_Disoccupazione lungo periodo'!F23&gt;0,'13_Disoccupazione lungo periodo'!F23/0.5*100,0)</f>
        <v>0</v>
      </c>
      <c r="P23" s="3">
        <f>IF('14_Disoccupazione giovanile'!F23&gt;0,'14_Disoccupazione giovanile'!F23/2*100,0)</f>
        <v>0</v>
      </c>
      <c r="Q23">
        <f t="shared" si="0"/>
        <v>2</v>
      </c>
      <c r="R23" s="3">
        <f t="shared" si="7"/>
        <v>52.662866582039513</v>
      </c>
      <c r="S23">
        <f t="shared" si="1"/>
        <v>11</v>
      </c>
      <c r="T23">
        <f t="shared" si="2"/>
        <v>2</v>
      </c>
      <c r="U23" s="3">
        <f t="shared" si="3"/>
        <v>74.361904761904754</v>
      </c>
      <c r="V23">
        <f t="shared" si="4"/>
        <v>20</v>
      </c>
      <c r="W23">
        <f t="shared" si="5"/>
        <v>0</v>
      </c>
      <c r="X23" s="3">
        <f t="shared" si="8"/>
        <v>40.607845371003265</v>
      </c>
      <c r="Y23">
        <f t="shared" si="6"/>
        <v>4</v>
      </c>
      <c r="Z23" s="3">
        <f t="shared" si="9"/>
        <v>49.570114859054868</v>
      </c>
    </row>
    <row r="24" spans="1:26" x14ac:dyDescent="0.25">
      <c r="A24" s="4" t="s">
        <v>55</v>
      </c>
      <c r="B24" t="s">
        <v>25</v>
      </c>
      <c r="C24" s="3">
        <f>IF('1_Bilancia commerciale'!F24&lt;1,ABS(1-'1_Bilancia commerciale'!F24)*20,('1_Bilancia commerciale'!F24-1)*20)</f>
        <v>10</v>
      </c>
      <c r="D24" s="3">
        <f>IF('2_posizione internaz.li'!F24&lt;0,'2_posizione internaz.li'!F24/-35*100,0)</f>
        <v>315.71428571428572</v>
      </c>
      <c r="E24" s="3">
        <f>IF('3_Tasso cambio effettivo'!F24&lt;0,'3_Tasso cambio effettivo'!F24/-5*100,'3_Tasso cambio effettivo'!F24/5*100)</f>
        <v>36</v>
      </c>
      <c r="F24" s="3">
        <f>IF('4_Quota export mondiale'!F24&lt;0,'4_Quota export mondiale'!F24/-6*100,0)</f>
        <v>0</v>
      </c>
      <c r="G24" s="3">
        <f>IF('5_Costo_lavoro'!F24&gt;0,'5_Costo_lavoro'!F24/9*100,0)</f>
        <v>0</v>
      </c>
      <c r="H24" s="3">
        <f>IF('6_Prezzo abitazioni'!F24&gt;0,'6_Prezzo abitazioni'!F24/6*100,0)</f>
        <v>101.66666666666666</v>
      </c>
      <c r="I24" s="3">
        <f>IF('7_Crediti concessi privati'!F24&gt;0,'7_Crediti concessi privati'!F24/14*100,0)</f>
        <v>0</v>
      </c>
      <c r="J24" s="3">
        <f>IF('8_Debiti settore privato'!F24&gt;0,'8_Debiti settore privato'!F24/133*100,0)</f>
        <v>127.29323308270676</v>
      </c>
      <c r="K24" s="3">
        <f>IF('9_Debito pubblico'!F24&gt;0,'9_Debito pubblico'!F24/60*100,0)</f>
        <v>219.16666666666669</v>
      </c>
      <c r="L24" s="3">
        <f>IF('10_Disoccupazione'!F24&gt;0,'10_Disoccupazione'!F24/10*100,0)</f>
        <v>130</v>
      </c>
      <c r="M24" s="3">
        <f>IF('11_esposizione finanziaria'!F24&gt;0,'11_esposizione finanziaria'!F24/16.5*100,0)</f>
        <v>0</v>
      </c>
      <c r="N24" s="3">
        <f>IF('12_Tasso di attivita'!F24&lt;0,'12_Tasso di attivita'!F24/-0.2*100,0)</f>
        <v>0</v>
      </c>
      <c r="O24" s="3">
        <f>IF('13_Disoccupazione lungo periodo'!F24&gt;0,'13_Disoccupazione lungo periodo'!F24/0.5*100,0)</f>
        <v>0</v>
      </c>
      <c r="P24" s="3">
        <f>IF('14_Disoccupazione giovanile'!F24&gt;0,'14_Disoccupazione giovanile'!F24/2*100,0)</f>
        <v>0</v>
      </c>
      <c r="Q24">
        <f t="shared" si="0"/>
        <v>5</v>
      </c>
      <c r="R24" s="3">
        <f t="shared" si="7"/>
        <v>67.131489437880418</v>
      </c>
      <c r="S24">
        <f t="shared" si="1"/>
        <v>21</v>
      </c>
      <c r="T24">
        <f t="shared" si="2"/>
        <v>1</v>
      </c>
      <c r="U24" s="3">
        <f t="shared" si="3"/>
        <v>72.342857142857142</v>
      </c>
      <c r="V24">
        <f t="shared" si="4"/>
        <v>19</v>
      </c>
      <c r="W24">
        <f t="shared" si="5"/>
        <v>4</v>
      </c>
      <c r="X24" s="3">
        <f t="shared" si="8"/>
        <v>64.23628515733779</v>
      </c>
      <c r="Y24">
        <f t="shared" si="6"/>
        <v>21</v>
      </c>
      <c r="Z24" s="3">
        <f t="shared" si="9"/>
        <v>61.513240790247373</v>
      </c>
    </row>
    <row r="25" spans="1:26" x14ac:dyDescent="0.25">
      <c r="A25" s="4" t="s">
        <v>56</v>
      </c>
      <c r="B25" t="s">
        <v>26</v>
      </c>
      <c r="C25" s="3">
        <f>IF('1_Bilancia commerciale'!F25&lt;1,ABS(1-'1_Bilancia commerciale'!F25)*20,('1_Bilancia commerciale'!F25-1)*20)</f>
        <v>38</v>
      </c>
      <c r="D25" s="3">
        <f>IF('2_posizione internaz.li'!F25&lt;0,'2_posizione internaz.li'!F25/-35*100,0)</f>
        <v>142.85714285714286</v>
      </c>
      <c r="E25" s="3">
        <f>IF('3_Tasso cambio effettivo'!F25&lt;0,'3_Tasso cambio effettivo'!F25/-5*100,'3_Tasso cambio effettivo'!F25/5*100)</f>
        <v>52</v>
      </c>
      <c r="F25" s="3">
        <f>IF('4_Quota export mondiale'!F25&lt;0,'4_Quota export mondiale'!F25/-6*100,0)</f>
        <v>0</v>
      </c>
      <c r="G25" s="3">
        <f>IF('5_Costo_lavoro'!F25&gt;0,'5_Costo_lavoro'!F25/9*100,0)</f>
        <v>125.55555555555556</v>
      </c>
      <c r="H25" s="3">
        <f>IF('6_Prezzo abitazioni'!F25&gt;0,'6_Prezzo abitazioni'!F25/6*100,0)</f>
        <v>86.666666666666671</v>
      </c>
      <c r="I25" s="3">
        <f>IF('7_Crediti concessi privati'!F25&gt;0,'7_Crediti concessi privati'!F25/14*100,0)</f>
        <v>4.2857142857142856</v>
      </c>
      <c r="J25" s="3">
        <f>IF('8_Debiti settore privato'!F25&gt;0,'8_Debiti settore privato'!F25/133*100,0)</f>
        <v>41.05263157894737</v>
      </c>
      <c r="K25" s="3">
        <f>IF('9_Debito pubblico'!F25&gt;0,'9_Debito pubblico'!F25/60*100,0)</f>
        <v>63.166666666666657</v>
      </c>
      <c r="L25" s="3">
        <f>IF('10_Disoccupazione'!F25&gt;0,'10_Disoccupazione'!F25/10*100,0)</f>
        <v>81</v>
      </c>
      <c r="M25" s="3">
        <f>IF('11_esposizione finanziaria'!F25&gt;0,'11_esposizione finanziaria'!F25/16.5*100,0)</f>
        <v>42.424242424242422</v>
      </c>
      <c r="N25" s="3">
        <f>IF('12_Tasso di attivita'!F25&lt;0,'12_Tasso di attivita'!F25/-0.2*100,0)</f>
        <v>0</v>
      </c>
      <c r="O25" s="3">
        <f>IF('13_Disoccupazione lungo periodo'!F25&gt;0,'13_Disoccupazione lungo periodo'!F25/0.5*100,0)</f>
        <v>0</v>
      </c>
      <c r="P25" s="3">
        <f>IF('14_Disoccupazione giovanile'!F25&gt;0,'14_Disoccupazione giovanile'!F25/2*100,0)</f>
        <v>0</v>
      </c>
      <c r="Q25">
        <f t="shared" si="0"/>
        <v>2</v>
      </c>
      <c r="R25" s="3">
        <f t="shared" si="7"/>
        <v>48.357758573923988</v>
      </c>
      <c r="S25">
        <f t="shared" si="1"/>
        <v>8</v>
      </c>
      <c r="T25">
        <f t="shared" si="2"/>
        <v>2</v>
      </c>
      <c r="U25" s="3">
        <f t="shared" si="3"/>
        <v>71.682539682539684</v>
      </c>
      <c r="V25">
        <f t="shared" si="4"/>
        <v>16</v>
      </c>
      <c r="W25">
        <f t="shared" si="5"/>
        <v>0</v>
      </c>
      <c r="X25" s="3">
        <f t="shared" si="8"/>
        <v>35.399546846915271</v>
      </c>
      <c r="Y25">
        <f t="shared" si="6"/>
        <v>1</v>
      </c>
      <c r="Z25" s="3">
        <f t="shared" si="9"/>
        <v>47.059359688181942</v>
      </c>
    </row>
    <row r="26" spans="1:26" x14ac:dyDescent="0.25">
      <c r="A26" s="4" t="s">
        <v>55</v>
      </c>
      <c r="B26" t="s">
        <v>27</v>
      </c>
      <c r="C26" s="3">
        <f>IF('1_Bilancia commerciale'!F26&lt;1,ABS(1-'1_Bilancia commerciale'!F26)*20,('1_Bilancia commerciale'!F26-1)*20)</f>
        <v>72</v>
      </c>
      <c r="D26" s="3">
        <f>IF('2_posizione internaz.li'!F26&lt;0,'2_posizione internaz.li'!F26/-35*100,0)</f>
        <v>82.285714285714278</v>
      </c>
      <c r="E26" s="3">
        <f>IF('3_Tasso cambio effettivo'!F26&lt;0,'3_Tasso cambio effettivo'!F26/-5*100,'3_Tasso cambio effettivo'!F26/5*100)</f>
        <v>12</v>
      </c>
      <c r="F26" s="3">
        <f>IF('4_Quota export mondiale'!F26&lt;0,'4_Quota export mondiale'!F26/-6*100,0)</f>
        <v>0</v>
      </c>
      <c r="G26" s="3">
        <f>IF('5_Costo_lavoro'!F26&gt;0,'5_Costo_lavoro'!F26/9*100,0)</f>
        <v>14.444444444444446</v>
      </c>
      <c r="H26" s="3">
        <f>IF('6_Prezzo abitazioni'!F26&gt;0,'6_Prezzo abitazioni'!F26/6*100,0)</f>
        <v>60</v>
      </c>
      <c r="I26" s="3">
        <f>IF('7_Crediti concessi privati'!F26&gt;0,'7_Crediti concessi privati'!F26/14*100,0)</f>
        <v>0</v>
      </c>
      <c r="J26" s="3">
        <f>IF('8_Debiti settore privato'!F26&gt;0,'8_Debiti settore privato'!F26/133*100,0)</f>
        <v>60.902255639097746</v>
      </c>
      <c r="K26" s="3">
        <f>IF('9_Debito pubblico'!F26&gt;0,'9_Debito pubblico'!F26/60*100,0)</f>
        <v>130.83333333333334</v>
      </c>
      <c r="L26" s="3">
        <f>IF('10_Disoccupazione'!F26&gt;0,'10_Disoccupazione'!F26/10*100,0)</f>
        <v>89</v>
      </c>
      <c r="M26" s="3">
        <f>IF('11_esposizione finanziaria'!F26&gt;0,'11_esposizione finanziaria'!F26/16.5*100,0)</f>
        <v>20.606060606060606</v>
      </c>
      <c r="N26" s="3">
        <f>IF('12_Tasso di attivita'!F26&lt;0,'12_Tasso di attivita'!F26/-0.2*100,0)</f>
        <v>0</v>
      </c>
      <c r="O26" s="3">
        <f>IF('13_Disoccupazione lungo periodo'!F26&gt;0,'13_Disoccupazione lungo periodo'!F26/0.5*100,0)</f>
        <v>0</v>
      </c>
      <c r="P26" s="3">
        <f>IF('14_Disoccupazione giovanile'!F26&gt;0,'14_Disoccupazione giovanile'!F26/2*100,0)</f>
        <v>0</v>
      </c>
      <c r="Q26">
        <f t="shared" si="0"/>
        <v>1</v>
      </c>
      <c r="R26" s="3">
        <f t="shared" si="7"/>
        <v>38.719414879189323</v>
      </c>
      <c r="S26">
        <f t="shared" si="1"/>
        <v>1</v>
      </c>
      <c r="T26">
        <f t="shared" si="2"/>
        <v>0</v>
      </c>
      <c r="U26" s="3">
        <f t="shared" si="3"/>
        <v>36.146031746031746</v>
      </c>
      <c r="V26">
        <f t="shared" si="4"/>
        <v>6</v>
      </c>
      <c r="W26">
        <f t="shared" si="5"/>
        <v>1</v>
      </c>
      <c r="X26" s="3">
        <f t="shared" si="8"/>
        <v>40.149072175387964</v>
      </c>
      <c r="Y26">
        <f t="shared" si="6"/>
        <v>3</v>
      </c>
      <c r="Z26" s="3">
        <f t="shared" si="9"/>
        <v>66.65936948573929</v>
      </c>
    </row>
    <row r="27" spans="1:26" x14ac:dyDescent="0.25">
      <c r="A27" s="4" t="s">
        <v>55</v>
      </c>
      <c r="B27" t="s">
        <v>28</v>
      </c>
      <c r="C27" s="3">
        <f>IF('1_Bilancia commerciale'!F27&lt;1,ABS(1-'1_Bilancia commerciale'!F27)*20,('1_Bilancia commerciale'!F27-1)*20)</f>
        <v>44</v>
      </c>
      <c r="D27" s="3">
        <f>IF('2_posizione internaz.li'!F27&lt;0,'2_posizione internaz.li'!F27/-35*100,0)</f>
        <v>190.28571428571428</v>
      </c>
      <c r="E27" s="3">
        <f>IF('3_Tasso cambio effettivo'!F27&lt;0,'3_Tasso cambio effettivo'!F27/-5*100,'3_Tasso cambio effettivo'!F27/5*100)</f>
        <v>32</v>
      </c>
      <c r="F27" s="3">
        <f>IF('4_Quota export mondiale'!F27&lt;0,'4_Quota export mondiale'!F27/-6*100,0)</f>
        <v>0</v>
      </c>
      <c r="G27" s="3">
        <f>IF('5_Costo_lavoro'!F27&gt;0,'5_Costo_lavoro'!F27/9*100,0)</f>
        <v>44.444444444444443</v>
      </c>
      <c r="H27" s="3">
        <f>IF('6_Prezzo abitazioni'!F27&gt;0,'6_Prezzo abitazioni'!F27/6*100,0)</f>
        <v>116.66666666666667</v>
      </c>
      <c r="I27" s="3">
        <f>IF('7_Crediti concessi privati'!F27&gt;0,'7_Crediti concessi privati'!F27/14*100,0)</f>
        <v>65.714285714285708</v>
      </c>
      <c r="J27" s="3">
        <f>IF('8_Debiti settore privato'!F27&gt;0,'8_Debiti settore privato'!F27/133*100,0)</f>
        <v>66.090225563909783</v>
      </c>
      <c r="K27" s="3">
        <f>IF('9_Debito pubblico'!F27&gt;0,'9_Debito pubblico'!F27/60*100,0)</f>
        <v>87.166666666666657</v>
      </c>
      <c r="L27" s="3">
        <f>IF('10_Disoccupazione'!F27&gt;0,'10_Disoccupazione'!F27/10*100,0)</f>
        <v>114.00000000000001</v>
      </c>
      <c r="M27" s="3">
        <f>IF('11_esposizione finanziaria'!F27&gt;0,'11_esposizione finanziaria'!F27/16.5*100,0)</f>
        <v>52.121212121212125</v>
      </c>
      <c r="N27" s="3">
        <f>IF('12_Tasso di attivita'!F27&lt;0,'12_Tasso di attivita'!F27/-0.2*100,0)</f>
        <v>0</v>
      </c>
      <c r="O27" s="3">
        <f>IF('13_Disoccupazione lungo periodo'!F27&gt;0,'13_Disoccupazione lungo periodo'!F27/0.5*100,0)</f>
        <v>0</v>
      </c>
      <c r="P27" s="3">
        <f>IF('14_Disoccupazione giovanile'!F27&gt;0,'14_Disoccupazione giovanile'!F27/2*100,0)</f>
        <v>0</v>
      </c>
      <c r="Q27">
        <f t="shared" si="0"/>
        <v>3</v>
      </c>
      <c r="R27" s="3">
        <f t="shared" si="7"/>
        <v>58.03494396163569</v>
      </c>
      <c r="S27">
        <f t="shared" si="1"/>
        <v>15</v>
      </c>
      <c r="T27">
        <f t="shared" si="2"/>
        <v>1</v>
      </c>
      <c r="U27" s="3">
        <f t="shared" si="3"/>
        <v>62.146031746031746</v>
      </c>
      <c r="V27">
        <f t="shared" si="4"/>
        <v>13</v>
      </c>
      <c r="W27">
        <f t="shared" si="5"/>
        <v>2</v>
      </c>
      <c r="X27" s="3">
        <f t="shared" si="8"/>
        <v>55.751006303637887</v>
      </c>
      <c r="Y27">
        <f t="shared" si="6"/>
        <v>15</v>
      </c>
      <c r="Z27" s="3">
        <f t="shared" si="9"/>
        <v>61.755780530191238</v>
      </c>
    </row>
    <row r="28" spans="1:26" x14ac:dyDescent="0.25">
      <c r="A28" s="4" t="s">
        <v>55</v>
      </c>
      <c r="B28" t="s">
        <v>29</v>
      </c>
      <c r="C28" s="3">
        <f>IF('1_Bilancia commerciale'!F28&lt;1,ABS(1-'1_Bilancia commerciale'!F28)*20,('1_Bilancia commerciale'!F28-1)*20)</f>
        <v>48</v>
      </c>
      <c r="D28" s="3">
        <f>IF('2_posizione internaz.li'!F28&lt;0,'2_posizione internaz.li'!F28/-35*100,0)</f>
        <v>0</v>
      </c>
      <c r="E28" s="3">
        <f>IF('3_Tasso cambio effettivo'!F28&lt;0,'3_Tasso cambio effettivo'!F28/-5*100,'3_Tasso cambio effettivo'!F28/5*100)</f>
        <v>8</v>
      </c>
      <c r="F28" s="3">
        <f>IF('4_Quota export mondiale'!F28&lt;0,'4_Quota export mondiale'!F28/-6*100,0)</f>
        <v>265.66666666666669</v>
      </c>
      <c r="G28" s="3">
        <f>IF('5_Costo_lavoro'!F28&gt;0,'5_Costo_lavoro'!F28/9*100,0)</f>
        <v>3.3333333333333335</v>
      </c>
      <c r="H28" s="3">
        <f>IF('6_Prezzo abitazioni'!F28&gt;0,'6_Prezzo abitazioni'!F28/6*100,0)</f>
        <v>18.333333333333336</v>
      </c>
      <c r="I28" s="3">
        <f>IF('7_Crediti concessi privati'!F28&gt;0,'7_Crediti concessi privati'!F28/14*100,0)</f>
        <v>9.2857142857142865</v>
      </c>
      <c r="J28" s="3">
        <f>IF('8_Debiti settore privato'!F28&gt;0,'8_Debiti settore privato'!F28/133*100,0)</f>
        <v>111.3533834586466</v>
      </c>
      <c r="K28" s="3">
        <f>IF('9_Debito pubblico'!F28&gt;0,'9_Debito pubblico'!F28/60*100,0)</f>
        <v>113.33333333333333</v>
      </c>
      <c r="L28" s="3">
        <f>IF('10_Disoccupazione'!F28&gt;0,'10_Disoccupazione'!F28/10*100,0)</f>
        <v>90</v>
      </c>
      <c r="M28" s="3">
        <f>IF('11_esposizione finanziaria'!F28&gt;0,'11_esposizione finanziaria'!F28/16.5*100,0)</f>
        <v>23.030303030303028</v>
      </c>
      <c r="N28" s="3">
        <f>IF('12_Tasso di attivita'!F28&lt;0,'12_Tasso di attivita'!F28/-0.2*100,0)</f>
        <v>0</v>
      </c>
      <c r="O28" s="3">
        <f>IF('13_Disoccupazione lungo periodo'!F28&gt;0,'13_Disoccupazione lungo periodo'!F28/0.5*100,0)</f>
        <v>160</v>
      </c>
      <c r="P28" s="3">
        <f>IF('14_Disoccupazione giovanile'!F28&gt;0,'14_Disoccupazione giovanile'!F28/2*100,0)</f>
        <v>0</v>
      </c>
      <c r="Q28">
        <f t="shared" si="0"/>
        <v>4</v>
      </c>
      <c r="R28" s="3">
        <f t="shared" si="7"/>
        <v>60.73829053152361</v>
      </c>
      <c r="S28">
        <f t="shared" si="1"/>
        <v>20</v>
      </c>
      <c r="T28">
        <f t="shared" si="2"/>
        <v>1</v>
      </c>
      <c r="U28" s="3">
        <f t="shared" si="3"/>
        <v>65</v>
      </c>
      <c r="V28">
        <f t="shared" si="4"/>
        <v>14</v>
      </c>
      <c r="W28">
        <f t="shared" si="5"/>
        <v>3</v>
      </c>
      <c r="X28" s="3">
        <f t="shared" si="8"/>
        <v>58.370674160147843</v>
      </c>
      <c r="Y28">
        <f t="shared" si="6"/>
        <v>17</v>
      </c>
      <c r="Z28" s="3">
        <f t="shared" si="9"/>
        <v>61.779817128311606</v>
      </c>
    </row>
    <row r="29" spans="1:26" x14ac:dyDescent="0.25">
      <c r="A29" s="4" t="s">
        <v>56</v>
      </c>
      <c r="B29" t="s">
        <v>30</v>
      </c>
      <c r="C29" s="3">
        <f>IF('1_Bilancia commerciale'!F29&lt;1,ABS(1-'1_Bilancia commerciale'!F29)*20,('1_Bilancia commerciale'!F29-1)*20)</f>
        <v>46</v>
      </c>
      <c r="D29" s="3">
        <f>IF('2_posizione internaz.li'!F29&lt;0,'2_posizione internaz.li'!F29/-35*100,0)</f>
        <v>10</v>
      </c>
      <c r="E29" s="3">
        <f>IF('3_Tasso cambio effettivo'!F29&lt;0,'3_Tasso cambio effettivo'!F29/-5*100,'3_Tasso cambio effettivo'!F29/5*100)</f>
        <v>184</v>
      </c>
      <c r="F29" s="3">
        <f>IF('4_Quota export mondiale'!F29&lt;0,'4_Quota export mondiale'!F29/-6*100,0)</f>
        <v>158.33333333333331</v>
      </c>
      <c r="G29" s="3">
        <f>IF('5_Costo_lavoro'!F29&gt;0,'5_Costo_lavoro'!F29/9*100,0)</f>
        <v>33.333333333333329</v>
      </c>
      <c r="H29" s="3">
        <f>IF('6_Prezzo abitazioni'!F29&gt;0,'6_Prezzo abitazioni'!F29/6*100,0)</f>
        <v>121.66666666666666</v>
      </c>
      <c r="I29" s="3">
        <f>IF('7_Crediti concessi privati'!F29&gt;0,'7_Crediti concessi privati'!F29/14*100,0)</f>
        <v>60</v>
      </c>
      <c r="J29" s="3">
        <f>IF('8_Debiti settore privato'!F29&gt;0,'8_Debiti settore privato'!F29/133*100,0)</f>
        <v>144.73684210526315</v>
      </c>
      <c r="K29" s="3">
        <f>IF('9_Debito pubblico'!F29&gt;0,'9_Debito pubblico'!F29/60*100,0)</f>
        <v>70.5</v>
      </c>
      <c r="L29" s="3">
        <f>IF('10_Disoccupazione'!F29&gt;0,'10_Disoccupazione'!F29/10*100,0)</f>
        <v>76</v>
      </c>
      <c r="M29" s="3">
        <f>IF('11_esposizione finanziaria'!F29&gt;0,'11_esposizione finanziaria'!F29/16.5*100,0)</f>
        <v>52.72727272727272</v>
      </c>
      <c r="N29" s="3">
        <f>IF('12_Tasso di attivita'!F29&lt;0,'12_Tasso di attivita'!F29/-0.2*100,0)</f>
        <v>0</v>
      </c>
      <c r="O29" s="3">
        <f>IF('13_Disoccupazione lungo periodo'!F29&gt;0,'13_Disoccupazione lungo periodo'!F29/0.5*100,0)</f>
        <v>0</v>
      </c>
      <c r="P29" s="3">
        <f>IF('14_Disoccupazione giovanile'!F29&gt;0,'14_Disoccupazione giovanile'!F29/2*100,0)</f>
        <v>0</v>
      </c>
      <c r="Q29">
        <f t="shared" si="0"/>
        <v>4</v>
      </c>
      <c r="R29" s="3">
        <f t="shared" si="7"/>
        <v>68.378389154704934</v>
      </c>
      <c r="S29">
        <f t="shared" si="1"/>
        <v>22</v>
      </c>
      <c r="T29">
        <f t="shared" si="2"/>
        <v>2</v>
      </c>
      <c r="U29" s="3">
        <f t="shared" si="3"/>
        <v>86.333333333333329</v>
      </c>
      <c r="V29">
        <f t="shared" si="4"/>
        <v>22</v>
      </c>
      <c r="W29">
        <f t="shared" si="5"/>
        <v>2</v>
      </c>
      <c r="X29" s="3">
        <f t="shared" si="8"/>
        <v>58.403420166578059</v>
      </c>
      <c r="Y29">
        <f t="shared" si="6"/>
        <v>18</v>
      </c>
      <c r="Z29" s="3">
        <f t="shared" si="9"/>
        <v>54.90778049249824</v>
      </c>
    </row>
    <row r="30" spans="1:26" x14ac:dyDescent="0.25">
      <c r="A30" s="4"/>
      <c r="B30" t="s">
        <v>81</v>
      </c>
      <c r="C30" s="3">
        <f t="shared" ref="C30:P30" si="10">AVERAGE(C3:C29)</f>
        <v>43.555555555555557</v>
      </c>
      <c r="D30" s="3">
        <f t="shared" si="10"/>
        <v>129.46031746031747</v>
      </c>
      <c r="E30" s="3">
        <f t="shared" si="10"/>
        <v>67.111111111111114</v>
      </c>
      <c r="F30" s="3">
        <f t="shared" si="10"/>
        <v>36.209876543209873</v>
      </c>
      <c r="G30" s="3">
        <f t="shared" si="10"/>
        <v>44.77366255144031</v>
      </c>
      <c r="H30" s="3">
        <f t="shared" si="10"/>
        <v>76.049382716049394</v>
      </c>
      <c r="I30" s="3">
        <f t="shared" si="10"/>
        <v>30.978835978835974</v>
      </c>
      <c r="J30" s="3">
        <f t="shared" si="10"/>
        <v>108.71066555277083</v>
      </c>
      <c r="K30" s="3">
        <f t="shared" si="10"/>
        <v>117.18518518518519</v>
      </c>
      <c r="L30" s="3">
        <f t="shared" si="10"/>
        <v>99.444444444444443</v>
      </c>
      <c r="M30" s="3">
        <f t="shared" si="10"/>
        <v>38.294051627384952</v>
      </c>
      <c r="N30" s="3">
        <f t="shared" si="10"/>
        <v>5.5555555555555554</v>
      </c>
      <c r="O30" s="3">
        <f t="shared" si="10"/>
        <v>17.777777777777779</v>
      </c>
      <c r="P30" s="3">
        <f t="shared" si="10"/>
        <v>9.4444444444444446</v>
      </c>
      <c r="R30" s="3">
        <f t="shared" si="7"/>
        <v>58.896490464577361</v>
      </c>
      <c r="U30" s="3">
        <f t="shared" si="3"/>
        <v>64.222104644326876</v>
      </c>
      <c r="X30" s="3">
        <f t="shared" si="8"/>
        <v>55.937815920272065</v>
      </c>
      <c r="Z30" s="3">
        <f t="shared" si="9"/>
        <v>61.056311227580963</v>
      </c>
    </row>
    <row r="31" spans="1:26" x14ac:dyDescent="0.25">
      <c r="A31" s="4" t="s">
        <v>55</v>
      </c>
      <c r="C31" s="3">
        <f t="shared" ref="C31:P31" si="11">SUMIF($A3:$A29,"EUR",C3:C29)/19</f>
        <v>43.578947368421055</v>
      </c>
      <c r="D31" s="3">
        <f t="shared" si="11"/>
        <v>135.00751879699246</v>
      </c>
      <c r="E31" s="3">
        <f t="shared" si="11"/>
        <v>61.473684210526315</v>
      </c>
      <c r="F31" s="3">
        <f t="shared" si="11"/>
        <v>38.429824561403507</v>
      </c>
      <c r="G31" s="3">
        <f t="shared" si="11"/>
        <v>41.461988304093573</v>
      </c>
      <c r="H31" s="3">
        <f t="shared" si="11"/>
        <v>67.10526315789474</v>
      </c>
      <c r="I31" s="3">
        <f t="shared" si="11"/>
        <v>34.210526315789473</v>
      </c>
      <c r="J31" s="3">
        <f t="shared" si="11"/>
        <v>118.25880490700438</v>
      </c>
      <c r="K31" s="3">
        <f t="shared" si="11"/>
        <v>132.12280701754389</v>
      </c>
      <c r="L31" s="3">
        <f t="shared" si="11"/>
        <v>105.94736842105263</v>
      </c>
      <c r="M31" s="3">
        <f t="shared" si="11"/>
        <v>25.869218500797452</v>
      </c>
      <c r="N31" s="3">
        <f t="shared" si="11"/>
        <v>7.8947368421052628</v>
      </c>
      <c r="O31" s="3">
        <f t="shared" si="11"/>
        <v>25.263157894736842</v>
      </c>
      <c r="P31" s="3">
        <f t="shared" si="11"/>
        <v>13.421052631578947</v>
      </c>
      <c r="R31" s="3">
        <f t="shared" si="7"/>
        <v>60.717492780710039</v>
      </c>
      <c r="U31" s="3">
        <f t="shared" si="3"/>
        <v>63.990392648287376</v>
      </c>
      <c r="X31" s="3">
        <f t="shared" si="8"/>
        <v>58.899215076500404</v>
      </c>
      <c r="Z31" s="3">
        <f t="shared" si="9"/>
        <v>62.360580759416237</v>
      </c>
    </row>
    <row r="32" spans="1:26" x14ac:dyDescent="0.25">
      <c r="A32" s="4" t="s">
        <v>56</v>
      </c>
      <c r="C32" s="3">
        <f t="shared" ref="C32:P32" si="12">SUMIF($A3:$A29,"N_EUR",C3:C29)/9</f>
        <v>38.666666666666664</v>
      </c>
      <c r="D32" s="3">
        <f t="shared" si="12"/>
        <v>103.36507936507937</v>
      </c>
      <c r="E32" s="3">
        <f t="shared" si="12"/>
        <v>71.555555555555557</v>
      </c>
      <c r="F32" s="3">
        <f t="shared" si="12"/>
        <v>27.499999999999996</v>
      </c>
      <c r="G32" s="3">
        <f t="shared" si="12"/>
        <v>46.79012345679012</v>
      </c>
      <c r="H32" s="3">
        <f t="shared" si="12"/>
        <v>86.481481481481467</v>
      </c>
      <c r="I32" s="3">
        <f t="shared" si="12"/>
        <v>20.714285714285715</v>
      </c>
      <c r="J32" s="3">
        <f t="shared" si="12"/>
        <v>76.474519632414356</v>
      </c>
      <c r="K32" s="3">
        <f t="shared" si="12"/>
        <v>72.629629629629633</v>
      </c>
      <c r="L32" s="3">
        <f t="shared" si="12"/>
        <v>74.666666666666671</v>
      </c>
      <c r="M32" s="3">
        <f t="shared" si="12"/>
        <v>60.269360269360277</v>
      </c>
      <c r="N32" s="3">
        <f t="shared" si="12"/>
        <v>0</v>
      </c>
      <c r="O32" s="3">
        <f t="shared" si="12"/>
        <v>0</v>
      </c>
      <c r="P32" s="3">
        <f t="shared" si="12"/>
        <v>0</v>
      </c>
      <c r="R32" s="3">
        <f t="shared" si="7"/>
        <v>48.508097745566417</v>
      </c>
      <c r="U32" s="3">
        <f t="shared" si="3"/>
        <v>57.57548500881834</v>
      </c>
      <c r="X32" s="3">
        <f t="shared" si="8"/>
        <v>43.470660377093125</v>
      </c>
      <c r="Z32" s="3">
        <f t="shared" si="9"/>
        <v>57.609813261921758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N30:P30 C3:M32">
    <cfRule type="cellIs" dxfId="42" priority="4" stopIfTrue="1" operator="greaterThanOrEqual">
      <formula>100</formula>
    </cfRule>
  </conditionalFormatting>
  <conditionalFormatting sqref="N3:N29 N31:N32">
    <cfRule type="cellIs" dxfId="41" priority="3" stopIfTrue="1" operator="greaterThanOrEqual">
      <formula>100</formula>
    </cfRule>
  </conditionalFormatting>
  <conditionalFormatting sqref="O3:O29 O31:O32">
    <cfRule type="cellIs" dxfId="40" priority="2" stopIfTrue="1" operator="greaterThanOrEqual">
      <formula>100</formula>
    </cfRule>
  </conditionalFormatting>
  <conditionalFormatting sqref="P3:P29 P31:P32">
    <cfRule type="cellIs" dxfId="39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K29"/>
    </sheetView>
  </sheetViews>
  <sheetFormatPr defaultRowHeight="13.2" x14ac:dyDescent="0.25"/>
  <cols>
    <col min="1" max="1" width="9.109375" customWidth="1"/>
  </cols>
  <sheetData>
    <row r="1" spans="1:11" x14ac:dyDescent="0.25">
      <c r="A1" s="2" t="s">
        <v>50</v>
      </c>
    </row>
    <row r="2" spans="1:11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1" x14ac:dyDescent="0.25">
      <c r="A3" t="s">
        <v>3</v>
      </c>
      <c r="B3">
        <v>40.799999999999997</v>
      </c>
      <c r="C3">
        <v>43.2</v>
      </c>
      <c r="D3">
        <v>44.8</v>
      </c>
      <c r="E3">
        <v>45.2</v>
      </c>
      <c r="F3">
        <v>54.5</v>
      </c>
      <c r="G3">
        <v>56</v>
      </c>
      <c r="H3">
        <v>34.299999999999997</v>
      </c>
      <c r="I3">
        <v>40.9</v>
      </c>
      <c r="J3">
        <v>47</v>
      </c>
      <c r="K3">
        <v>59.9</v>
      </c>
    </row>
    <row r="4" spans="1:11" x14ac:dyDescent="0.25">
      <c r="A4" t="s">
        <v>5</v>
      </c>
      <c r="B4">
        <v>-77.3</v>
      </c>
      <c r="C4">
        <v>-73.3</v>
      </c>
      <c r="D4">
        <v>-71.900000000000006</v>
      </c>
      <c r="E4">
        <v>-61.5</v>
      </c>
      <c r="F4">
        <v>-47.5</v>
      </c>
      <c r="G4">
        <v>-43</v>
      </c>
      <c r="H4">
        <v>-37</v>
      </c>
      <c r="I4">
        <v>-30.2</v>
      </c>
      <c r="J4">
        <v>-26.1</v>
      </c>
      <c r="K4">
        <v>-18.399999999999999</v>
      </c>
    </row>
    <row r="5" spans="1:11" x14ac:dyDescent="0.25">
      <c r="A5" t="s">
        <v>6</v>
      </c>
      <c r="B5">
        <v>-45.6</v>
      </c>
      <c r="C5">
        <v>-40.9</v>
      </c>
      <c r="D5">
        <v>-36.299999999999997</v>
      </c>
      <c r="E5">
        <v>-32.9</v>
      </c>
      <c r="F5">
        <v>-27.2</v>
      </c>
      <c r="G5">
        <v>-24.9</v>
      </c>
      <c r="H5">
        <v>-24.4</v>
      </c>
      <c r="I5">
        <v>-19.8</v>
      </c>
      <c r="J5">
        <v>-16.3</v>
      </c>
      <c r="K5">
        <v>-15.6</v>
      </c>
    </row>
    <row r="6" spans="1:11" x14ac:dyDescent="0.25">
      <c r="A6" t="s">
        <v>7</v>
      </c>
      <c r="B6">
        <v>36.1</v>
      </c>
      <c r="C6">
        <v>37.200000000000003</v>
      </c>
      <c r="D6">
        <v>43.3</v>
      </c>
      <c r="E6">
        <v>30.8</v>
      </c>
      <c r="F6">
        <v>52.6</v>
      </c>
      <c r="G6">
        <v>55.4</v>
      </c>
      <c r="H6">
        <v>64</v>
      </c>
      <c r="I6">
        <v>77.7</v>
      </c>
      <c r="J6">
        <v>70</v>
      </c>
      <c r="K6">
        <v>77</v>
      </c>
    </row>
    <row r="7" spans="1:11" x14ac:dyDescent="0.25">
      <c r="A7" t="s">
        <v>8</v>
      </c>
      <c r="B7">
        <v>28.7</v>
      </c>
      <c r="C7">
        <v>24.7</v>
      </c>
      <c r="D7">
        <v>29</v>
      </c>
      <c r="E7">
        <v>34.6</v>
      </c>
      <c r="F7">
        <v>39.200000000000003</v>
      </c>
      <c r="G7">
        <v>44.2</v>
      </c>
      <c r="H7">
        <v>52.3</v>
      </c>
      <c r="I7">
        <v>58.5</v>
      </c>
      <c r="J7">
        <v>64.099999999999994</v>
      </c>
      <c r="K7">
        <v>70.7</v>
      </c>
    </row>
    <row r="8" spans="1:11" x14ac:dyDescent="0.25">
      <c r="A8" t="s">
        <v>9</v>
      </c>
      <c r="B8">
        <v>-51.1</v>
      </c>
      <c r="C8">
        <v>-50</v>
      </c>
      <c r="D8">
        <v>-47</v>
      </c>
      <c r="E8">
        <v>-40.200000000000003</v>
      </c>
      <c r="F8">
        <v>-39.5</v>
      </c>
      <c r="G8">
        <v>-33</v>
      </c>
      <c r="H8">
        <v>-29.9</v>
      </c>
      <c r="I8">
        <v>-22.6</v>
      </c>
      <c r="J8">
        <v>-21.9</v>
      </c>
      <c r="K8">
        <v>-13</v>
      </c>
    </row>
    <row r="9" spans="1:11" x14ac:dyDescent="0.25">
      <c r="A9" t="s">
        <v>10</v>
      </c>
      <c r="B9">
        <v>-137.4</v>
      </c>
      <c r="C9">
        <v>-133.6</v>
      </c>
      <c r="D9">
        <v>-164.5</v>
      </c>
      <c r="E9">
        <v>-198.3</v>
      </c>
      <c r="F9">
        <v>-172.6</v>
      </c>
      <c r="G9">
        <v>-166.9</v>
      </c>
      <c r="H9">
        <v>-183.3</v>
      </c>
      <c r="I9">
        <v>-193.4</v>
      </c>
      <c r="J9">
        <v>-177</v>
      </c>
      <c r="K9">
        <v>-145.5</v>
      </c>
    </row>
    <row r="10" spans="1:11" x14ac:dyDescent="0.25">
      <c r="A10" t="s">
        <v>11</v>
      </c>
      <c r="B10">
        <v>-117.6</v>
      </c>
      <c r="C10">
        <v>-131</v>
      </c>
      <c r="D10">
        <v>-133</v>
      </c>
      <c r="E10">
        <v>-136.1</v>
      </c>
      <c r="F10">
        <v>-139.1</v>
      </c>
      <c r="G10">
        <v>-143.4</v>
      </c>
      <c r="H10">
        <v>-148.6</v>
      </c>
      <c r="I10">
        <v>-154.1</v>
      </c>
      <c r="J10">
        <v>-173.8</v>
      </c>
      <c r="K10">
        <v>-171.9</v>
      </c>
    </row>
    <row r="11" spans="1:11" x14ac:dyDescent="0.25">
      <c r="A11" t="s">
        <v>12</v>
      </c>
      <c r="B11">
        <v>-88.9</v>
      </c>
      <c r="C11">
        <v>-92.8</v>
      </c>
      <c r="D11">
        <v>-95.9</v>
      </c>
      <c r="E11">
        <v>-88.9</v>
      </c>
      <c r="F11">
        <v>-85.4</v>
      </c>
      <c r="G11">
        <v>-85.5</v>
      </c>
      <c r="H11">
        <v>-79.099999999999994</v>
      </c>
      <c r="I11">
        <v>-73.7</v>
      </c>
      <c r="J11">
        <v>-85.7</v>
      </c>
      <c r="K11">
        <v>-71.5</v>
      </c>
    </row>
    <row r="12" spans="1:11" x14ac:dyDescent="0.25">
      <c r="A12" t="s">
        <v>13</v>
      </c>
      <c r="B12">
        <v>-12.8</v>
      </c>
      <c r="C12">
        <v>-16.600000000000001</v>
      </c>
      <c r="D12">
        <v>-15.6</v>
      </c>
      <c r="E12">
        <v>-12.9</v>
      </c>
      <c r="F12">
        <v>-13</v>
      </c>
      <c r="G12">
        <v>-20.100000000000001</v>
      </c>
      <c r="H12">
        <v>-19.3</v>
      </c>
      <c r="I12">
        <v>-24.6</v>
      </c>
      <c r="J12">
        <v>-30.7</v>
      </c>
      <c r="K12">
        <v>-32.1</v>
      </c>
    </row>
    <row r="13" spans="1:11" x14ac:dyDescent="0.25">
      <c r="A13" t="s">
        <v>14</v>
      </c>
      <c r="B13">
        <v>-90.5</v>
      </c>
      <c r="C13">
        <v>-90</v>
      </c>
      <c r="D13">
        <v>-89.6</v>
      </c>
      <c r="E13">
        <v>-78.8</v>
      </c>
      <c r="F13">
        <v>-72.099999999999994</v>
      </c>
      <c r="G13">
        <v>-64.5</v>
      </c>
      <c r="H13">
        <v>-56</v>
      </c>
      <c r="I13">
        <v>-47</v>
      </c>
      <c r="J13">
        <v>-48.1</v>
      </c>
      <c r="K13">
        <v>-35.1</v>
      </c>
    </row>
    <row r="14" spans="1:11" x14ac:dyDescent="0.25">
      <c r="A14" t="s">
        <v>15</v>
      </c>
      <c r="B14">
        <v>-23</v>
      </c>
      <c r="C14">
        <v>-23.4</v>
      </c>
      <c r="D14">
        <v>-20.8</v>
      </c>
      <c r="E14">
        <v>-19.3</v>
      </c>
      <c r="F14">
        <v>-12</v>
      </c>
      <c r="G14">
        <v>-7.3</v>
      </c>
      <c r="H14">
        <v>-5</v>
      </c>
      <c r="I14">
        <v>-1.2</v>
      </c>
      <c r="J14">
        <v>1.4</v>
      </c>
      <c r="K14">
        <v>8.1</v>
      </c>
    </row>
    <row r="15" spans="1:11" x14ac:dyDescent="0.25">
      <c r="A15" t="s">
        <v>16</v>
      </c>
      <c r="B15">
        <v>-140.69999999999999</v>
      </c>
      <c r="C15">
        <v>-162.1</v>
      </c>
      <c r="D15">
        <v>-163.1</v>
      </c>
      <c r="E15">
        <v>-153.5</v>
      </c>
      <c r="F15">
        <v>-133.19999999999999</v>
      </c>
      <c r="G15">
        <v>-135.69999999999999</v>
      </c>
      <c r="H15">
        <v>-125.2</v>
      </c>
      <c r="I15">
        <v>-115.4</v>
      </c>
      <c r="J15">
        <v>-134.5</v>
      </c>
      <c r="K15">
        <v>-117.8</v>
      </c>
    </row>
    <row r="16" spans="1:11" x14ac:dyDescent="0.25">
      <c r="A16" t="s">
        <v>17</v>
      </c>
      <c r="B16">
        <v>-68.400000000000006</v>
      </c>
      <c r="C16">
        <v>-67.900000000000006</v>
      </c>
      <c r="D16">
        <v>-64.099999999999994</v>
      </c>
      <c r="E16">
        <v>-60.1</v>
      </c>
      <c r="F16">
        <v>-54.3</v>
      </c>
      <c r="G16">
        <v>-51.5</v>
      </c>
      <c r="H16">
        <v>-45.4</v>
      </c>
      <c r="I16">
        <v>-40.299999999999997</v>
      </c>
      <c r="J16">
        <v>-34.1</v>
      </c>
      <c r="K16">
        <v>-27.4</v>
      </c>
    </row>
    <row r="17" spans="1:11" x14ac:dyDescent="0.25">
      <c r="A17" t="s">
        <v>18</v>
      </c>
      <c r="B17">
        <v>-54.4</v>
      </c>
      <c r="C17">
        <v>-50.8</v>
      </c>
      <c r="D17">
        <v>-46.8</v>
      </c>
      <c r="E17">
        <v>-43.8</v>
      </c>
      <c r="F17">
        <v>-42.8</v>
      </c>
      <c r="G17">
        <v>-37.299999999999997</v>
      </c>
      <c r="H17">
        <v>-30.2</v>
      </c>
      <c r="I17">
        <v>-23.5</v>
      </c>
      <c r="J17">
        <v>-15.6</v>
      </c>
      <c r="K17">
        <v>-7.4</v>
      </c>
    </row>
    <row r="18" spans="1:11" x14ac:dyDescent="0.25">
      <c r="A18" t="s">
        <v>19</v>
      </c>
      <c r="B18">
        <v>63.2</v>
      </c>
      <c r="C18">
        <v>61.5</v>
      </c>
      <c r="D18">
        <v>67.3</v>
      </c>
      <c r="E18">
        <v>63.3</v>
      </c>
      <c r="F18">
        <v>55.5</v>
      </c>
      <c r="G18">
        <v>80.599999999999994</v>
      </c>
      <c r="H18">
        <v>61.1</v>
      </c>
      <c r="I18">
        <v>67.8</v>
      </c>
      <c r="J18">
        <v>55.7</v>
      </c>
      <c r="K18">
        <v>30.6</v>
      </c>
    </row>
    <row r="19" spans="1:11" x14ac:dyDescent="0.25">
      <c r="A19" t="s">
        <v>20</v>
      </c>
      <c r="B19">
        <v>-91.7</v>
      </c>
      <c r="C19">
        <v>-82</v>
      </c>
      <c r="D19">
        <v>-80.099999999999994</v>
      </c>
      <c r="E19">
        <v>-67.5</v>
      </c>
      <c r="F19">
        <v>-59.1</v>
      </c>
      <c r="G19">
        <v>-54.4</v>
      </c>
      <c r="H19">
        <v>-50.7</v>
      </c>
      <c r="I19">
        <v>-49.8</v>
      </c>
      <c r="J19">
        <v>-52.2</v>
      </c>
      <c r="K19">
        <v>-53.1</v>
      </c>
    </row>
    <row r="20" spans="1:11" x14ac:dyDescent="0.25">
      <c r="A20" t="s">
        <v>21</v>
      </c>
      <c r="B20">
        <v>19.100000000000001</v>
      </c>
      <c r="C20">
        <v>25.9</v>
      </c>
      <c r="D20">
        <v>41.8</v>
      </c>
      <c r="E20">
        <v>36.1</v>
      </c>
      <c r="F20">
        <v>47.8</v>
      </c>
      <c r="G20">
        <v>56.6</v>
      </c>
      <c r="H20">
        <v>55.5</v>
      </c>
      <c r="I20">
        <v>53.5</v>
      </c>
      <c r="J20">
        <v>51</v>
      </c>
      <c r="K20">
        <v>52.8</v>
      </c>
    </row>
    <row r="21" spans="1:11" x14ac:dyDescent="0.25">
      <c r="A21" t="s">
        <v>22</v>
      </c>
      <c r="B21">
        <v>26.7</v>
      </c>
      <c r="C21">
        <v>30.7</v>
      </c>
      <c r="D21">
        <v>48</v>
      </c>
      <c r="E21">
        <v>50</v>
      </c>
      <c r="F21">
        <v>62.6</v>
      </c>
      <c r="G21">
        <v>61.5</v>
      </c>
      <c r="H21">
        <v>73.099999999999994</v>
      </c>
      <c r="I21">
        <v>89.6</v>
      </c>
      <c r="J21">
        <v>113</v>
      </c>
      <c r="K21">
        <v>93</v>
      </c>
    </row>
    <row r="22" spans="1:11" x14ac:dyDescent="0.25">
      <c r="A22" t="s">
        <v>23</v>
      </c>
      <c r="B22">
        <v>-3.2</v>
      </c>
      <c r="C22">
        <v>1.3</v>
      </c>
      <c r="D22">
        <v>3.4</v>
      </c>
      <c r="E22">
        <v>2.2000000000000002</v>
      </c>
      <c r="F22">
        <v>4.0999999999999996</v>
      </c>
      <c r="G22">
        <v>4.3</v>
      </c>
      <c r="H22">
        <v>6</v>
      </c>
      <c r="I22">
        <v>14.4</v>
      </c>
      <c r="J22">
        <v>11.5</v>
      </c>
      <c r="K22">
        <v>14.7</v>
      </c>
    </row>
    <row r="23" spans="1:11" x14ac:dyDescent="0.25">
      <c r="A23" t="s">
        <v>24</v>
      </c>
      <c r="B23">
        <v>-64.5</v>
      </c>
      <c r="C23">
        <v>-68.8</v>
      </c>
      <c r="D23">
        <v>-68.8</v>
      </c>
      <c r="E23">
        <v>-60.6</v>
      </c>
      <c r="F23">
        <v>-66.2</v>
      </c>
      <c r="G23">
        <v>-60.3</v>
      </c>
      <c r="H23">
        <v>-54.7</v>
      </c>
      <c r="I23">
        <v>-48.8</v>
      </c>
      <c r="J23">
        <v>-43.9</v>
      </c>
      <c r="K23">
        <v>-39.5</v>
      </c>
    </row>
    <row r="24" spans="1:11" x14ac:dyDescent="0.25">
      <c r="A24" t="s">
        <v>25</v>
      </c>
      <c r="B24">
        <v>-119.3</v>
      </c>
      <c r="C24">
        <v>-120.2</v>
      </c>
      <c r="D24">
        <v>-123.8</v>
      </c>
      <c r="E24">
        <v>-118.9</v>
      </c>
      <c r="F24">
        <v>-110.5</v>
      </c>
      <c r="G24">
        <v>-110.4</v>
      </c>
      <c r="H24">
        <v>-106.4</v>
      </c>
      <c r="I24">
        <v>-100</v>
      </c>
      <c r="J24">
        <v>-104.6</v>
      </c>
      <c r="K24">
        <v>-94.7</v>
      </c>
    </row>
    <row r="25" spans="1:11" x14ac:dyDescent="0.25">
      <c r="A25" t="s">
        <v>26</v>
      </c>
      <c r="B25">
        <v>-64.599999999999994</v>
      </c>
      <c r="C25">
        <v>-63.6</v>
      </c>
      <c r="D25">
        <v>-57</v>
      </c>
      <c r="E25">
        <v>-54.7</v>
      </c>
      <c r="F25">
        <v>-50</v>
      </c>
      <c r="G25">
        <v>-47.8</v>
      </c>
      <c r="H25">
        <v>-43.4</v>
      </c>
      <c r="I25">
        <v>-43.4</v>
      </c>
      <c r="J25">
        <v>-47.6</v>
      </c>
      <c r="K25">
        <v>-47.2</v>
      </c>
    </row>
    <row r="26" spans="1:11" x14ac:dyDescent="0.25">
      <c r="A26" t="s">
        <v>27</v>
      </c>
      <c r="B26">
        <v>-44</v>
      </c>
      <c r="C26">
        <v>-39.299999999999997</v>
      </c>
      <c r="D26">
        <v>-38.4</v>
      </c>
      <c r="E26">
        <v>-31.2</v>
      </c>
      <c r="F26">
        <v>-28.8</v>
      </c>
      <c r="G26">
        <v>-24.2</v>
      </c>
      <c r="H26">
        <v>-18.899999999999999</v>
      </c>
      <c r="I26">
        <v>-16.2</v>
      </c>
      <c r="J26">
        <v>-15.6</v>
      </c>
      <c r="K26">
        <v>-6.8</v>
      </c>
    </row>
    <row r="27" spans="1:11" x14ac:dyDescent="0.25">
      <c r="A27" t="s">
        <v>28</v>
      </c>
      <c r="B27">
        <v>-60.4</v>
      </c>
      <c r="C27">
        <v>-62</v>
      </c>
      <c r="D27">
        <v>-63.4</v>
      </c>
      <c r="E27">
        <v>-63.6</v>
      </c>
      <c r="F27">
        <v>-66.599999999999994</v>
      </c>
      <c r="G27">
        <v>-68.2</v>
      </c>
      <c r="H27">
        <v>-69.400000000000006</v>
      </c>
      <c r="I27">
        <v>-65.599999999999994</v>
      </c>
      <c r="J27">
        <v>-64.8</v>
      </c>
      <c r="K27">
        <v>-61</v>
      </c>
    </row>
    <row r="28" spans="1:11" x14ac:dyDescent="0.25">
      <c r="A28" t="s">
        <v>29</v>
      </c>
      <c r="B28">
        <v>10.6</v>
      </c>
      <c r="C28">
        <v>3</v>
      </c>
      <c r="D28">
        <v>-3.1</v>
      </c>
      <c r="E28">
        <v>4.8</v>
      </c>
      <c r="F28">
        <v>5.5</v>
      </c>
      <c r="G28">
        <v>1.2</v>
      </c>
      <c r="H28">
        <v>-5.6</v>
      </c>
      <c r="I28">
        <v>4</v>
      </c>
      <c r="J28">
        <v>-4</v>
      </c>
      <c r="K28">
        <v>-1.4</v>
      </c>
    </row>
    <row r="29" spans="1:11" x14ac:dyDescent="0.25">
      <c r="A29" t="s">
        <v>30</v>
      </c>
      <c r="B29">
        <v>-15.5</v>
      </c>
      <c r="C29">
        <v>-17.2</v>
      </c>
      <c r="D29">
        <v>-3.7</v>
      </c>
      <c r="E29">
        <v>-6.6</v>
      </c>
      <c r="F29">
        <v>-3.5</v>
      </c>
      <c r="G29">
        <v>-0.9</v>
      </c>
      <c r="H29">
        <v>8.1</v>
      </c>
      <c r="I29">
        <v>13.2</v>
      </c>
      <c r="J29">
        <v>9.4</v>
      </c>
      <c r="K29">
        <v>21.2</v>
      </c>
    </row>
    <row r="30" spans="1:11" x14ac:dyDescent="0.25">
      <c r="A30" t="s">
        <v>45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6" workbookViewId="0">
      <selection activeCell="A30" sqref="A30:XFD30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4" t="s">
        <v>78</v>
      </c>
      <c r="R1" s="75"/>
      <c r="S1" s="75"/>
      <c r="T1" s="74" t="s">
        <v>79</v>
      </c>
      <c r="U1" s="75"/>
      <c r="V1" s="75"/>
      <c r="W1" s="74" t="s">
        <v>80</v>
      </c>
      <c r="X1" s="75"/>
      <c r="Y1" s="75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commerciale'!G3&lt;1,ABS(1-'1_Bilancia commerciale'!G3)*20,('1_Bilancia commerciale'!G3-1)*20)</f>
        <v>1.9999999999999996</v>
      </c>
      <c r="D3" s="3">
        <f>IF('2_posizione internaz.li'!G3&lt;0,'2_posizione internaz.li'!G3/-35*100,0)</f>
        <v>0</v>
      </c>
      <c r="E3" s="3">
        <f>IF('3_Tasso cambio effettivo'!G3&lt;0,'3_Tasso cambio effettivo'!G3/-5*100,'3_Tasso cambio effettivo'!G3/5*100)</f>
        <v>18</v>
      </c>
      <c r="F3" s="3">
        <f>IF('4_Quota export mondiale'!G3&lt;0,'4_Quota export mondiale'!G3/-6*100,0)</f>
        <v>0</v>
      </c>
      <c r="G3" s="3">
        <f>IF('5_Costo_lavoro'!G3&gt;0,'5_Costo_lavoro'!G3/9*100,0)</f>
        <v>15.555555555555555</v>
      </c>
      <c r="H3" s="3">
        <f>IF('6_Prezzo abitazioni'!G3&gt;0,'6_Prezzo abitazioni'!G3/6*100,0)</f>
        <v>28.333333333333332</v>
      </c>
      <c r="I3" s="3">
        <f>IF('7_Crediti concessi privati'!G3&gt;0,'7_Crediti concessi privati'!G3/14*100,0)</f>
        <v>5.7142857142857144</v>
      </c>
      <c r="J3" s="3">
        <f>IF('8_Debiti settore privato'!G3&gt;0,'8_Debiti settore privato'!G3/133*100,0)</f>
        <v>139.4736842105263</v>
      </c>
      <c r="K3" s="3">
        <f>IF('9_Debito pubblico'!G3&gt;0,'9_Debito pubblico'!G3/60*100,0)</f>
        <v>170</v>
      </c>
      <c r="L3" s="3">
        <f>IF('10_Disoccupazione'!G3&gt;0,'10_Disoccupazione'!G3/10*100,0)</f>
        <v>79</v>
      </c>
      <c r="M3" s="3">
        <f>IF('11_esposizione finanziaria'!G3&gt;0,'11_esposizione finanziaria'!G3/16.5*100,0)</f>
        <v>7.8787878787878798</v>
      </c>
      <c r="N3" s="3">
        <f>IF('12_Tasso di attivita'!G3&lt;0,'12_Tasso di attivita'!G3/-0.2*100,0)</f>
        <v>0</v>
      </c>
      <c r="O3" s="3">
        <f>IF('13_Disoccupazione lungo periodo'!G3&gt;0,'13_Disoccupazione lungo periodo'!G3/0.5*100,0)</f>
        <v>0</v>
      </c>
      <c r="P3" s="3">
        <f>IF('14_Disoccupazione giovanile'!G3&gt;0,'14_Disoccupazione giovanile'!G3/2*100,0)</f>
        <v>0</v>
      </c>
      <c r="Q3">
        <f t="shared" ref="Q3:Q29" si="0">COUNTIF(C3:P3,"&gt;=100")</f>
        <v>2</v>
      </c>
      <c r="R3" s="3">
        <f>AVERAGE(C3:P3)</f>
        <v>33.282546192320623</v>
      </c>
      <c r="S3">
        <f t="shared" ref="S3:S29" si="1">RANK(R3,R$3:R$29,1)</f>
        <v>1</v>
      </c>
      <c r="T3">
        <f t="shared" ref="T3:T29" si="2">COUNTIF(C3:G3,"&gt;=100")</f>
        <v>0</v>
      </c>
      <c r="U3" s="3">
        <f t="shared" ref="U3:U32" si="3">AVERAGE(C3:G3)</f>
        <v>7.1111111111111116</v>
      </c>
      <c r="V3">
        <f t="shared" ref="V3:V29" si="4">RANK(U3,U$3:U$29,1)</f>
        <v>1</v>
      </c>
      <c r="W3">
        <f t="shared" ref="W3:W29" si="5">COUNTIF(H3:P3,"&gt;=100")</f>
        <v>2</v>
      </c>
      <c r="X3" s="3">
        <f>AVERAGE(H3:P3)</f>
        <v>47.822232348548134</v>
      </c>
      <c r="Y3">
        <f t="shared" ref="Y3:Y29" si="6">RANK(X3,X$3:X$29,1)</f>
        <v>14</v>
      </c>
      <c r="Z3" s="3">
        <f>SUM(H3:P3)/14/R3*100</f>
        <v>92.369326177729377</v>
      </c>
    </row>
    <row r="4" spans="1:26" x14ac:dyDescent="0.25">
      <c r="A4" s="4" t="s">
        <v>56</v>
      </c>
      <c r="B4" t="s">
        <v>5</v>
      </c>
      <c r="C4" s="3">
        <f>IF('1_Bilancia commerciale'!G4&lt;1,ABS(1-'1_Bilancia commerciale'!G4)*20,('1_Bilancia commerciale'!G4-1)*20)</f>
        <v>22</v>
      </c>
      <c r="D4" s="3">
        <f>IF('2_posizione internaz.li'!G4&lt;0,'2_posizione internaz.li'!G4/-35*100,0)</f>
        <v>122.85714285714286</v>
      </c>
      <c r="E4" s="3">
        <f>IF('3_Tasso cambio effettivo'!G4&lt;0,'3_Tasso cambio effettivo'!G4/-5*100,'3_Tasso cambio effettivo'!G4/5*100)</f>
        <v>65.999999999999986</v>
      </c>
      <c r="F4" s="3">
        <f>IF('4_Quota export mondiale'!G4&lt;0,'4_Quota export mondiale'!G4/-6*100,0)</f>
        <v>0</v>
      </c>
      <c r="G4" s="3">
        <f>IF('5_Costo_lavoro'!G4&gt;0,'5_Costo_lavoro'!G4/9*100,0)</f>
        <v>175.55555555555554</v>
      </c>
      <c r="H4" s="3">
        <f>IF('6_Prezzo abitazioni'!G4&gt;0,'6_Prezzo abitazioni'!G4/6*100,0)</f>
        <v>65</v>
      </c>
      <c r="I4" s="3">
        <f>IF('7_Crediti concessi privati'!G4&gt;0,'7_Crediti concessi privati'!G4/14*100,0)</f>
        <v>32.142857142857146</v>
      </c>
      <c r="J4" s="3">
        <f>IF('8_Debiti settore privato'!G4&gt;0,'8_Debiti settore privato'!G4/133*100,0)</f>
        <v>74.135338345864653</v>
      </c>
      <c r="K4" s="3">
        <f>IF('9_Debito pubblico'!G4&gt;0,'9_Debito pubblico'!G4/60*100,0)</f>
        <v>41.833333333333336</v>
      </c>
      <c r="L4" s="3">
        <f>IF('10_Disoccupazione'!G4&gt;0,'10_Disoccupazione'!G4/10*100,0)</f>
        <v>86</v>
      </c>
      <c r="M4" s="3">
        <f>IF('11_esposizione finanziaria'!G4&gt;0,'11_esposizione finanziaria'!G4/16.5*100,0)</f>
        <v>43.030303030303031</v>
      </c>
      <c r="N4" s="3">
        <f>IF('12_Tasso di attivita'!G4&lt;0,'12_Tasso di attivita'!G4/-0.2*100,0)</f>
        <v>0</v>
      </c>
      <c r="O4" s="3">
        <f>IF('13_Disoccupazione lungo periodo'!G4&gt;0,'13_Disoccupazione lungo periodo'!G4/0.5*100,0)</f>
        <v>0</v>
      </c>
      <c r="P4" s="3">
        <f>IF('14_Disoccupazione giovanile'!G4&gt;0,'14_Disoccupazione giovanile'!G4/2*100,0)</f>
        <v>0</v>
      </c>
      <c r="Q4">
        <f t="shared" si="0"/>
        <v>2</v>
      </c>
      <c r="R4" s="3">
        <f t="shared" ref="R4:R32" si="7">AVERAGE(C4:P4)</f>
        <v>52.039609304646895</v>
      </c>
      <c r="S4">
        <f t="shared" si="1"/>
        <v>16</v>
      </c>
      <c r="T4">
        <f t="shared" si="2"/>
        <v>2</v>
      </c>
      <c r="U4" s="3">
        <f t="shared" si="3"/>
        <v>77.282539682539678</v>
      </c>
      <c r="V4">
        <f t="shared" si="4"/>
        <v>23</v>
      </c>
      <c r="W4">
        <f t="shared" si="5"/>
        <v>0</v>
      </c>
      <c r="X4" s="3">
        <f t="shared" ref="X4:X32" si="8">AVERAGE(H4:P4)</f>
        <v>38.015759094706453</v>
      </c>
      <c r="Y4">
        <f t="shared" si="6"/>
        <v>4</v>
      </c>
      <c r="Z4" s="3">
        <f t="shared" ref="Z4:Z32" si="9">SUM(H4:P4)/14/R4*100</f>
        <v>46.961732806449362</v>
      </c>
    </row>
    <row r="5" spans="1:26" x14ac:dyDescent="0.25">
      <c r="A5" s="4" t="s">
        <v>56</v>
      </c>
      <c r="B5" t="s">
        <v>6</v>
      </c>
      <c r="C5" s="3">
        <f>IF('1_Bilancia commerciale'!G5&lt;1,ABS(1-'1_Bilancia commerciale'!G5)*20,('1_Bilancia commerciale'!G5-1)*20)</f>
        <v>6.0000000000000009</v>
      </c>
      <c r="D5" s="3">
        <f>IF('2_posizione internaz.li'!G5&lt;0,'2_posizione internaz.li'!G5/-35*100,0)</f>
        <v>71.142857142857139</v>
      </c>
      <c r="E5" s="3">
        <f>IF('3_Tasso cambio effettivo'!G5&lt;0,'3_Tasso cambio effettivo'!G5/-5*100,'3_Tasso cambio effettivo'!G5/5*100)</f>
        <v>106</v>
      </c>
      <c r="F5" s="3">
        <f>IF('4_Quota export mondiale'!G5&lt;0,'4_Quota export mondiale'!G5/-6*100,0)</f>
        <v>0</v>
      </c>
      <c r="G5" s="3">
        <f>IF('5_Costo_lavoro'!G5&gt;0,'5_Costo_lavoro'!G5/9*100,0)</f>
        <v>63.333333333333329</v>
      </c>
      <c r="H5" s="3">
        <f>IF('6_Prezzo abitazioni'!G5&gt;0,'6_Prezzo abitazioni'!G5/6*100,0)</f>
        <v>151.66666666666666</v>
      </c>
      <c r="I5" s="3">
        <f>IF('7_Crediti concessi privati'!G5&gt;0,'7_Crediti concessi privati'!G5/14*100,0)</f>
        <v>42.857142857142854</v>
      </c>
      <c r="J5" s="3">
        <f>IF('8_Debiti settore privato'!G5&gt;0,'8_Debiti settore privato'!G5/133*100,0)</f>
        <v>60.375939849624061</v>
      </c>
      <c r="K5" s="3">
        <f>IF('9_Debito pubblico'!G5&gt;0,'9_Debito pubblico'!G5/60*100,0)</f>
        <v>57.000000000000007</v>
      </c>
      <c r="L5" s="3">
        <f>IF('10_Disoccupazione'!G5&gt;0,'10_Disoccupazione'!G5/10*100,0)</f>
        <v>40</v>
      </c>
      <c r="M5" s="3">
        <f>IF('11_esposizione finanziaria'!G5&gt;0,'11_esposizione finanziaria'!G5/16.5*100,0)</f>
        <v>171.5151515151515</v>
      </c>
      <c r="N5" s="3">
        <f>IF('12_Tasso di attivita'!G5&lt;0,'12_Tasso di attivita'!G5/-0.2*100,0)</f>
        <v>0</v>
      </c>
      <c r="O5" s="3">
        <f>IF('13_Disoccupazione lungo periodo'!G5&gt;0,'13_Disoccupazione lungo periodo'!G5/0.5*100,0)</f>
        <v>0</v>
      </c>
      <c r="P5" s="3">
        <f>IF('14_Disoccupazione giovanile'!G5&gt;0,'14_Disoccupazione giovanile'!G5/2*100,0)</f>
        <v>0</v>
      </c>
      <c r="Q5">
        <f t="shared" si="0"/>
        <v>3</v>
      </c>
      <c r="R5" s="3">
        <f t="shared" si="7"/>
        <v>54.992220811769684</v>
      </c>
      <c r="S5">
        <f t="shared" si="1"/>
        <v>17</v>
      </c>
      <c r="T5">
        <f t="shared" si="2"/>
        <v>1</v>
      </c>
      <c r="U5" s="3">
        <f t="shared" si="3"/>
        <v>49.295238095238098</v>
      </c>
      <c r="V5">
        <f t="shared" si="4"/>
        <v>13</v>
      </c>
      <c r="W5">
        <f t="shared" si="5"/>
        <v>2</v>
      </c>
      <c r="X5" s="3">
        <f t="shared" si="8"/>
        <v>58.157211209842785</v>
      </c>
      <c r="Y5">
        <f t="shared" si="6"/>
        <v>21</v>
      </c>
      <c r="Z5" s="3">
        <f t="shared" si="9"/>
        <v>67.985577019826863</v>
      </c>
    </row>
    <row r="6" spans="1:26" x14ac:dyDescent="0.25">
      <c r="A6" s="4" t="s">
        <v>56</v>
      </c>
      <c r="B6" t="s">
        <v>7</v>
      </c>
      <c r="C6" s="3">
        <f>IF('1_Bilancia commerciale'!G6&lt;1,ABS(1-'1_Bilancia commerciale'!G6)*20,('1_Bilancia commerciale'!G6-1)*20)</f>
        <v>140</v>
      </c>
      <c r="D6" s="3">
        <f>IF('2_posizione internaz.li'!G6&lt;0,'2_posizione internaz.li'!G6/-35*100,0)</f>
        <v>0</v>
      </c>
      <c r="E6" s="3">
        <f>IF('3_Tasso cambio effettivo'!G6&lt;0,'3_Tasso cambio effettivo'!G6/-5*100,'3_Tasso cambio effettivo'!G6/5*100)</f>
        <v>42.000000000000007</v>
      </c>
      <c r="F6" s="3">
        <f>IF('4_Quota export mondiale'!G6&lt;0,'4_Quota export mondiale'!G6/-6*100,0)</f>
        <v>0</v>
      </c>
      <c r="G6" s="3">
        <f>IF('5_Costo_lavoro'!G6&gt;0,'5_Costo_lavoro'!G6/9*100,0)</f>
        <v>10</v>
      </c>
      <c r="H6" s="3">
        <f>IF('6_Prezzo abitazioni'!G6&gt;0,'6_Prezzo abitazioni'!G6/6*100,0)</f>
        <v>58.333333333333336</v>
      </c>
      <c r="I6" s="3">
        <f>IF('7_Crediti concessi privati'!G6&gt;0,'7_Crediti concessi privati'!G6/14*100,0)</f>
        <v>14.285714285714285</v>
      </c>
      <c r="J6" s="3">
        <f>IF('8_Debiti settore privato'!G6&gt;0,'8_Debiti settore privato'!G6/133*100,0)</f>
        <v>162.93233082706766</v>
      </c>
      <c r="K6" s="3">
        <f>IF('9_Debito pubblico'!G6&gt;0,'9_Debito pubblico'!G6/60*100,0)</f>
        <v>59.833333333333329</v>
      </c>
      <c r="L6" s="3">
        <f>IF('10_Disoccupazione'!G6&gt;0,'10_Disoccupazione'!G6/10*100,0)</f>
        <v>60</v>
      </c>
      <c r="M6" s="3">
        <f>IF('11_esposizione finanziaria'!G6&gt;0,'11_esposizione finanziaria'!G6/16.5*100,0)</f>
        <v>15.151515151515152</v>
      </c>
      <c r="N6" s="3">
        <f>IF('12_Tasso di attivita'!G6&lt;0,'12_Tasso di attivita'!G6/-0.2*100,0)</f>
        <v>0</v>
      </c>
      <c r="O6" s="3">
        <f>IF('13_Disoccupazione lungo periodo'!G6&gt;0,'13_Disoccupazione lungo periodo'!G6/0.5*100,0)</f>
        <v>0</v>
      </c>
      <c r="P6" s="3">
        <f>IF('14_Disoccupazione giovanile'!G6&gt;0,'14_Disoccupazione giovanile'!G6/2*100,0)</f>
        <v>0</v>
      </c>
      <c r="Q6">
        <f t="shared" si="0"/>
        <v>2</v>
      </c>
      <c r="R6" s="3">
        <f t="shared" si="7"/>
        <v>40.181159066497415</v>
      </c>
      <c r="S6">
        <f t="shared" si="1"/>
        <v>4</v>
      </c>
      <c r="T6">
        <f t="shared" si="2"/>
        <v>1</v>
      </c>
      <c r="U6" s="3">
        <f t="shared" si="3"/>
        <v>38.4</v>
      </c>
      <c r="V6">
        <f t="shared" si="4"/>
        <v>9</v>
      </c>
      <c r="W6">
        <f t="shared" si="5"/>
        <v>1</v>
      </c>
      <c r="X6" s="3">
        <f t="shared" si="8"/>
        <v>41.17069188121819</v>
      </c>
      <c r="Y6">
        <f t="shared" si="6"/>
        <v>7</v>
      </c>
      <c r="Z6" s="3">
        <f t="shared" si="9"/>
        <v>65.868864828937873</v>
      </c>
    </row>
    <row r="7" spans="1:26" x14ac:dyDescent="0.25">
      <c r="A7" s="4" t="s">
        <v>55</v>
      </c>
      <c r="B7" t="s">
        <v>8</v>
      </c>
      <c r="C7" s="3">
        <f>IF('1_Bilancia commerciale'!G7&lt;1,ABS(1-'1_Bilancia commerciale'!G7)*20,('1_Bilancia commerciale'!G7-1)*20)</f>
        <v>146</v>
      </c>
      <c r="D7" s="3">
        <f>IF('2_posizione internaz.li'!G7&lt;0,'2_posizione internaz.li'!G7/-35*100,0)</f>
        <v>0</v>
      </c>
      <c r="E7" s="3">
        <f>IF('3_Tasso cambio effettivo'!G7&lt;0,'3_Tasso cambio effettivo'!G7/-5*100,'3_Tasso cambio effettivo'!G7/5*100)</f>
        <v>40</v>
      </c>
      <c r="F7" s="3">
        <f>IF('4_Quota export mondiale'!G7&lt;0,'4_Quota export mondiale'!G7/-6*100,0)</f>
        <v>0</v>
      </c>
      <c r="G7" s="3">
        <f>IF('5_Costo_lavoro'!G7&gt;0,'5_Costo_lavoro'!G7/9*100,0)</f>
        <v>54.44444444444445</v>
      </c>
      <c r="H7" s="3">
        <f>IF('6_Prezzo abitazioni'!G7&gt;0,'6_Prezzo abitazioni'!G7/6*100,0)</f>
        <v>76.666666666666657</v>
      </c>
      <c r="I7" s="3">
        <f>IF('7_Crediti concessi privati'!G7&gt;0,'7_Crediti concessi privati'!G7/14*100,0)</f>
        <v>29.285714285714281</v>
      </c>
      <c r="J7" s="3">
        <f>IF('8_Debiti settore privato'!G7&gt;0,'8_Debiti settore privato'!G7/133*100,0)</f>
        <v>80.526315789473685</v>
      </c>
      <c r="K7" s="3">
        <f>IF('9_Debito pubblico'!G7&gt;0,'9_Debito pubblico'!G7/60*100,0)</f>
        <v>107.66666666666667</v>
      </c>
      <c r="L7" s="3">
        <f>IF('10_Disoccupazione'!G7&gt;0,'10_Disoccupazione'!G7/10*100,0)</f>
        <v>40</v>
      </c>
      <c r="M7" s="3">
        <f>IF('11_esposizione finanziaria'!G7&gt;0,'11_esposizione finanziaria'!G7/16.5*100,0)</f>
        <v>24.848484848484848</v>
      </c>
      <c r="N7" s="3">
        <f>IF('12_Tasso di attivita'!G7&lt;0,'12_Tasso di attivita'!G7/-0.2*100,0)</f>
        <v>0</v>
      </c>
      <c r="O7" s="3">
        <f>IF('13_Disoccupazione lungo periodo'!G7&gt;0,'13_Disoccupazione lungo periodo'!G7/0.5*100,0)</f>
        <v>0</v>
      </c>
      <c r="P7" s="3">
        <f>IF('14_Disoccupazione giovanile'!G7&gt;0,'14_Disoccupazione giovanile'!G7/2*100,0)</f>
        <v>0</v>
      </c>
      <c r="Q7">
        <f t="shared" si="0"/>
        <v>2</v>
      </c>
      <c r="R7" s="3">
        <f t="shared" si="7"/>
        <v>42.817020907246466</v>
      </c>
      <c r="S7">
        <f t="shared" si="1"/>
        <v>8</v>
      </c>
      <c r="T7">
        <f t="shared" si="2"/>
        <v>1</v>
      </c>
      <c r="U7" s="3">
        <f t="shared" si="3"/>
        <v>48.088888888888889</v>
      </c>
      <c r="V7">
        <f t="shared" si="4"/>
        <v>12</v>
      </c>
      <c r="W7">
        <f t="shared" si="5"/>
        <v>1</v>
      </c>
      <c r="X7" s="3">
        <f t="shared" si="8"/>
        <v>39.888205361889575</v>
      </c>
      <c r="Y7">
        <f t="shared" si="6"/>
        <v>5</v>
      </c>
      <c r="Z7" s="3">
        <f t="shared" si="9"/>
        <v>59.888374271044874</v>
      </c>
    </row>
    <row r="8" spans="1:26" x14ac:dyDescent="0.25">
      <c r="A8" s="4" t="s">
        <v>55</v>
      </c>
      <c r="B8" t="s">
        <v>9</v>
      </c>
      <c r="C8" s="3">
        <f>IF('1_Bilancia commerciale'!G8&lt;1,ABS(1-'1_Bilancia commerciale'!G8)*20,('1_Bilancia commerciale'!G8-1)*20)</f>
        <v>16</v>
      </c>
      <c r="D8" s="3">
        <f>IF('2_posizione internaz.li'!G8&lt;0,'2_posizione internaz.li'!G8/-35*100,0)</f>
        <v>94.285714285714278</v>
      </c>
      <c r="E8" s="3">
        <f>IF('3_Tasso cambio effettivo'!G8&lt;0,'3_Tasso cambio effettivo'!G8/-5*100,'3_Tasso cambio effettivo'!G8/5*100)</f>
        <v>60</v>
      </c>
      <c r="F8" s="3">
        <f>IF('4_Quota export mondiale'!G8&lt;0,'4_Quota export mondiale'!G8/-6*100,0)</f>
        <v>0</v>
      </c>
      <c r="G8" s="3">
        <f>IF('5_Costo_lavoro'!G8&gt;0,'5_Costo_lavoro'!G8/9*100,0)</f>
        <v>136.66666666666666</v>
      </c>
      <c r="H8" s="3">
        <f>IF('6_Prezzo abitazioni'!G8&gt;0,'6_Prezzo abitazioni'!G8/6*100,0)</f>
        <v>18.333333333333336</v>
      </c>
      <c r="I8" s="3">
        <f>IF('7_Crediti concessi privati'!G8&gt;0,'7_Crediti concessi privati'!G8/14*100,0)</f>
        <v>30</v>
      </c>
      <c r="J8" s="3">
        <f>IF('8_Debiti settore privato'!G8&gt;0,'8_Debiti settore privato'!G8/133*100,0)</f>
        <v>79.849624060150376</v>
      </c>
      <c r="K8" s="3">
        <f>IF('9_Debito pubblico'!G8&gt;0,'9_Debito pubblico'!G8/60*100,0)</f>
        <v>15.166666666666668</v>
      </c>
      <c r="L8" s="3">
        <f>IF('10_Disoccupazione'!G8&gt;0,'10_Disoccupazione'!G8/10*100,0)</f>
        <v>63</v>
      </c>
      <c r="M8" s="3">
        <f>IF('11_esposizione finanziaria'!G8&gt;0,'11_esposizione finanziaria'!G8/16.5*100,0)</f>
        <v>74.545454545454547</v>
      </c>
      <c r="N8" s="3">
        <f>IF('12_Tasso di attivita'!G8&lt;0,'12_Tasso di attivita'!G8/-0.2*100,0)</f>
        <v>0</v>
      </c>
      <c r="O8" s="3">
        <f>IF('13_Disoccupazione lungo periodo'!G8&gt;0,'13_Disoccupazione lungo periodo'!G8/0.5*100,0)</f>
        <v>0</v>
      </c>
      <c r="P8" s="3">
        <f>IF('14_Disoccupazione giovanile'!G8&gt;0,'14_Disoccupazione giovanile'!G8/2*100,0)</f>
        <v>0</v>
      </c>
      <c r="Q8">
        <f t="shared" si="0"/>
        <v>1</v>
      </c>
      <c r="R8" s="3">
        <f t="shared" si="7"/>
        <v>41.989104254141843</v>
      </c>
      <c r="S8">
        <f t="shared" si="1"/>
        <v>6</v>
      </c>
      <c r="T8">
        <f t="shared" si="2"/>
        <v>1</v>
      </c>
      <c r="U8" s="3">
        <f t="shared" si="3"/>
        <v>61.390476190476193</v>
      </c>
      <c r="V8">
        <f t="shared" si="4"/>
        <v>16</v>
      </c>
      <c r="W8">
        <f t="shared" si="5"/>
        <v>0</v>
      </c>
      <c r="X8" s="3">
        <f t="shared" si="8"/>
        <v>31.210564289511655</v>
      </c>
      <c r="Y8">
        <f t="shared" si="6"/>
        <v>1</v>
      </c>
      <c r="Z8" s="3">
        <f t="shared" si="9"/>
        <v>47.783668031297694</v>
      </c>
    </row>
    <row r="9" spans="1:26" x14ac:dyDescent="0.25">
      <c r="A9" s="4" t="s">
        <v>55</v>
      </c>
      <c r="B9" t="s">
        <v>10</v>
      </c>
      <c r="C9" s="3">
        <f>IF('1_Bilancia commerciale'!G9&lt;1,ABS(1-'1_Bilancia commerciale'!G9)*20,('1_Bilancia commerciale'!G9-1)*20)</f>
        <v>16</v>
      </c>
      <c r="D9" s="3">
        <f>IF('2_posizione internaz.li'!G9&lt;0,'2_posizione internaz.li'!G9/-35*100,0)</f>
        <v>476.85714285714289</v>
      </c>
      <c r="E9" s="3">
        <f>IF('3_Tasso cambio effettivo'!G9&lt;0,'3_Tasso cambio effettivo'!G9/-5*100,'3_Tasso cambio effettivo'!G9/5*100)</f>
        <v>126</v>
      </c>
      <c r="F9" s="3">
        <f>IF('4_Quota export mondiale'!G9&lt;0,'4_Quota export mondiale'!G9/-6*100,0)</f>
        <v>0</v>
      </c>
      <c r="G9" s="3">
        <f>IF('5_Costo_lavoro'!G9&gt;0,'5_Costo_lavoro'!G9/9*100,0)</f>
        <v>0</v>
      </c>
      <c r="H9" s="3">
        <f>IF('6_Prezzo abitazioni'!G9&gt;0,'6_Prezzo abitazioni'!G9/6*100,0)</f>
        <v>155</v>
      </c>
      <c r="I9" s="3">
        <f>IF('7_Crediti concessi privati'!G9&gt;0,'7_Crediti concessi privati'!G9/14*100,0)</f>
        <v>2.1428571428571428</v>
      </c>
      <c r="J9" s="3">
        <f>IF('8_Debiti settore privato'!G9&gt;0,'8_Debiti settore privato'!G9/133*100,0)</f>
        <v>187.29323308270676</v>
      </c>
      <c r="K9" s="3">
        <f>IF('9_Debito pubblico'!G9&gt;0,'9_Debito pubblico'!G9/60*100,0)</f>
        <v>112.66666666666664</v>
      </c>
      <c r="L9" s="3">
        <f>IF('10_Disoccupazione'!G9&gt;0,'10_Disoccupazione'!G9/10*100,0)</f>
        <v>83</v>
      </c>
      <c r="M9" s="3">
        <f>IF('11_esposizione finanziaria'!G9&gt;0,'11_esposizione finanziaria'!G9/16.5*100,0)</f>
        <v>25.454545454545457</v>
      </c>
      <c r="N9" s="3">
        <f>IF('12_Tasso di attivita'!G9&lt;0,'12_Tasso di attivita'!G9/-0.2*100,0)</f>
        <v>0</v>
      </c>
      <c r="O9" s="3">
        <f>IF('13_Disoccupazione lungo periodo'!G9&gt;0,'13_Disoccupazione lungo periodo'!G9/0.5*100,0)</f>
        <v>0</v>
      </c>
      <c r="P9" s="3">
        <f>IF('14_Disoccupazione giovanile'!G9&gt;0,'14_Disoccupazione giovanile'!G9/2*100,0)</f>
        <v>0</v>
      </c>
      <c r="Q9">
        <f t="shared" si="0"/>
        <v>5</v>
      </c>
      <c r="R9" s="3">
        <f t="shared" si="7"/>
        <v>84.601031800279927</v>
      </c>
      <c r="S9">
        <f t="shared" si="1"/>
        <v>26</v>
      </c>
      <c r="T9">
        <f t="shared" si="2"/>
        <v>2</v>
      </c>
      <c r="U9" s="3">
        <f t="shared" si="3"/>
        <v>123.77142857142857</v>
      </c>
      <c r="V9">
        <f t="shared" si="4"/>
        <v>27</v>
      </c>
      <c r="W9">
        <f t="shared" si="5"/>
        <v>3</v>
      </c>
      <c r="X9" s="3">
        <f t="shared" si="8"/>
        <v>62.839700260752892</v>
      </c>
      <c r="Y9">
        <f t="shared" si="6"/>
        <v>22</v>
      </c>
      <c r="Z9" s="3">
        <f t="shared" si="9"/>
        <v>47.749949744103709</v>
      </c>
    </row>
    <row r="10" spans="1:26" x14ac:dyDescent="0.25">
      <c r="A10" s="4" t="s">
        <v>55</v>
      </c>
      <c r="B10" t="s">
        <v>11</v>
      </c>
      <c r="C10" s="3">
        <f>IF('1_Bilancia commerciale'!G10&lt;1,ABS(1-'1_Bilancia commerciale'!G10)*20,('1_Bilancia commerciale'!G10-1)*20)</f>
        <v>50</v>
      </c>
      <c r="D10" s="3">
        <f>IF('2_posizione internaz.li'!G10&lt;0,'2_posizione internaz.li'!G10/-35*100,0)</f>
        <v>409.71428571428572</v>
      </c>
      <c r="E10" s="3">
        <f>IF('3_Tasso cambio effettivo'!G10&lt;0,'3_Tasso cambio effettivo'!G10/-5*100,'3_Tasso cambio effettivo'!G10/5*100)</f>
        <v>60</v>
      </c>
      <c r="F10" s="3">
        <f>IF('4_Quota export mondiale'!G10&lt;0,'4_Quota export mondiale'!G10/-6*100,0)</f>
        <v>10.333333333333334</v>
      </c>
      <c r="G10" s="3">
        <f>IF('5_Costo_lavoro'!G10&gt;0,'5_Costo_lavoro'!G10/9*100,0)</f>
        <v>0</v>
      </c>
      <c r="H10" s="3">
        <f>IF('6_Prezzo abitazioni'!G10&gt;0,'6_Prezzo abitazioni'!G10/6*100,0)</f>
        <v>0</v>
      </c>
      <c r="I10" s="3">
        <f>IF('7_Crediti concessi privati'!G10&gt;0,'7_Crediti concessi privati'!G10/14*100,0)</f>
        <v>0</v>
      </c>
      <c r="J10" s="3">
        <f>IF('8_Debiti settore privato'!G10&gt;0,'8_Debiti settore privato'!G10/133*100,0)</f>
        <v>90.526315789473685</v>
      </c>
      <c r="K10" s="3">
        <f>IF('9_Debito pubblico'!G10&gt;0,'9_Debito pubblico'!G10/60*100,0)</f>
        <v>299.16666666666669</v>
      </c>
      <c r="L10" s="3">
        <f>IF('10_Disoccupazione'!G10&gt;0,'10_Disoccupazione'!G10/10*100,0)</f>
        <v>236.00000000000003</v>
      </c>
      <c r="M10" s="3">
        <f>IF('11_esposizione finanziaria'!G10&gt;0,'11_esposizione finanziaria'!G10/16.5*100,0)</f>
        <v>0</v>
      </c>
      <c r="N10" s="3">
        <f>IF('12_Tasso di attivita'!G10&lt;0,'12_Tasso di attivita'!G10/-0.2*100,0)</f>
        <v>0</v>
      </c>
      <c r="O10" s="3">
        <f>IF('13_Disoccupazione lungo periodo'!G10&gt;0,'13_Disoccupazione lungo periodo'!G10/0.5*100,0)</f>
        <v>0</v>
      </c>
      <c r="P10" s="3">
        <f>IF('14_Disoccupazione giovanile'!G10&gt;0,'14_Disoccupazione giovanile'!G10/2*100,0)</f>
        <v>0</v>
      </c>
      <c r="Q10">
        <f t="shared" si="0"/>
        <v>3</v>
      </c>
      <c r="R10" s="3">
        <f t="shared" si="7"/>
        <v>82.552900107411389</v>
      </c>
      <c r="S10">
        <f t="shared" si="1"/>
        <v>25</v>
      </c>
      <c r="T10">
        <f t="shared" si="2"/>
        <v>1</v>
      </c>
      <c r="U10" s="3">
        <f t="shared" si="3"/>
        <v>106.00952380952383</v>
      </c>
      <c r="V10">
        <f t="shared" si="4"/>
        <v>25</v>
      </c>
      <c r="W10">
        <f t="shared" si="5"/>
        <v>2</v>
      </c>
      <c r="X10" s="3">
        <f t="shared" si="8"/>
        <v>69.521442495126706</v>
      </c>
      <c r="Y10">
        <f t="shared" si="6"/>
        <v>24</v>
      </c>
      <c r="Z10" s="3">
        <f t="shared" si="9"/>
        <v>54.137838684739251</v>
      </c>
    </row>
    <row r="11" spans="1:26" x14ac:dyDescent="0.25">
      <c r="A11" s="4" t="s">
        <v>55</v>
      </c>
      <c r="B11" t="s">
        <v>12</v>
      </c>
      <c r="C11" s="3">
        <f>IF('1_Bilancia commerciale'!G11&lt;1,ABS(1-'1_Bilancia commerciale'!G11)*20,('1_Bilancia commerciale'!G11-1)*20)</f>
        <v>34</v>
      </c>
      <c r="D11" s="3">
        <f>IF('2_posizione internaz.li'!G11&lt;0,'2_posizione internaz.li'!G11/-35*100,0)</f>
        <v>244.28571428571431</v>
      </c>
      <c r="E11" s="3">
        <f>IF('3_Tasso cambio effettivo'!G11&lt;0,'3_Tasso cambio effettivo'!G11/-5*100,'3_Tasso cambio effettivo'!G11/5*100)</f>
        <v>52</v>
      </c>
      <c r="F11" s="3">
        <f>IF('4_Quota export mondiale'!G11&lt;0,'4_Quota export mondiale'!G11/-6*100,0)</f>
        <v>0</v>
      </c>
      <c r="G11" s="3">
        <f>IF('5_Costo_lavoro'!G11&gt;0,'5_Costo_lavoro'!G11/9*100,0)</f>
        <v>0</v>
      </c>
      <c r="H11" s="3">
        <f>IF('6_Prezzo abitazioni'!G11&gt;0,'6_Prezzo abitazioni'!G11/6*100,0)</f>
        <v>76.666666666666657</v>
      </c>
      <c r="I11" s="3">
        <f>IF('7_Crediti concessi privati'!G11&gt;0,'7_Crediti concessi privati'!G11/14*100,0)</f>
        <v>5</v>
      </c>
      <c r="J11" s="3">
        <f>IF('8_Debiti settore privato'!G11&gt;0,'8_Debiti settore privato'!G11/133*100,0)</f>
        <v>104.66165413533834</v>
      </c>
      <c r="K11" s="3">
        <f>IF('9_Debito pubblico'!G11&gt;0,'9_Debito pubblico'!G11/60*100,0)</f>
        <v>169.66666666666666</v>
      </c>
      <c r="L11" s="3">
        <f>IF('10_Disoccupazione'!G11&gt;0,'10_Disoccupazione'!G11/10*100,0)</f>
        <v>196.00000000000003</v>
      </c>
      <c r="M11" s="3">
        <f>IF('11_esposizione finanziaria'!G11&gt;0,'11_esposizione finanziaria'!G11/16.5*100,0)</f>
        <v>26.666666666666668</v>
      </c>
      <c r="N11" s="3">
        <f>IF('12_Tasso di attivita'!G11&lt;0,'12_Tasso di attivita'!G11/-0.2*100,0)</f>
        <v>149.99999999999997</v>
      </c>
      <c r="O11" s="3">
        <f>IF('13_Disoccupazione lungo periodo'!G11&gt;0,'13_Disoccupazione lungo periodo'!G11/0.5*100,0)</f>
        <v>0</v>
      </c>
      <c r="P11" s="3">
        <f>IF('14_Disoccupazione giovanile'!G11&gt;0,'14_Disoccupazione giovanile'!G11/2*100,0)</f>
        <v>0</v>
      </c>
      <c r="Q11">
        <f t="shared" si="0"/>
        <v>5</v>
      </c>
      <c r="R11" s="3">
        <f t="shared" si="7"/>
        <v>75.639097744360896</v>
      </c>
      <c r="S11">
        <f t="shared" si="1"/>
        <v>24</v>
      </c>
      <c r="T11">
        <f t="shared" si="2"/>
        <v>1</v>
      </c>
      <c r="U11" s="3">
        <f t="shared" si="3"/>
        <v>66.057142857142864</v>
      </c>
      <c r="V11">
        <f t="shared" si="4"/>
        <v>18</v>
      </c>
      <c r="W11">
        <f t="shared" si="5"/>
        <v>4</v>
      </c>
      <c r="X11" s="3">
        <f t="shared" si="8"/>
        <v>80.962406015037587</v>
      </c>
      <c r="Y11">
        <f t="shared" si="6"/>
        <v>25</v>
      </c>
      <c r="Z11" s="3">
        <f t="shared" si="9"/>
        <v>68.809997159897748</v>
      </c>
    </row>
    <row r="12" spans="1:26" x14ac:dyDescent="0.25">
      <c r="A12" s="4" t="s">
        <v>55</v>
      </c>
      <c r="B12" t="s">
        <v>13</v>
      </c>
      <c r="C12" s="3">
        <f>IF('1_Bilancia commerciale'!G12&lt;1,ABS(1-'1_Bilancia commerciale'!G12)*20,('1_Bilancia commerciale'!G12-1)*20)</f>
        <v>30</v>
      </c>
      <c r="D12" s="3">
        <f>IF('2_posizione internaz.li'!G12&lt;0,'2_posizione internaz.li'!G12/-35*100,0)</f>
        <v>57.428571428571431</v>
      </c>
      <c r="E12" s="3">
        <f>IF('3_Tasso cambio effettivo'!G12&lt;0,'3_Tasso cambio effettivo'!G12/-5*100,'3_Tasso cambio effettivo'!G12/5*100)</f>
        <v>60</v>
      </c>
      <c r="F12" s="3">
        <f>IF('4_Quota export mondiale'!G12&lt;0,'4_Quota export mondiale'!G12/-6*100,0)</f>
        <v>0</v>
      </c>
      <c r="G12" s="3">
        <f>IF('5_Costo_lavoro'!G12&gt;0,'5_Costo_lavoro'!G12/9*100,0)</f>
        <v>18.888888888888889</v>
      </c>
      <c r="H12" s="3">
        <f>IF('6_Prezzo abitazioni'!G12&gt;0,'6_Prezzo abitazioni'!G12/6*100,0)</f>
        <v>38.333333333333329</v>
      </c>
      <c r="I12" s="3">
        <f>IF('7_Crediti concessi privati'!G12&gt;0,'7_Crediti concessi privati'!G12/14*100,0)</f>
        <v>50.714285714285708</v>
      </c>
      <c r="J12" s="3">
        <f>IF('8_Debiti settore privato'!G12&gt;0,'8_Debiti settore privato'!G12/133*100,0)</f>
        <v>109.02255639097744</v>
      </c>
      <c r="K12" s="3">
        <f>IF('9_Debito pubblico'!G12&gt;0,'9_Debito pubblico'!G12/60*100,0)</f>
        <v>163.5</v>
      </c>
      <c r="L12" s="3">
        <f>IF('10_Disoccupazione'!G12&gt;0,'10_Disoccupazione'!G12/10*100,0)</f>
        <v>99</v>
      </c>
      <c r="M12" s="3">
        <f>IF('11_esposizione finanziaria'!G12&gt;0,'11_esposizione finanziaria'!G12/16.5*100,0)</f>
        <v>26.060606060606062</v>
      </c>
      <c r="N12" s="3">
        <f>IF('12_Tasso di attivita'!G12&lt;0,'12_Tasso di attivita'!G12/-0.2*100,0)</f>
        <v>0</v>
      </c>
      <c r="O12" s="3">
        <f>IF('13_Disoccupazione lungo periodo'!G12&gt;0,'13_Disoccupazione lungo periodo'!G12/0.5*100,0)</f>
        <v>0</v>
      </c>
      <c r="P12" s="3">
        <f>IF('14_Disoccupazione giovanile'!G12&gt;0,'14_Disoccupazione giovanile'!G12/2*100,0)</f>
        <v>0</v>
      </c>
      <c r="Q12">
        <f t="shared" si="0"/>
        <v>2</v>
      </c>
      <c r="R12" s="3">
        <f t="shared" si="7"/>
        <v>46.639160129761635</v>
      </c>
      <c r="S12">
        <f t="shared" si="1"/>
        <v>13</v>
      </c>
      <c r="T12">
        <f t="shared" si="2"/>
        <v>0</v>
      </c>
      <c r="U12" s="3">
        <f t="shared" si="3"/>
        <v>33.263492063492066</v>
      </c>
      <c r="V12">
        <f t="shared" si="4"/>
        <v>7</v>
      </c>
      <c r="W12">
        <f t="shared" si="5"/>
        <v>2</v>
      </c>
      <c r="X12" s="3">
        <f t="shared" si="8"/>
        <v>54.07008683324473</v>
      </c>
      <c r="Y12">
        <f t="shared" si="6"/>
        <v>19</v>
      </c>
      <c r="Z12" s="3">
        <f t="shared" si="9"/>
        <v>74.528232152869549</v>
      </c>
    </row>
    <row r="13" spans="1:26" x14ac:dyDescent="0.25">
      <c r="A13" s="4" t="s">
        <v>56</v>
      </c>
      <c r="B13" t="s">
        <v>14</v>
      </c>
      <c r="C13" s="3">
        <f>IF('1_Bilancia commerciale'!G13&lt;1,ABS(1-'1_Bilancia commerciale'!G13)*20,('1_Bilancia commerciale'!G13-1)*20)</f>
        <v>38</v>
      </c>
      <c r="D13" s="3">
        <f>IF('2_posizione internaz.li'!G13&lt;0,'2_posizione internaz.li'!G13/-35*100,0)</f>
        <v>184.28571428571428</v>
      </c>
      <c r="E13" s="3">
        <f>IF('3_Tasso cambio effettivo'!G13&lt;0,'3_Tasso cambio effettivo'!G13/-5*100,'3_Tasso cambio effettivo'!G13/5*100)</f>
        <v>2</v>
      </c>
      <c r="F13" s="3">
        <f>IF('4_Quota export mondiale'!G13&lt;0,'4_Quota export mondiale'!G13/-6*100,0)</f>
        <v>0</v>
      </c>
      <c r="G13" s="3">
        <f>IF('5_Costo_lavoro'!G13&gt;0,'5_Costo_lavoro'!G13/9*100,0)</f>
        <v>0</v>
      </c>
      <c r="H13" s="3">
        <f>IF('6_Prezzo abitazioni'!G13&gt;0,'6_Prezzo abitazioni'!G13/6*100,0)</f>
        <v>48.333333333333336</v>
      </c>
      <c r="I13" s="3">
        <f>IF('7_Crediti concessi privati'!G13&gt;0,'7_Crediti concessi privati'!G13/14*100,0)</f>
        <v>10.714285714285714</v>
      </c>
      <c r="J13" s="3">
        <f>IF('8_Debiti settore privato'!G13&gt;0,'8_Debiti settore privato'!G13/133*100,0)</f>
        <v>72.255639097744364</v>
      </c>
      <c r="K13" s="3">
        <f>IF('9_Debito pubblico'!G13&gt;0,'9_Debito pubblico'!G13/60*100,0)</f>
        <v>127.49999999999999</v>
      </c>
      <c r="L13" s="3">
        <f>IF('10_Disoccupazione'!G13&gt;0,'10_Disoccupazione'!G13/10*100,0)</f>
        <v>135</v>
      </c>
      <c r="M13" s="3">
        <f>IF('11_esposizione finanziaria'!G13&gt;0,'11_esposizione finanziaria'!G13/16.5*100,0)</f>
        <v>23.636363636363637</v>
      </c>
      <c r="N13" s="3">
        <f>IF('12_Tasso di attivita'!G13&lt;0,'12_Tasso di attivita'!G13/-0.2*100,0)</f>
        <v>0</v>
      </c>
      <c r="O13" s="3">
        <f>IF('13_Disoccupazione lungo periodo'!G13&gt;0,'13_Disoccupazione lungo periodo'!G13/0.5*100,0)</f>
        <v>0</v>
      </c>
      <c r="P13" s="3">
        <f>IF('14_Disoccupazione giovanile'!G13&gt;0,'14_Disoccupazione giovanile'!G13/2*100,0)</f>
        <v>0</v>
      </c>
      <c r="Q13">
        <f t="shared" si="0"/>
        <v>3</v>
      </c>
      <c r="R13" s="3">
        <f t="shared" si="7"/>
        <v>45.837524004817233</v>
      </c>
      <c r="S13">
        <f t="shared" si="1"/>
        <v>12</v>
      </c>
      <c r="T13">
        <f t="shared" si="2"/>
        <v>1</v>
      </c>
      <c r="U13" s="3">
        <f t="shared" si="3"/>
        <v>44.857142857142854</v>
      </c>
      <c r="V13">
        <f t="shared" si="4"/>
        <v>10</v>
      </c>
      <c r="W13">
        <f t="shared" si="5"/>
        <v>2</v>
      </c>
      <c r="X13" s="3">
        <f t="shared" si="8"/>
        <v>46.382180197969674</v>
      </c>
      <c r="Y13">
        <f t="shared" si="6"/>
        <v>13</v>
      </c>
      <c r="Z13" s="3">
        <f t="shared" si="9"/>
        <v>65.049577805333342</v>
      </c>
    </row>
    <row r="14" spans="1:26" x14ac:dyDescent="0.25">
      <c r="A14" s="9" t="s">
        <v>55</v>
      </c>
      <c r="B14" s="10" t="s">
        <v>15</v>
      </c>
      <c r="C14" s="11">
        <f>IF('1_Bilancia commerciale'!G14&lt;1,ABS(1-'1_Bilancia commerciale'!G14)*20,('1_Bilancia commerciale'!G14-1)*20)</f>
        <v>25.999999999999996</v>
      </c>
      <c r="D14" s="11">
        <f>IF('2_posizione internaz.li'!G14&lt;0,'2_posizione internaz.li'!G14/-35*100,0)</f>
        <v>20.857142857142858</v>
      </c>
      <c r="E14" s="11">
        <f>IF('3_Tasso cambio effettivo'!G14&lt;0,'3_Tasso cambio effettivo'!G14/-5*100,'3_Tasso cambio effettivo'!G14/5*100)</f>
        <v>62</v>
      </c>
      <c r="F14" s="11">
        <f>IF('4_Quota export mondiale'!G14&lt;0,'4_Quota export mondiale'!G14/-6*100,0)</f>
        <v>0</v>
      </c>
      <c r="G14" s="11">
        <f>IF('5_Costo_lavoro'!G14&gt;0,'5_Costo_lavoro'!G14/9*100,0)</f>
        <v>13.333333333333334</v>
      </c>
      <c r="H14" s="11">
        <f>IF('6_Prezzo abitazioni'!G14&gt;0,'6_Prezzo abitazioni'!G14/6*100,0)</f>
        <v>0</v>
      </c>
      <c r="I14" s="11">
        <f>IF('7_Crediti concessi privati'!G14&gt;0,'7_Crediti concessi privati'!G14/14*100,0)</f>
        <v>8.5714285714285712</v>
      </c>
      <c r="J14" s="11">
        <f>IF('8_Debiti settore privato'!G14&gt;0,'8_Debiti settore privato'!G14/133*100,0)</f>
        <v>82.255639097744364</v>
      </c>
      <c r="K14" s="11">
        <f>IF('9_Debito pubblico'!G14&gt;0,'9_Debito pubblico'!G14/60*100,0)</f>
        <v>223.66666666666663</v>
      </c>
      <c r="L14" s="11">
        <f>IF('10_Disoccupazione'!G14&gt;0,'10_Disoccupazione'!G14/10*100,0)</f>
        <v>117</v>
      </c>
      <c r="M14" s="11">
        <f>IF('11_esposizione finanziaria'!G14&gt;0,'11_esposizione finanziaria'!G14/16.5*100,0)</f>
        <v>11.515151515151514</v>
      </c>
      <c r="N14" s="11">
        <f>IF('12_Tasso di attivita'!G14&lt;0,'12_Tasso di attivita'!G14/-0.2*100,0)</f>
        <v>0</v>
      </c>
      <c r="O14" s="11">
        <f>IF('13_Disoccupazione lungo periodo'!G14&gt;0,'13_Disoccupazione lungo periodo'!G14/0.5*100,0)</f>
        <v>0</v>
      </c>
      <c r="P14" s="11">
        <f>IF('14_Disoccupazione giovanile'!G14&gt;0,'14_Disoccupazione giovanile'!G14/2*100,0)</f>
        <v>0</v>
      </c>
      <c r="Q14" s="10">
        <f t="shared" si="0"/>
        <v>2</v>
      </c>
      <c r="R14" s="11">
        <f t="shared" si="7"/>
        <v>40.371383002961942</v>
      </c>
      <c r="S14" s="12">
        <f t="shared" si="1"/>
        <v>5</v>
      </c>
      <c r="T14" s="12">
        <f t="shared" si="2"/>
        <v>0</v>
      </c>
      <c r="U14" s="13">
        <f t="shared" si="3"/>
        <v>24.438095238095237</v>
      </c>
      <c r="V14" s="12">
        <f t="shared" si="4"/>
        <v>3</v>
      </c>
      <c r="W14" s="10">
        <f t="shared" si="5"/>
        <v>2</v>
      </c>
      <c r="X14" s="11">
        <f t="shared" si="8"/>
        <v>49.223209538999008</v>
      </c>
      <c r="Y14" s="10">
        <f t="shared" si="6"/>
        <v>15</v>
      </c>
      <c r="Z14" s="11">
        <f t="shared" si="9"/>
        <v>78.380995380261709</v>
      </c>
    </row>
    <row r="15" spans="1:26" x14ac:dyDescent="0.25">
      <c r="A15" s="4" t="s">
        <v>55</v>
      </c>
      <c r="B15" t="s">
        <v>16</v>
      </c>
      <c r="C15" s="3">
        <f>IF('1_Bilancia commerciale'!G15&lt;1,ABS(1-'1_Bilancia commerciale'!G15)*20,('1_Bilancia commerciale'!G15-1)*20)</f>
        <v>84</v>
      </c>
      <c r="D15" s="3">
        <f>IF('2_posizione internaz.li'!G15&lt;0,'2_posizione internaz.li'!G15/-35*100,0)</f>
        <v>387.71428571428567</v>
      </c>
      <c r="E15" s="3">
        <f>IF('3_Tasso cambio effettivo'!G15&lt;0,'3_Tasso cambio effettivo'!G15/-5*100,'3_Tasso cambio effettivo'!G15/5*100)</f>
        <v>128</v>
      </c>
      <c r="F15" s="3">
        <f>IF('4_Quota export mondiale'!G15&lt;0,'4_Quota export mondiale'!G15/-6*100,0)</f>
        <v>0</v>
      </c>
      <c r="G15" s="3">
        <f>IF('5_Costo_lavoro'!G15&gt;0,'5_Costo_lavoro'!G15/9*100,0)</f>
        <v>0</v>
      </c>
      <c r="H15" s="3">
        <f>IF('6_Prezzo abitazioni'!G15&gt;0,'6_Prezzo abitazioni'!G15/6*100,0)</f>
        <v>20</v>
      </c>
      <c r="I15" s="3">
        <f>IF('7_Crediti concessi privati'!G15&gt;0,'7_Crediti concessi privati'!G15/14*100,0)</f>
        <v>53.571428571428569</v>
      </c>
      <c r="J15" s="3">
        <f>IF('8_Debiti settore privato'!G15&gt;0,'8_Debiti settore privato'!G15/133*100,0)</f>
        <v>228.27067669172934</v>
      </c>
      <c r="K15" s="3">
        <f>IF('9_Debito pubblico'!G15&gt;0,'9_Debito pubblico'!G15/60*100,0)</f>
        <v>154.33333333333331</v>
      </c>
      <c r="L15" s="3">
        <f>IF('10_Disoccupazione'!G15&gt;0,'10_Disoccupazione'!G15/10*100,0)</f>
        <v>130</v>
      </c>
      <c r="M15" s="3">
        <f>IF('11_esposizione finanziaria'!G15&gt;0,'11_esposizione finanziaria'!G15/16.5*100,0)</f>
        <v>4.8484848484848486</v>
      </c>
      <c r="N15" s="3">
        <f>IF('12_Tasso di attivita'!G15&lt;0,'12_Tasso di attivita'!G15/-0.2*100,0)</f>
        <v>200</v>
      </c>
      <c r="O15" s="3">
        <f>IF('13_Disoccupazione lungo periodo'!G15&gt;0,'13_Disoccupazione lungo periodo'!G15/0.5*100,0)</f>
        <v>0</v>
      </c>
      <c r="P15" s="3">
        <f>IF('14_Disoccupazione giovanile'!G15&gt;0,'14_Disoccupazione giovanile'!G15/2*100,0)</f>
        <v>0</v>
      </c>
      <c r="Q15">
        <f t="shared" si="0"/>
        <v>6</v>
      </c>
      <c r="R15" s="3">
        <f t="shared" si="7"/>
        <v>99.338443511375843</v>
      </c>
      <c r="S15">
        <f t="shared" si="1"/>
        <v>27</v>
      </c>
      <c r="T15">
        <f t="shared" si="2"/>
        <v>2</v>
      </c>
      <c r="U15" s="3">
        <f t="shared" si="3"/>
        <v>119.94285714285714</v>
      </c>
      <c r="V15">
        <f t="shared" si="4"/>
        <v>26</v>
      </c>
      <c r="W15">
        <f t="shared" si="5"/>
        <v>4</v>
      </c>
      <c r="X15" s="3">
        <f t="shared" si="8"/>
        <v>87.891547049441783</v>
      </c>
      <c r="Y15">
        <f t="shared" si="6"/>
        <v>27</v>
      </c>
      <c r="Z15" s="3">
        <f t="shared" si="9"/>
        <v>56.877988843289998</v>
      </c>
    </row>
    <row r="16" spans="1:26" x14ac:dyDescent="0.25">
      <c r="A16" s="4" t="s">
        <v>55</v>
      </c>
      <c r="B16" t="s">
        <v>17</v>
      </c>
      <c r="C16" s="3">
        <f>IF('1_Bilancia commerciale'!G16&lt;1,ABS(1-'1_Bilancia commerciale'!G16)*20,('1_Bilancia commerciale'!G16-1)*20)</f>
        <v>3.9999999999999991</v>
      </c>
      <c r="D16" s="3">
        <f>IF('2_posizione internaz.li'!G16&lt;0,'2_posizione internaz.li'!G16/-35*100,0)</f>
        <v>147.14285714285717</v>
      </c>
      <c r="E16" s="3">
        <f>IF('3_Tasso cambio effettivo'!G16&lt;0,'3_Tasso cambio effettivo'!G16/-5*100,'3_Tasso cambio effettivo'!G16/5*100)</f>
        <v>34</v>
      </c>
      <c r="F16" s="3">
        <f>IF('4_Quota export mondiale'!G16&lt;0,'4_Quota export mondiale'!G16/-6*100,0)</f>
        <v>0</v>
      </c>
      <c r="G16" s="3">
        <f>IF('5_Costo_lavoro'!G16&gt;0,'5_Costo_lavoro'!G16/9*100,0)</f>
        <v>157.77777777777777</v>
      </c>
      <c r="H16" s="3">
        <f>IF('6_Prezzo abitazioni'!G16&gt;0,'6_Prezzo abitazioni'!G16/6*100,0)</f>
        <v>88.333333333333329</v>
      </c>
      <c r="I16" s="3">
        <f>IF('7_Crediti concessi privati'!G16&gt;0,'7_Crediti concessi privati'!G16/14*100,0)</f>
        <v>20</v>
      </c>
      <c r="J16" s="3">
        <f>IF('8_Debiti settore privato'!G16&gt;0,'8_Debiti settore privato'!G16/133*100,0)</f>
        <v>56.917293233082709</v>
      </c>
      <c r="K16" s="3">
        <f>IF('9_Debito pubblico'!G16&gt;0,'9_Debito pubblico'!G16/60*100,0)</f>
        <v>64.833333333333329</v>
      </c>
      <c r="L16" s="3">
        <f>IF('10_Disoccupazione'!G16&gt;0,'10_Disoccupazione'!G16/10*100,0)</f>
        <v>94</v>
      </c>
      <c r="M16" s="3">
        <f>IF('11_esposizione finanziaria'!G16&gt;0,'11_esposizione finanziaria'!G16/16.5*100,0)</f>
        <v>37.575757575757578</v>
      </c>
      <c r="N16" s="3">
        <f>IF('12_Tasso di attivita'!G16&lt;0,'12_Tasso di attivita'!G16/-0.2*100,0)</f>
        <v>0</v>
      </c>
      <c r="O16" s="3">
        <f>IF('13_Disoccupazione lungo periodo'!G16&gt;0,'13_Disoccupazione lungo periodo'!G16/0.5*100,0)</f>
        <v>0</v>
      </c>
      <c r="P16" s="3">
        <f>IF('14_Disoccupazione giovanile'!G16&gt;0,'14_Disoccupazione giovanile'!G16/2*100,0)</f>
        <v>0</v>
      </c>
      <c r="Q16">
        <f t="shared" si="0"/>
        <v>2</v>
      </c>
      <c r="R16" s="3">
        <f t="shared" si="7"/>
        <v>50.327168028295851</v>
      </c>
      <c r="S16">
        <f t="shared" si="1"/>
        <v>15</v>
      </c>
      <c r="T16">
        <f t="shared" si="2"/>
        <v>2</v>
      </c>
      <c r="U16" s="3">
        <f t="shared" si="3"/>
        <v>68.584126984126982</v>
      </c>
      <c r="V16">
        <f t="shared" si="4"/>
        <v>19</v>
      </c>
      <c r="W16">
        <f t="shared" si="5"/>
        <v>0</v>
      </c>
      <c r="X16" s="3">
        <f t="shared" si="8"/>
        <v>40.184413052834103</v>
      </c>
      <c r="Y16">
        <f t="shared" si="6"/>
        <v>6</v>
      </c>
      <c r="Z16" s="3">
        <f t="shared" si="9"/>
        <v>51.329804506408948</v>
      </c>
    </row>
    <row r="17" spans="1:26" x14ac:dyDescent="0.25">
      <c r="A17" s="4" t="s">
        <v>55</v>
      </c>
      <c r="B17" t="s">
        <v>18</v>
      </c>
      <c r="C17" s="3">
        <f>IF('1_Bilancia commerciale'!G17&lt;1,ABS(1-'1_Bilancia commerciale'!G17)*20,('1_Bilancia commerciale'!G17-1)*20)</f>
        <v>40</v>
      </c>
      <c r="D17" s="3">
        <f>IF('2_posizione internaz.li'!G17&lt;0,'2_posizione internaz.li'!G17/-35*100,0)</f>
        <v>106.57142857142856</v>
      </c>
      <c r="E17" s="3">
        <f>IF('3_Tasso cambio effettivo'!G17&lt;0,'3_Tasso cambio effettivo'!G17/-5*100,'3_Tasso cambio effettivo'!G17/5*100)</f>
        <v>52</v>
      </c>
      <c r="F17" s="3">
        <f>IF('4_Quota export mondiale'!G17&lt;0,'4_Quota export mondiale'!G17/-6*100,0)</f>
        <v>0</v>
      </c>
      <c r="G17" s="3">
        <f>IF('5_Costo_lavoro'!G17&gt;0,'5_Costo_lavoro'!G17/9*100,0)</f>
        <v>181.11111111111111</v>
      </c>
      <c r="H17" s="3">
        <f>IF('6_Prezzo abitazioni'!G17&gt;0,'6_Prezzo abitazioni'!G17/6*100,0)</f>
        <v>86.666666666666671</v>
      </c>
      <c r="I17" s="3">
        <f>IF('7_Crediti concessi privati'!G17&gt;0,'7_Crediti concessi privati'!G17/14*100,0)</f>
        <v>32.142857142857146</v>
      </c>
      <c r="J17" s="3">
        <f>IF('8_Debiti settore privato'!G17&gt;0,'8_Debiti settore privato'!G17/133*100,0)</f>
        <v>42.255639097744364</v>
      </c>
      <c r="K17" s="3">
        <f>IF('9_Debito pubblico'!G17&gt;0,'9_Debito pubblico'!G17/60*100,0)</f>
        <v>65.166666666666671</v>
      </c>
      <c r="L17" s="3">
        <f>IF('10_Disoccupazione'!G17&gt;0,'10_Disoccupazione'!G17/10*100,0)</f>
        <v>80</v>
      </c>
      <c r="M17" s="3">
        <f>IF('11_esposizione finanziaria'!G17&gt;0,'11_esposizione finanziaria'!G17/16.5*100,0)</f>
        <v>84.242424242424235</v>
      </c>
      <c r="N17" s="3">
        <f>IF('12_Tasso di attivita'!G17&lt;0,'12_Tasso di attivita'!G17/-0.2*100,0)</f>
        <v>0</v>
      </c>
      <c r="O17" s="3">
        <f>IF('13_Disoccupazione lungo periodo'!G17&gt;0,'13_Disoccupazione lungo periodo'!G17/0.5*100,0)</f>
        <v>0</v>
      </c>
      <c r="P17" s="3">
        <f>IF('14_Disoccupazione giovanile'!G17&gt;0,'14_Disoccupazione giovanile'!G17/2*100,0)</f>
        <v>0</v>
      </c>
      <c r="Q17">
        <f t="shared" si="0"/>
        <v>2</v>
      </c>
      <c r="R17" s="3">
        <f t="shared" si="7"/>
        <v>55.011199535635626</v>
      </c>
      <c r="S17">
        <f t="shared" si="1"/>
        <v>18</v>
      </c>
      <c r="T17">
        <f t="shared" si="2"/>
        <v>2</v>
      </c>
      <c r="U17" s="3">
        <f t="shared" si="3"/>
        <v>75.936507936507923</v>
      </c>
      <c r="V17">
        <f t="shared" si="4"/>
        <v>21</v>
      </c>
      <c r="W17">
        <f t="shared" si="5"/>
        <v>0</v>
      </c>
      <c r="X17" s="3">
        <f t="shared" si="8"/>
        <v>43.38602820181768</v>
      </c>
      <c r="Y17">
        <f t="shared" si="6"/>
        <v>10</v>
      </c>
      <c r="Z17" s="3">
        <f t="shared" si="9"/>
        <v>50.700617992655218</v>
      </c>
    </row>
    <row r="18" spans="1:26" x14ac:dyDescent="0.25">
      <c r="A18" s="4" t="s">
        <v>55</v>
      </c>
      <c r="B18" t="s">
        <v>19</v>
      </c>
      <c r="C18" s="3">
        <f>IF('1_Bilancia commerciale'!G18&lt;1,ABS(1-'1_Bilancia commerciale'!G18)*20,('1_Bilancia commerciale'!G18-1)*20)</f>
        <v>76</v>
      </c>
      <c r="D18" s="3">
        <f>IF('2_posizione internaz.li'!G18&lt;0,'2_posizione internaz.li'!G18/-35*100,0)</f>
        <v>0</v>
      </c>
      <c r="E18" s="3">
        <f>IF('3_Tasso cambio effettivo'!G18&lt;0,'3_Tasso cambio effettivo'!G18/-5*100,'3_Tasso cambio effettivo'!G18/5*100)</f>
        <v>20</v>
      </c>
      <c r="F18" s="3">
        <f>IF('4_Quota export mondiale'!G18&lt;0,'4_Quota export mondiale'!G18/-6*100,0)</f>
        <v>0</v>
      </c>
      <c r="G18" s="3">
        <f>IF('5_Costo_lavoro'!G18&gt;0,'5_Costo_lavoro'!G18/9*100,0)</f>
        <v>66.666666666666657</v>
      </c>
      <c r="H18" s="3">
        <f>IF('6_Prezzo abitazioni'!G18&gt;0,'6_Prezzo abitazioni'!G18/6*100,0)</f>
        <v>54.999999999999993</v>
      </c>
      <c r="I18" s="3">
        <f>IF('7_Crediti concessi privati'!G18&gt;0,'7_Crediti concessi privati'!G18/14*100,0)</f>
        <v>0</v>
      </c>
      <c r="J18" s="3">
        <f>IF('8_Debiti settore privato'!G18&gt;0,'8_Debiti settore privato'!G18/133*100,0)</f>
        <v>211.42857142857144</v>
      </c>
      <c r="K18" s="3">
        <f>IF('9_Debito pubblico'!G18&gt;0,'9_Debito pubblico'!G18/60*100,0)</f>
        <v>36.333333333333336</v>
      </c>
      <c r="L18" s="3">
        <f>IF('10_Disoccupazione'!G18&gt;0,'10_Disoccupazione'!G18/10*100,0)</f>
        <v>62</v>
      </c>
      <c r="M18" s="3">
        <f>IF('11_esposizione finanziaria'!G18&gt;0,'11_esposizione finanziaria'!G18/16.5*100,0)</f>
        <v>5.454545454545455</v>
      </c>
      <c r="N18" s="3">
        <f>IF('12_Tasso di attivita'!G18&lt;0,'12_Tasso di attivita'!G18/-0.2*100,0)</f>
        <v>299.99999999999994</v>
      </c>
      <c r="O18" s="3">
        <f>IF('13_Disoccupazione lungo periodo'!G18&gt;0,'13_Disoccupazione lungo periodo'!G18/0.5*100,0)</f>
        <v>100</v>
      </c>
      <c r="P18" s="3">
        <f>IF('14_Disoccupazione giovanile'!G18&gt;0,'14_Disoccupazione giovanile'!G18/2*100,0)</f>
        <v>0</v>
      </c>
      <c r="Q18">
        <f t="shared" si="0"/>
        <v>3</v>
      </c>
      <c r="R18" s="3">
        <f t="shared" si="7"/>
        <v>66.634508348794057</v>
      </c>
      <c r="S18">
        <f t="shared" si="1"/>
        <v>22</v>
      </c>
      <c r="T18">
        <f t="shared" si="2"/>
        <v>0</v>
      </c>
      <c r="U18" s="3">
        <f t="shared" si="3"/>
        <v>32.533333333333331</v>
      </c>
      <c r="V18">
        <f t="shared" si="4"/>
        <v>6</v>
      </c>
      <c r="W18">
        <f t="shared" si="5"/>
        <v>3</v>
      </c>
      <c r="X18" s="3">
        <f t="shared" si="8"/>
        <v>85.57960557960557</v>
      </c>
      <c r="Y18">
        <f t="shared" si="6"/>
        <v>26</v>
      </c>
      <c r="Z18" s="3">
        <f t="shared" si="9"/>
        <v>82.563017410996025</v>
      </c>
    </row>
    <row r="19" spans="1:26" x14ac:dyDescent="0.25">
      <c r="A19" s="4" t="s">
        <v>56</v>
      </c>
      <c r="B19" t="s">
        <v>20</v>
      </c>
      <c r="C19" s="3">
        <f>IF('1_Bilancia commerciale'!G19&lt;1,ABS(1-'1_Bilancia commerciale'!G19)*20,('1_Bilancia commerciale'!G19-1)*20)</f>
        <v>38</v>
      </c>
      <c r="D19" s="3">
        <f>IF('2_posizione internaz.li'!G19&lt;0,'2_posizione internaz.li'!G19/-35*100,0)</f>
        <v>155.42857142857142</v>
      </c>
      <c r="E19" s="3">
        <f>IF('3_Tasso cambio effettivo'!G19&lt;0,'3_Tasso cambio effettivo'!G19/-5*100,'3_Tasso cambio effettivo'!G19/5*100)</f>
        <v>0</v>
      </c>
      <c r="F19" s="3">
        <f>IF('4_Quota export mondiale'!G19&lt;0,'4_Quota export mondiale'!G19/-6*100,0)</f>
        <v>0</v>
      </c>
      <c r="G19" s="3">
        <f>IF('5_Costo_lavoro'!G19&gt;0,'5_Costo_lavoro'!G19/9*100,0)</f>
        <v>103.33333333333334</v>
      </c>
      <c r="H19" s="3">
        <f>IF('6_Prezzo abitazioni'!G19&gt;0,'6_Prezzo abitazioni'!G19/6*100,0)</f>
        <v>143.33333333333334</v>
      </c>
      <c r="I19" s="3">
        <f>IF('7_Crediti concessi privati'!G19&gt;0,'7_Crediti concessi privati'!G19/14*100,0)</f>
        <v>4.2857142857142856</v>
      </c>
      <c r="J19" s="3">
        <f>IF('8_Debiti settore privato'!G19&gt;0,'8_Debiti settore privato'!G19/133*100,0)</f>
        <v>52.556390977443613</v>
      </c>
      <c r="K19" s="3">
        <f>IF('9_Debito pubblico'!G19&gt;0,'9_Debito pubblico'!G19/60*100,0)</f>
        <v>120.16666666666667</v>
      </c>
      <c r="L19" s="3">
        <f>IF('10_Disoccupazione'!G19&gt;0,'10_Disoccupazione'!G19/10*100,0)</f>
        <v>52</v>
      </c>
      <c r="M19" s="3">
        <f>IF('11_esposizione finanziaria'!G19&gt;0,'11_esposizione finanziaria'!G19/16.5*100,0)</f>
        <v>0</v>
      </c>
      <c r="N19" s="3">
        <f>IF('12_Tasso di attivita'!G19&lt;0,'12_Tasso di attivita'!G19/-0.2*100,0)</f>
        <v>0</v>
      </c>
      <c r="O19" s="3">
        <f>IF('13_Disoccupazione lungo periodo'!G19&gt;0,'13_Disoccupazione lungo periodo'!G19/0.5*100,0)</f>
        <v>0</v>
      </c>
      <c r="P19" s="3">
        <f>IF('14_Disoccupazione giovanile'!G19&gt;0,'14_Disoccupazione giovanile'!G19/2*100,0)</f>
        <v>0</v>
      </c>
      <c r="Q19">
        <f t="shared" si="0"/>
        <v>4</v>
      </c>
      <c r="R19" s="3">
        <f t="shared" si="7"/>
        <v>47.793143573218757</v>
      </c>
      <c r="S19">
        <f t="shared" si="1"/>
        <v>14</v>
      </c>
      <c r="T19">
        <f t="shared" si="2"/>
        <v>2</v>
      </c>
      <c r="U19" s="3">
        <f t="shared" si="3"/>
        <v>59.352380952380955</v>
      </c>
      <c r="V19">
        <f t="shared" si="4"/>
        <v>15</v>
      </c>
      <c r="W19">
        <f t="shared" si="5"/>
        <v>2</v>
      </c>
      <c r="X19" s="3">
        <f t="shared" si="8"/>
        <v>41.37134502923977</v>
      </c>
      <c r="Y19">
        <f t="shared" si="6"/>
        <v>8</v>
      </c>
      <c r="Z19" s="3">
        <f t="shared" si="9"/>
        <v>55.6478663532761</v>
      </c>
    </row>
    <row r="20" spans="1:26" x14ac:dyDescent="0.25">
      <c r="A20" s="4" t="s">
        <v>55</v>
      </c>
      <c r="B20" t="s">
        <v>21</v>
      </c>
      <c r="C20" s="3">
        <f>IF('1_Bilancia commerciale'!G20&lt;1,ABS(1-'1_Bilancia commerciale'!G20)*20,('1_Bilancia commerciale'!G20-1)*20)</f>
        <v>34</v>
      </c>
      <c r="D20" s="3">
        <f>IF('2_posizione internaz.li'!G20&lt;0,'2_posizione internaz.li'!G20/-35*100,0)</f>
        <v>0</v>
      </c>
      <c r="E20" s="3">
        <f>IF('3_Tasso cambio effettivo'!G20&lt;0,'3_Tasso cambio effettivo'!G20/-5*100,'3_Tasso cambio effettivo'!G20/5*100)</f>
        <v>50</v>
      </c>
      <c r="F20" s="3">
        <f>IF('4_Quota export mondiale'!G20&lt;0,'4_Quota export mondiale'!G20/-6*100,0)</f>
        <v>0</v>
      </c>
      <c r="G20" s="3">
        <f>IF('5_Costo_lavoro'!G20&gt;0,'5_Costo_lavoro'!G20/9*100,0)</f>
        <v>73.333333333333329</v>
      </c>
      <c r="H20" s="3">
        <f>IF('6_Prezzo abitazioni'!G20&gt;0,'6_Prezzo abitazioni'!G20/6*100,0)</f>
        <v>71.666666666666671</v>
      </c>
      <c r="I20" s="3">
        <f>IF('7_Crediti concessi privati'!G20&gt;0,'7_Crediti concessi privati'!G20/14*100,0)</f>
        <v>42.857142857142854</v>
      </c>
      <c r="J20" s="3">
        <f>IF('8_Debiti settore privato'!G20&gt;0,'8_Debiti settore privato'!G20/133*100,0)</f>
        <v>93.458646616541358</v>
      </c>
      <c r="K20" s="3">
        <f>IF('9_Debito pubblico'!G20&gt;0,'9_Debito pubblico'!G20/60*100,0)</f>
        <v>79.666666666666657</v>
      </c>
      <c r="L20" s="3">
        <f>IF('10_Disoccupazione'!G20&gt;0,'10_Disoccupazione'!G20/10*100,0)</f>
        <v>47</v>
      </c>
      <c r="M20" s="3">
        <f>IF('11_esposizione finanziaria'!G20&gt;0,'11_esposizione finanziaria'!G20/16.5*100,0)</f>
        <v>44.848484848484851</v>
      </c>
      <c r="N20" s="3">
        <f>IF('12_Tasso di attivita'!G20&lt;0,'12_Tasso di attivita'!G20/-0.2*100,0)</f>
        <v>0</v>
      </c>
      <c r="O20" s="3">
        <f>IF('13_Disoccupazione lungo periodo'!G20&gt;0,'13_Disoccupazione lungo periodo'!G20/0.5*100,0)</f>
        <v>0</v>
      </c>
      <c r="P20" s="3">
        <f>IF('14_Disoccupazione giovanile'!G20&gt;0,'14_Disoccupazione giovanile'!G20/2*100,0)</f>
        <v>0</v>
      </c>
      <c r="Q20">
        <f t="shared" si="0"/>
        <v>0</v>
      </c>
      <c r="R20" s="3">
        <f t="shared" si="7"/>
        <v>38.345067213488264</v>
      </c>
      <c r="S20">
        <f t="shared" si="1"/>
        <v>2</v>
      </c>
      <c r="T20">
        <f t="shared" si="2"/>
        <v>0</v>
      </c>
      <c r="U20" s="3">
        <f t="shared" si="3"/>
        <v>31.466666666666661</v>
      </c>
      <c r="V20">
        <f t="shared" si="4"/>
        <v>4</v>
      </c>
      <c r="W20">
        <f t="shared" si="5"/>
        <v>0</v>
      </c>
      <c r="X20" s="3">
        <f t="shared" si="8"/>
        <v>42.166400850611382</v>
      </c>
      <c r="Y20">
        <f t="shared" si="6"/>
        <v>9</v>
      </c>
      <c r="Z20" s="3">
        <f t="shared" si="9"/>
        <v>70.692200966746199</v>
      </c>
    </row>
    <row r="21" spans="1:26" x14ac:dyDescent="0.25">
      <c r="A21" s="4" t="s">
        <v>55</v>
      </c>
      <c r="B21" t="s">
        <v>22</v>
      </c>
      <c r="C21" s="3">
        <f>IF('1_Bilancia commerciale'!G21&lt;1,ABS(1-'1_Bilancia commerciale'!G21)*20,('1_Bilancia commerciale'!G21-1)*20)</f>
        <v>122</v>
      </c>
      <c r="D21" s="3">
        <f>IF('2_posizione internaz.li'!G21&lt;0,'2_posizione internaz.li'!G21/-35*100,0)</f>
        <v>0</v>
      </c>
      <c r="E21" s="3">
        <f>IF('3_Tasso cambio effettivo'!G21&lt;0,'3_Tasso cambio effettivo'!G21/-5*100,'3_Tasso cambio effettivo'!G21/5*100)</f>
        <v>36</v>
      </c>
      <c r="F21" s="3">
        <f>IF('4_Quota export mondiale'!G21&lt;0,'4_Quota export mondiale'!G21/-6*100,0)</f>
        <v>0</v>
      </c>
      <c r="G21" s="3">
        <f>IF('5_Costo_lavoro'!G21&gt;0,'5_Costo_lavoro'!G21/9*100,0)</f>
        <v>1.1111111111111112</v>
      </c>
      <c r="H21" s="3">
        <f>IF('6_Prezzo abitazioni'!G21&gt;0,'6_Prezzo abitazioni'!G21/6*100,0)</f>
        <v>101.66666666666666</v>
      </c>
      <c r="I21" s="3">
        <f>IF('7_Crediti concessi privati'!G21&gt;0,'7_Crediti concessi privati'!G21/14*100,0)</f>
        <v>25</v>
      </c>
      <c r="J21" s="3">
        <f>IF('8_Debiti settore privato'!G21&gt;0,'8_Debiti settore privato'!G21/133*100,0)</f>
        <v>186.16541353383457</v>
      </c>
      <c r="K21" s="3">
        <f>IF('9_Debito pubblico'!G21&gt;0,'9_Debito pubblico'!G21/60*100,0)</f>
        <v>95</v>
      </c>
      <c r="L21" s="3">
        <f>IF('10_Disoccupazione'!G21&gt;0,'10_Disoccupazione'!G21/10*100,0)</f>
        <v>69</v>
      </c>
      <c r="M21" s="3">
        <f>IF('11_esposizione finanziaria'!G21&gt;0,'11_esposizione finanziaria'!G21/16.5*100,0)</f>
        <v>3.0303030303030303</v>
      </c>
      <c r="N21" s="3">
        <f>IF('12_Tasso di attivita'!G21&lt;0,'12_Tasso di attivita'!G21/-0.2*100,0)</f>
        <v>0</v>
      </c>
      <c r="O21" s="3">
        <f>IF('13_Disoccupazione lungo periodo'!G21&gt;0,'13_Disoccupazione lungo periodo'!G21/0.5*100,0)</f>
        <v>0</v>
      </c>
      <c r="P21" s="3">
        <f>IF('14_Disoccupazione giovanile'!G21&gt;0,'14_Disoccupazione giovanile'!G21/2*100,0)</f>
        <v>0</v>
      </c>
      <c r="Q21">
        <f t="shared" si="0"/>
        <v>3</v>
      </c>
      <c r="R21" s="3">
        <f t="shared" si="7"/>
        <v>45.640963881565376</v>
      </c>
      <c r="S21">
        <f t="shared" si="1"/>
        <v>11</v>
      </c>
      <c r="T21">
        <f t="shared" si="2"/>
        <v>1</v>
      </c>
      <c r="U21" s="3">
        <f t="shared" si="3"/>
        <v>31.822222222222223</v>
      </c>
      <c r="V21">
        <f t="shared" si="4"/>
        <v>5</v>
      </c>
      <c r="W21">
        <f t="shared" si="5"/>
        <v>2</v>
      </c>
      <c r="X21" s="3">
        <f t="shared" si="8"/>
        <v>53.318042581200466</v>
      </c>
      <c r="Y21">
        <f t="shared" si="6"/>
        <v>18</v>
      </c>
      <c r="Z21" s="3">
        <f t="shared" si="9"/>
        <v>75.0989497185668</v>
      </c>
    </row>
    <row r="22" spans="1:26" x14ac:dyDescent="0.25">
      <c r="A22" s="4" t="s">
        <v>55</v>
      </c>
      <c r="B22" t="s">
        <v>23</v>
      </c>
      <c r="C22" s="3">
        <f>IF('1_Bilancia commerciale'!G22&lt;1,ABS(1-'1_Bilancia commerciale'!G22)*20,('1_Bilancia commerciale'!G22-1)*20)</f>
        <v>18</v>
      </c>
      <c r="D22" s="3">
        <f>IF('2_posizione internaz.li'!G22&lt;0,'2_posizione internaz.li'!G22/-35*100,0)</f>
        <v>0</v>
      </c>
      <c r="E22" s="3">
        <f>IF('3_Tasso cambio effettivo'!G22&lt;0,'3_Tasso cambio effettivo'!G22/-5*100,'3_Tasso cambio effettivo'!G22/5*100)</f>
        <v>4</v>
      </c>
      <c r="F22" s="3">
        <f>IF('4_Quota export mondiale'!G22&lt;0,'4_Quota export mondiale'!G22/-6*100,0)</f>
        <v>0</v>
      </c>
      <c r="G22" s="3">
        <f>IF('5_Costo_lavoro'!G22&gt;0,'5_Costo_lavoro'!G22/9*100,0)</f>
        <v>47.777777777777771</v>
      </c>
      <c r="H22" s="3">
        <f>IF('6_Prezzo abitazioni'!G22&gt;0,'6_Prezzo abitazioni'!G22/6*100,0)</f>
        <v>56.666666666666664</v>
      </c>
      <c r="I22" s="3">
        <f>IF('7_Crediti concessi privati'!G22&gt;0,'7_Crediti concessi privati'!G22/14*100,0)</f>
        <v>25.714285714285719</v>
      </c>
      <c r="J22" s="3">
        <f>IF('8_Debiti settore privato'!G22&gt;0,'8_Debiti settore privato'!G22/133*100,0)</f>
        <v>91.954887218045116</v>
      </c>
      <c r="K22" s="3">
        <f>IF('9_Debito pubblico'!G22&gt;0,'9_Debito pubblico'!G22/60*100,0)</f>
        <v>130.83333333333334</v>
      </c>
      <c r="L22" s="3">
        <f>IF('10_Disoccupazione'!G22&gt;0,'10_Disoccupazione'!G22/10*100,0)</f>
        <v>62</v>
      </c>
      <c r="M22" s="3">
        <f>IF('11_esposizione finanziaria'!G22&gt;0,'11_esposizione finanziaria'!G22/16.5*100,0)</f>
        <v>26.666666666666668</v>
      </c>
      <c r="N22" s="3">
        <f>IF('12_Tasso di attivita'!G22&lt;0,'12_Tasso di attivita'!G22/-0.2*100,0)</f>
        <v>0</v>
      </c>
      <c r="O22" s="3">
        <f>IF('13_Disoccupazione lungo periodo'!G22&gt;0,'13_Disoccupazione lungo periodo'!G22/0.5*100,0)</f>
        <v>80</v>
      </c>
      <c r="P22" s="3">
        <f>IF('14_Disoccupazione giovanile'!G22&gt;0,'14_Disoccupazione giovanile'!G22/2*100,0)</f>
        <v>0</v>
      </c>
      <c r="Q22">
        <f t="shared" si="0"/>
        <v>1</v>
      </c>
      <c r="R22" s="3">
        <f t="shared" si="7"/>
        <v>38.829544098341088</v>
      </c>
      <c r="S22">
        <f t="shared" si="1"/>
        <v>3</v>
      </c>
      <c r="T22">
        <f t="shared" si="2"/>
        <v>0</v>
      </c>
      <c r="U22" s="3">
        <f t="shared" si="3"/>
        <v>13.955555555555554</v>
      </c>
      <c r="V22">
        <f t="shared" si="4"/>
        <v>2</v>
      </c>
      <c r="W22">
        <f t="shared" si="5"/>
        <v>1</v>
      </c>
      <c r="X22" s="3">
        <f t="shared" si="8"/>
        <v>52.64842662211084</v>
      </c>
      <c r="Y22">
        <f t="shared" si="6"/>
        <v>17</v>
      </c>
      <c r="Z22" s="3">
        <f t="shared" si="9"/>
        <v>87.164085750005199</v>
      </c>
    </row>
    <row r="23" spans="1:26" x14ac:dyDescent="0.25">
      <c r="A23" s="4" t="s">
        <v>56</v>
      </c>
      <c r="B23" t="s">
        <v>24</v>
      </c>
      <c r="C23" s="3">
        <f>IF('1_Bilancia commerciale'!G23&lt;1,ABS(1-'1_Bilancia commerciale'!G23)*20,('1_Bilancia commerciale'!G23-1)*20)</f>
        <v>42</v>
      </c>
      <c r="D23" s="3">
        <f>IF('2_posizione internaz.li'!G23&lt;0,'2_posizione internaz.li'!G23/-35*100,0)</f>
        <v>172.28571428571428</v>
      </c>
      <c r="E23" s="3">
        <f>IF('3_Tasso cambio effettivo'!G23&lt;0,'3_Tasso cambio effettivo'!G23/-5*100,'3_Tasso cambio effettivo'!G23/5*100)</f>
        <v>70</v>
      </c>
      <c r="F23" s="3">
        <f>IF('4_Quota export mondiale'!G23&lt;0,'4_Quota export mondiale'!G23/-6*100,0)</f>
        <v>0</v>
      </c>
      <c r="G23" s="3">
        <f>IF('5_Costo_lavoro'!G23&gt;0,'5_Costo_lavoro'!G23/9*100,0)</f>
        <v>44.444444444444443</v>
      </c>
      <c r="H23" s="3">
        <f>IF('6_Prezzo abitazioni'!G23&gt;0,'6_Prezzo abitazioni'!G23/6*100,0)</f>
        <v>33.333333333333329</v>
      </c>
      <c r="I23" s="3">
        <f>IF('7_Crediti concessi privati'!G23&gt;0,'7_Crediti concessi privati'!G23/14*100,0)</f>
        <v>22.142857142857146</v>
      </c>
      <c r="J23" s="3">
        <f>IF('8_Debiti settore privato'!G23&gt;0,'8_Debiti settore privato'!G23/133*100,0)</f>
        <v>58.120300751879697</v>
      </c>
      <c r="K23" s="3">
        <f>IF('9_Debito pubblico'!G23&gt;0,'9_Debito pubblico'!G23/60*100,0)</f>
        <v>84.666666666666657</v>
      </c>
      <c r="L23" s="3">
        <f>IF('10_Disoccupazione'!G23&gt;0,'10_Disoccupazione'!G23/10*100,0)</f>
        <v>63</v>
      </c>
      <c r="M23" s="3">
        <f>IF('11_esposizione finanziaria'!G23&gt;0,'11_esposizione finanziaria'!G23/16.5*100,0)</f>
        <v>27.878787878787875</v>
      </c>
      <c r="N23" s="3">
        <f>IF('12_Tasso di attivita'!G23&lt;0,'12_Tasso di attivita'!G23/-0.2*100,0)</f>
        <v>0</v>
      </c>
      <c r="O23" s="3">
        <f>IF('13_Disoccupazione lungo periodo'!G23&gt;0,'13_Disoccupazione lungo periodo'!G23/0.5*100,0)</f>
        <v>0</v>
      </c>
      <c r="P23" s="3">
        <f>IF('14_Disoccupazione giovanile'!G23&gt;0,'14_Disoccupazione giovanile'!G23/2*100,0)</f>
        <v>0</v>
      </c>
      <c r="Q23">
        <f t="shared" si="0"/>
        <v>1</v>
      </c>
      <c r="R23" s="3">
        <f t="shared" si="7"/>
        <v>44.133721750263099</v>
      </c>
      <c r="S23">
        <f t="shared" si="1"/>
        <v>9</v>
      </c>
      <c r="T23">
        <f t="shared" si="2"/>
        <v>1</v>
      </c>
      <c r="U23" s="3">
        <f t="shared" si="3"/>
        <v>65.746031746031747</v>
      </c>
      <c r="V23">
        <f t="shared" si="4"/>
        <v>17</v>
      </c>
      <c r="W23">
        <f t="shared" si="5"/>
        <v>0</v>
      </c>
      <c r="X23" s="3">
        <f t="shared" si="8"/>
        <v>32.126882863724965</v>
      </c>
      <c r="Y23">
        <f t="shared" si="6"/>
        <v>3</v>
      </c>
      <c r="Z23" s="3">
        <f t="shared" si="9"/>
        <v>46.796407163547713</v>
      </c>
    </row>
    <row r="24" spans="1:26" x14ac:dyDescent="0.25">
      <c r="A24" s="4" t="s">
        <v>55</v>
      </c>
      <c r="B24" t="s">
        <v>25</v>
      </c>
      <c r="C24" s="3">
        <f>IF('1_Bilancia commerciale'!G24&lt;1,ABS(1-'1_Bilancia commerciale'!G24)*20,('1_Bilancia commerciale'!G24-1)*20)</f>
        <v>1.9999999999999996</v>
      </c>
      <c r="D24" s="3">
        <f>IF('2_posizione internaz.li'!G24&lt;0,'2_posizione internaz.li'!G24/-35*100,0)</f>
        <v>315.42857142857144</v>
      </c>
      <c r="E24" s="3">
        <f>IF('3_Tasso cambio effettivo'!G24&lt;0,'3_Tasso cambio effettivo'!G24/-5*100,'3_Tasso cambio effettivo'!G24/5*100)</f>
        <v>16</v>
      </c>
      <c r="F24" s="3">
        <f>IF('4_Quota export mondiale'!G24&lt;0,'4_Quota export mondiale'!G24/-6*100,0)</f>
        <v>0</v>
      </c>
      <c r="G24" s="3">
        <f>IF('5_Costo_lavoro'!G24&gt;0,'5_Costo_lavoro'!G24/9*100,0)</f>
        <v>31.111111111111111</v>
      </c>
      <c r="H24" s="3">
        <f>IF('6_Prezzo abitazioni'!G24&gt;0,'6_Prezzo abitazioni'!G24/6*100,0)</f>
        <v>126.66666666666666</v>
      </c>
      <c r="I24" s="3">
        <f>IF('7_Crediti concessi privati'!G24&gt;0,'7_Crediti concessi privati'!G24/14*100,0)</f>
        <v>20.714285714285712</v>
      </c>
      <c r="J24" s="3">
        <f>IF('8_Debiti settore privato'!G24&gt;0,'8_Debiti settore privato'!G24/133*100,0)</f>
        <v>122.55639097744361</v>
      </c>
      <c r="K24" s="3">
        <f>IF('9_Debito pubblico'!G24&gt;0,'9_Debito pubblico'!G24/60*100,0)</f>
        <v>210.16666666666666</v>
      </c>
      <c r="L24" s="3">
        <f>IF('10_Disoccupazione'!G24&gt;0,'10_Disoccupazione'!G24/10*100,0)</f>
        <v>111.99999999999999</v>
      </c>
      <c r="M24" s="3">
        <f>IF('11_esposizione finanziaria'!G24&gt;0,'11_esposizione finanziaria'!G24/16.5*100,0)</f>
        <v>7.8787878787878798</v>
      </c>
      <c r="N24" s="3">
        <f>IF('12_Tasso di attivita'!G24&lt;0,'12_Tasso di attivita'!G24/-0.2*100,0)</f>
        <v>0</v>
      </c>
      <c r="O24" s="3">
        <f>IF('13_Disoccupazione lungo periodo'!G24&gt;0,'13_Disoccupazione lungo periodo'!G24/0.5*100,0)</f>
        <v>0</v>
      </c>
      <c r="P24" s="3">
        <f>IF('14_Disoccupazione giovanile'!G24&gt;0,'14_Disoccupazione giovanile'!G24/2*100,0)</f>
        <v>0</v>
      </c>
      <c r="Q24">
        <f t="shared" si="0"/>
        <v>5</v>
      </c>
      <c r="R24" s="3">
        <f t="shared" si="7"/>
        <v>68.894462888823782</v>
      </c>
      <c r="S24">
        <f t="shared" si="1"/>
        <v>23</v>
      </c>
      <c r="T24">
        <f t="shared" si="2"/>
        <v>1</v>
      </c>
      <c r="U24" s="3">
        <f t="shared" si="3"/>
        <v>72.907936507936512</v>
      </c>
      <c r="V24">
        <f t="shared" si="4"/>
        <v>20</v>
      </c>
      <c r="W24">
        <f t="shared" si="5"/>
        <v>4</v>
      </c>
      <c r="X24" s="3">
        <f t="shared" si="8"/>
        <v>66.664755322650052</v>
      </c>
      <c r="Y24">
        <f t="shared" si="6"/>
        <v>23</v>
      </c>
      <c r="Z24" s="3">
        <f t="shared" si="9"/>
        <v>62.205164738923472</v>
      </c>
    </row>
    <row r="25" spans="1:26" x14ac:dyDescent="0.25">
      <c r="A25" s="4" t="s">
        <v>56</v>
      </c>
      <c r="B25" t="s">
        <v>26</v>
      </c>
      <c r="C25" s="3">
        <f>IF('1_Bilancia commerciale'!G25&lt;1,ABS(1-'1_Bilancia commerciale'!G25)*20,('1_Bilancia commerciale'!G25-1)*20)</f>
        <v>56</v>
      </c>
      <c r="D25" s="3">
        <f>IF('2_posizione internaz.li'!G25&lt;0,'2_posizione internaz.li'!G25/-35*100,0)</f>
        <v>136.57142857142856</v>
      </c>
      <c r="E25" s="3">
        <f>IF('3_Tasso cambio effettivo'!G25&lt;0,'3_Tasso cambio effettivo'!G25/-5*100,'3_Tasso cambio effettivo'!G25/5*100)</f>
        <v>111.99999999999999</v>
      </c>
      <c r="F25" s="3">
        <f>IF('4_Quota export mondiale'!G25&lt;0,'4_Quota export mondiale'!G25/-6*100,0)</f>
        <v>0</v>
      </c>
      <c r="G25" s="3">
        <f>IF('5_Costo_lavoro'!G25&gt;0,'5_Costo_lavoro'!G25/9*100,0)</f>
        <v>195.55555555555557</v>
      </c>
      <c r="H25" s="3">
        <f>IF('6_Prezzo abitazioni'!G25&gt;0,'6_Prezzo abitazioni'!G25/6*100,0)</f>
        <v>54.999999999999993</v>
      </c>
      <c r="I25" s="3">
        <f>IF('7_Crediti concessi privati'!G25&gt;0,'7_Crediti concessi privati'!G25/14*100,0)</f>
        <v>12.142857142857142</v>
      </c>
      <c r="J25" s="3">
        <f>IF('8_Debiti settore privato'!G25&gt;0,'8_Debiti settore privato'!G25/133*100,0)</f>
        <v>38.571428571428569</v>
      </c>
      <c r="K25" s="3">
        <f>IF('9_Debito pubblico'!G25&gt;0,'9_Debito pubblico'!G25/60*100,0)</f>
        <v>58.833333333333329</v>
      </c>
      <c r="L25" s="3">
        <f>IF('10_Disoccupazione'!G25&gt;0,'10_Disoccupazione'!G25/10*100,0)</f>
        <v>72</v>
      </c>
      <c r="M25" s="3">
        <f>IF('11_esposizione finanziaria'!G25&gt;0,'11_esposizione finanziaria'!G25/16.5*100,0)</f>
        <v>49.696969696969695</v>
      </c>
      <c r="N25" s="3">
        <f>IF('12_Tasso di attivita'!G25&lt;0,'12_Tasso di attivita'!G25/-0.2*100,0)</f>
        <v>0</v>
      </c>
      <c r="O25" s="3">
        <f>IF('13_Disoccupazione lungo periodo'!G25&gt;0,'13_Disoccupazione lungo periodo'!G25/0.5*100,0)</f>
        <v>0</v>
      </c>
      <c r="P25" s="3">
        <f>IF('14_Disoccupazione giovanile'!G25&gt;0,'14_Disoccupazione giovanile'!G25/2*100,0)</f>
        <v>0</v>
      </c>
      <c r="Q25">
        <f t="shared" si="0"/>
        <v>3</v>
      </c>
      <c r="R25" s="3">
        <f t="shared" si="7"/>
        <v>56.169398062255205</v>
      </c>
      <c r="S25">
        <f t="shared" si="1"/>
        <v>19</v>
      </c>
      <c r="T25">
        <f t="shared" si="2"/>
        <v>3</v>
      </c>
      <c r="U25" s="3">
        <f t="shared" si="3"/>
        <v>100.02539682539683</v>
      </c>
      <c r="V25">
        <f t="shared" si="4"/>
        <v>24</v>
      </c>
      <c r="W25">
        <f t="shared" si="5"/>
        <v>0</v>
      </c>
      <c r="X25" s="3">
        <f t="shared" si="8"/>
        <v>31.804954304954304</v>
      </c>
      <c r="Y25">
        <f t="shared" si="6"/>
        <v>2</v>
      </c>
      <c r="Z25" s="3">
        <f t="shared" si="9"/>
        <v>36.400678587517696</v>
      </c>
    </row>
    <row r="26" spans="1:26" x14ac:dyDescent="0.25">
      <c r="A26" s="4" t="s">
        <v>55</v>
      </c>
      <c r="B26" t="s">
        <v>27</v>
      </c>
      <c r="C26" s="3">
        <f>IF('1_Bilancia commerciale'!G26&lt;1,ABS(1-'1_Bilancia commerciale'!G26)*20,('1_Bilancia commerciale'!G26-1)*20)</f>
        <v>78</v>
      </c>
      <c r="D26" s="3">
        <f>IF('2_posizione internaz.li'!G26&lt;0,'2_posizione internaz.li'!G26/-35*100,0)</f>
        <v>69.142857142857139</v>
      </c>
      <c r="E26" s="3">
        <f>IF('3_Tasso cambio effettivo'!G26&lt;0,'3_Tasso cambio effettivo'!G26/-5*100,'3_Tasso cambio effettivo'!G26/5*100)</f>
        <v>40</v>
      </c>
      <c r="F26" s="3">
        <f>IF('4_Quota export mondiale'!G26&lt;0,'4_Quota export mondiale'!G26/-6*100,0)</f>
        <v>0</v>
      </c>
      <c r="G26" s="3">
        <f>IF('5_Costo_lavoro'!G26&gt;0,'5_Costo_lavoro'!G26/9*100,0)</f>
        <v>40</v>
      </c>
      <c r="H26" s="3">
        <f>IF('6_Prezzo abitazioni'!G26&gt;0,'6_Prezzo abitazioni'!G26/6*100,0)</f>
        <v>109.99999999999999</v>
      </c>
      <c r="I26" s="3">
        <f>IF('7_Crediti concessi privati'!G26&gt;0,'7_Crediti concessi privati'!G26/14*100,0)</f>
        <v>6.4285714285714297</v>
      </c>
      <c r="J26" s="3">
        <f>IF('8_Debiti settore privato'!G26&gt;0,'8_Debiti settore privato'!G26/133*100,0)</f>
        <v>57.218045112781944</v>
      </c>
      <c r="K26" s="3">
        <f>IF('9_Debito pubblico'!G26&gt;0,'9_Debito pubblico'!G26/60*100,0)</f>
        <v>123.66666666666669</v>
      </c>
      <c r="L26" s="3">
        <f>IF('10_Disoccupazione'!G26&gt;0,'10_Disoccupazione'!G26/10*100,0)</f>
        <v>79</v>
      </c>
      <c r="M26" s="3">
        <f>IF('11_esposizione finanziaria'!G26&gt;0,'11_esposizione finanziaria'!G26/16.5*100,0)</f>
        <v>32.121212121212125</v>
      </c>
      <c r="N26" s="3">
        <f>IF('12_Tasso di attivita'!G26&lt;0,'12_Tasso di attivita'!G26/-0.2*100,0)</f>
        <v>0</v>
      </c>
      <c r="O26" s="3">
        <f>IF('13_Disoccupazione lungo periodo'!G26&gt;0,'13_Disoccupazione lungo periodo'!G26/0.5*100,0)</f>
        <v>0</v>
      </c>
      <c r="P26" s="3">
        <f>IF('14_Disoccupazione giovanile'!G26&gt;0,'14_Disoccupazione giovanile'!G26/2*100,0)</f>
        <v>0</v>
      </c>
      <c r="Q26">
        <f t="shared" si="0"/>
        <v>2</v>
      </c>
      <c r="R26" s="3">
        <f t="shared" si="7"/>
        <v>45.398382319434951</v>
      </c>
      <c r="S26">
        <f t="shared" si="1"/>
        <v>10</v>
      </c>
      <c r="T26">
        <f t="shared" si="2"/>
        <v>0</v>
      </c>
      <c r="U26" s="3">
        <f t="shared" si="3"/>
        <v>45.428571428571431</v>
      </c>
      <c r="V26">
        <f t="shared" si="4"/>
        <v>11</v>
      </c>
      <c r="W26">
        <f t="shared" si="5"/>
        <v>2</v>
      </c>
      <c r="X26" s="3">
        <f t="shared" si="8"/>
        <v>45.381610592136909</v>
      </c>
      <c r="Y26">
        <f t="shared" si="6"/>
        <v>11</v>
      </c>
      <c r="Z26" s="3">
        <f t="shared" si="9"/>
        <v>64.261964926946973</v>
      </c>
    </row>
    <row r="27" spans="1:26" x14ac:dyDescent="0.25">
      <c r="A27" s="4" t="s">
        <v>55</v>
      </c>
      <c r="B27" t="s">
        <v>28</v>
      </c>
      <c r="C27" s="3">
        <f>IF('1_Bilancia commerciale'!G27&lt;1,ABS(1-'1_Bilancia commerciale'!G27)*20,('1_Bilancia commerciale'!G27-1)*20)</f>
        <v>64</v>
      </c>
      <c r="D27" s="3">
        <f>IF('2_posizione internaz.li'!G27&lt;0,'2_posizione internaz.li'!G27/-35*100,0)</f>
        <v>194.85714285714286</v>
      </c>
      <c r="E27" s="3">
        <f>IF('3_Tasso cambio effettivo'!G27&lt;0,'3_Tasso cambio effettivo'!G27/-5*100,'3_Tasso cambio effettivo'!G27/5*100)</f>
        <v>40</v>
      </c>
      <c r="F27" s="3">
        <f>IF('4_Quota export mondiale'!G27&lt;0,'4_Quota export mondiale'!G27/-6*100,0)</f>
        <v>0</v>
      </c>
      <c r="G27" s="3">
        <f>IF('5_Costo_lavoro'!G27&gt;0,'5_Costo_lavoro'!G27/9*100,0)</f>
        <v>86.666666666666671</v>
      </c>
      <c r="H27" s="3">
        <f>IF('6_Prezzo abitazioni'!G27&gt;0,'6_Prezzo abitazioni'!G27/6*100,0)</f>
        <v>73.333333333333343</v>
      </c>
      <c r="I27" s="3">
        <f>IF('7_Crediti concessi privati'!G27&gt;0,'7_Crediti concessi privati'!G27/14*100,0)</f>
        <v>35.714285714285715</v>
      </c>
      <c r="J27" s="3">
        <f>IF('8_Debiti settore privato'!G27&gt;0,'8_Debiti settore privato'!G27/133*100,0)</f>
        <v>67.518796992481199</v>
      </c>
      <c r="K27" s="3">
        <f>IF('9_Debito pubblico'!G27&gt;0,'9_Debito pubblico'!G27/60*100,0)</f>
        <v>85.833333333333329</v>
      </c>
      <c r="L27" s="3">
        <f>IF('10_Disoccupazione'!G27&gt;0,'10_Disoccupazione'!G27/10*100,0)</f>
        <v>97</v>
      </c>
      <c r="M27" s="3">
        <f>IF('11_esposizione finanziaria'!G27&gt;0,'11_esposizione finanziaria'!G27/16.5*100,0)</f>
        <v>100.60606060606061</v>
      </c>
      <c r="N27" s="3">
        <f>IF('12_Tasso di attivita'!G27&lt;0,'12_Tasso di attivita'!G27/-0.2*100,0)</f>
        <v>0</v>
      </c>
      <c r="O27" s="3">
        <f>IF('13_Disoccupazione lungo periodo'!G27&gt;0,'13_Disoccupazione lungo periodo'!G27/0.5*100,0)</f>
        <v>0</v>
      </c>
      <c r="P27" s="3">
        <f>IF('14_Disoccupazione giovanile'!G27&gt;0,'14_Disoccupazione giovanile'!G27/2*100,0)</f>
        <v>0</v>
      </c>
      <c r="Q27">
        <f t="shared" si="0"/>
        <v>2</v>
      </c>
      <c r="R27" s="3">
        <f t="shared" si="7"/>
        <v>60.39497282166456</v>
      </c>
      <c r="S27">
        <f t="shared" si="1"/>
        <v>21</v>
      </c>
      <c r="T27">
        <f t="shared" si="2"/>
        <v>1</v>
      </c>
      <c r="U27" s="3">
        <f t="shared" si="3"/>
        <v>77.104761904761915</v>
      </c>
      <c r="V27">
        <f t="shared" si="4"/>
        <v>22</v>
      </c>
      <c r="W27">
        <f t="shared" si="5"/>
        <v>1</v>
      </c>
      <c r="X27" s="3">
        <f t="shared" si="8"/>
        <v>51.111756664388245</v>
      </c>
      <c r="Y27">
        <f t="shared" si="6"/>
        <v>16</v>
      </c>
      <c r="Z27" s="3">
        <f t="shared" si="9"/>
        <v>54.404458385469582</v>
      </c>
    </row>
    <row r="28" spans="1:26" x14ac:dyDescent="0.25">
      <c r="A28" s="4" t="s">
        <v>55</v>
      </c>
      <c r="B28" t="s">
        <v>29</v>
      </c>
      <c r="C28" s="3">
        <f>IF('1_Bilancia commerciale'!G28&lt;1,ABS(1-'1_Bilancia commerciale'!G28)*20,('1_Bilancia commerciale'!G28-1)*20)</f>
        <v>44</v>
      </c>
      <c r="D28" s="3">
        <f>IF('2_posizione internaz.li'!G28&lt;0,'2_posizione internaz.li'!G28/-35*100,0)</f>
        <v>0</v>
      </c>
      <c r="E28" s="3">
        <f>IF('3_Tasso cambio effettivo'!G28&lt;0,'3_Tasso cambio effettivo'!G28/-5*100,'3_Tasso cambio effettivo'!G28/5*100)</f>
        <v>52</v>
      </c>
      <c r="F28" s="3">
        <f>IF('4_Quota export mondiale'!G28&lt;0,'4_Quota export mondiale'!G28/-6*100,0)</f>
        <v>88.166666666666671</v>
      </c>
      <c r="G28" s="3">
        <f>IF('5_Costo_lavoro'!G28&gt;0,'5_Costo_lavoro'!G28/9*100,0)</f>
        <v>0</v>
      </c>
      <c r="H28" s="3">
        <f>IF('6_Prezzo abitazioni'!G28&gt;0,'6_Prezzo abitazioni'!G28/6*100,0)</f>
        <v>1.6666666666666667</v>
      </c>
      <c r="I28" s="3">
        <f>IF('7_Crediti concessi privati'!G28&gt;0,'7_Crediti concessi privati'!G28/14*100,0)</f>
        <v>59.285714285714285</v>
      </c>
      <c r="J28" s="3">
        <f>IF('8_Debiti settore privato'!G28&gt;0,'8_Debiti settore privato'!G28/133*100,0)</f>
        <v>111.05263157894736</v>
      </c>
      <c r="K28" s="3">
        <f>IF('9_Debito pubblico'!G28&gt;0,'9_Debito pubblico'!G28/60*100,0)</f>
        <v>110.00000000000001</v>
      </c>
      <c r="L28" s="3">
        <f>IF('10_Disoccupazione'!G28&gt;0,'10_Disoccupazione'!G28/10*100,0)</f>
        <v>90</v>
      </c>
      <c r="M28" s="3">
        <f>IF('11_esposizione finanziaria'!G28&gt;0,'11_esposizione finanziaria'!G28/16.5*100,0)</f>
        <v>0</v>
      </c>
      <c r="N28" s="3">
        <f>IF('12_Tasso di attivita'!G28&lt;0,'12_Tasso di attivita'!G28/-0.2*100,0)</f>
        <v>0</v>
      </c>
      <c r="O28" s="3">
        <f>IF('13_Disoccupazione lungo periodo'!G28&gt;0,'13_Disoccupazione lungo periodo'!G28/0.5*100,0)</f>
        <v>40</v>
      </c>
      <c r="P28" s="3">
        <f>IF('14_Disoccupazione giovanile'!G28&gt;0,'14_Disoccupazione giovanile'!G28/2*100,0)</f>
        <v>0</v>
      </c>
      <c r="Q28">
        <f t="shared" si="0"/>
        <v>2</v>
      </c>
      <c r="R28" s="3">
        <f t="shared" si="7"/>
        <v>42.583691371285354</v>
      </c>
      <c r="S28">
        <f t="shared" si="1"/>
        <v>7</v>
      </c>
      <c r="T28">
        <f t="shared" si="2"/>
        <v>0</v>
      </c>
      <c r="U28" s="3">
        <f t="shared" si="3"/>
        <v>36.833333333333336</v>
      </c>
      <c r="V28">
        <f t="shared" si="4"/>
        <v>8</v>
      </c>
      <c r="W28">
        <f t="shared" si="5"/>
        <v>2</v>
      </c>
      <c r="X28" s="3">
        <f t="shared" si="8"/>
        <v>45.778334725703147</v>
      </c>
      <c r="Y28">
        <f t="shared" si="6"/>
        <v>12</v>
      </c>
      <c r="Z28" s="3">
        <f t="shared" si="9"/>
        <v>69.108450955869216</v>
      </c>
    </row>
    <row r="29" spans="1:26" x14ac:dyDescent="0.25">
      <c r="A29" s="4" t="s">
        <v>56</v>
      </c>
      <c r="B29" t="s">
        <v>30</v>
      </c>
      <c r="C29" s="3">
        <f>IF('1_Bilancia commerciale'!G29&lt;1,ABS(1-'1_Bilancia commerciale'!G29)*20,('1_Bilancia commerciale'!G29-1)*20)</f>
        <v>38</v>
      </c>
      <c r="D29" s="3">
        <f>IF('2_posizione internaz.li'!G29&lt;0,'2_posizione internaz.li'!G29/-35*100,0)</f>
        <v>2.5714285714285712</v>
      </c>
      <c r="E29" s="3">
        <f>IF('3_Tasso cambio effettivo'!G29&lt;0,'3_Tasso cambio effettivo'!G29/-5*100,'3_Tasso cambio effettivo'!G29/5*100)</f>
        <v>110.00000000000001</v>
      </c>
      <c r="F29" s="3">
        <f>IF('4_Quota export mondiale'!G29&lt;0,'4_Quota export mondiale'!G29/-6*100,0)</f>
        <v>95.666666666666671</v>
      </c>
      <c r="G29" s="3">
        <f>IF('5_Costo_lavoro'!G29&gt;0,'5_Costo_lavoro'!G29/9*100,0)</f>
        <v>44.444444444444443</v>
      </c>
      <c r="H29" s="3">
        <f>IF('6_Prezzo abitazioni'!G29&gt;0,'6_Prezzo abitazioni'!G29/6*100,0)</f>
        <v>80</v>
      </c>
      <c r="I29" s="3">
        <f>IF('7_Crediti concessi privati'!G29&gt;0,'7_Crediti concessi privati'!G29/14*100,0)</f>
        <v>94.285714285714278</v>
      </c>
      <c r="J29" s="3">
        <f>IF('8_Debiti settore privato'!G29&gt;0,'8_Debiti settore privato'!G29/133*100,0)</f>
        <v>149.39849624060147</v>
      </c>
      <c r="K29" s="3">
        <f>IF('9_Debito pubblico'!G29&gt;0,'9_Debito pubblico'!G29/60*100,0)</f>
        <v>68.333333333333329</v>
      </c>
      <c r="L29" s="3">
        <f>IF('10_Disoccupazione'!G29&gt;0,'10_Disoccupazione'!G29/10*100,0)</f>
        <v>72</v>
      </c>
      <c r="M29" s="3">
        <f>IF('11_esposizione finanziaria'!G29&gt;0,'11_esposizione finanziaria'!G29/16.5*100,0)</f>
        <v>41.81818181818182</v>
      </c>
      <c r="N29" s="3">
        <f>IF('12_Tasso di attivita'!G29&lt;0,'12_Tasso di attivita'!G29/-0.2*100,0)</f>
        <v>0</v>
      </c>
      <c r="O29" s="3">
        <f>IF('13_Disoccupazione lungo periodo'!G29&gt;0,'13_Disoccupazione lungo periodo'!G29/0.5*100,0)</f>
        <v>0</v>
      </c>
      <c r="P29" s="3">
        <f>IF('14_Disoccupazione giovanile'!G29&gt;0,'14_Disoccupazione giovanile'!G29/2*100,0)</f>
        <v>0</v>
      </c>
      <c r="Q29">
        <f t="shared" si="0"/>
        <v>2</v>
      </c>
      <c r="R29" s="3">
        <f t="shared" si="7"/>
        <v>56.894161811455049</v>
      </c>
      <c r="S29">
        <f t="shared" si="1"/>
        <v>20</v>
      </c>
      <c r="T29">
        <f t="shared" si="2"/>
        <v>1</v>
      </c>
      <c r="U29" s="3">
        <f t="shared" si="3"/>
        <v>58.13650793650794</v>
      </c>
      <c r="V29">
        <f t="shared" si="4"/>
        <v>14</v>
      </c>
      <c r="W29">
        <f t="shared" si="5"/>
        <v>1</v>
      </c>
      <c r="X29" s="3">
        <f t="shared" si="8"/>
        <v>56.203969519758985</v>
      </c>
      <c r="Y29">
        <f t="shared" si="6"/>
        <v>20</v>
      </c>
      <c r="Z29" s="3">
        <f t="shared" si="9"/>
        <v>63.505853873793384</v>
      </c>
    </row>
    <row r="30" spans="1:26" x14ac:dyDescent="0.25">
      <c r="A30" s="4"/>
      <c r="B30" t="s">
        <v>81</v>
      </c>
      <c r="C30" s="3">
        <f t="shared" ref="C30:P30" si="10">AVERAGE(C3:C29)</f>
        <v>46.888888888888886</v>
      </c>
      <c r="D30" s="3">
        <f t="shared" si="10"/>
        <v>124.79365079365078</v>
      </c>
      <c r="E30" s="3">
        <f t="shared" si="10"/>
        <v>54</v>
      </c>
      <c r="F30" s="3">
        <f t="shared" si="10"/>
        <v>7.1913580246913584</v>
      </c>
      <c r="G30" s="3">
        <f t="shared" si="10"/>
        <v>57.818930041152264</v>
      </c>
      <c r="H30" s="3">
        <f t="shared" si="10"/>
        <v>67.407407407407419</v>
      </c>
      <c r="I30" s="3">
        <f t="shared" si="10"/>
        <v>25.396825396825399</v>
      </c>
      <c r="J30" s="3">
        <f t="shared" si="10"/>
        <v>104.10192147034253</v>
      </c>
      <c r="K30" s="3">
        <f t="shared" si="10"/>
        <v>112.42592592592594</v>
      </c>
      <c r="L30" s="3">
        <f t="shared" si="10"/>
        <v>89.444444444444443</v>
      </c>
      <c r="M30" s="3">
        <f t="shared" si="10"/>
        <v>33.961840628507304</v>
      </c>
      <c r="N30" s="3">
        <f t="shared" si="10"/>
        <v>24.074074074074073</v>
      </c>
      <c r="O30" s="3">
        <f t="shared" si="10"/>
        <v>8.1481481481481488</v>
      </c>
      <c r="P30" s="3">
        <f t="shared" si="10"/>
        <v>0</v>
      </c>
      <c r="R30" s="3">
        <f t="shared" si="7"/>
        <v>53.975243946004184</v>
      </c>
      <c r="U30" s="3">
        <f t="shared" si="3"/>
        <v>58.138565549676663</v>
      </c>
      <c r="X30" s="3">
        <f t="shared" si="8"/>
        <v>51.662287499519472</v>
      </c>
      <c r="Z30" s="3">
        <f t="shared" si="9"/>
        <v>61.530931789080014</v>
      </c>
    </row>
    <row r="31" spans="1:26" x14ac:dyDescent="0.25">
      <c r="A31" s="4" t="s">
        <v>55</v>
      </c>
      <c r="C31" s="3">
        <f t="shared" ref="C31:P31" si="11">SUMIF($A3:$A29,"EUR",C3:C29)/19</f>
        <v>46.631578947368418</v>
      </c>
      <c r="D31" s="3">
        <f t="shared" si="11"/>
        <v>132.85714285714286</v>
      </c>
      <c r="E31" s="3">
        <f t="shared" si="11"/>
        <v>50</v>
      </c>
      <c r="F31" s="3">
        <f t="shared" si="11"/>
        <v>5.1842105263157894</v>
      </c>
      <c r="G31" s="3">
        <f t="shared" si="11"/>
        <v>48.654970760233908</v>
      </c>
      <c r="H31" s="3">
        <f t="shared" si="11"/>
        <v>62.368421052631568</v>
      </c>
      <c r="I31" s="3">
        <f t="shared" si="11"/>
        <v>23.834586466165415</v>
      </c>
      <c r="J31" s="3">
        <f t="shared" si="11"/>
        <v>112.75821131776813</v>
      </c>
      <c r="K31" s="3">
        <f t="shared" si="11"/>
        <v>127.22807017543857</v>
      </c>
      <c r="L31" s="3">
        <f t="shared" si="11"/>
        <v>96.578947368421055</v>
      </c>
      <c r="M31" s="3">
        <f t="shared" si="11"/>
        <v>28.644338118022329</v>
      </c>
      <c r="N31" s="3">
        <f t="shared" si="11"/>
        <v>34.210526315789473</v>
      </c>
      <c r="O31" s="3">
        <f t="shared" si="11"/>
        <v>11.578947368421053</v>
      </c>
      <c r="P31" s="3">
        <f t="shared" si="11"/>
        <v>0</v>
      </c>
      <c r="R31" s="3">
        <f t="shared" si="7"/>
        <v>55.752139376694181</v>
      </c>
      <c r="U31" s="3">
        <f t="shared" si="3"/>
        <v>56.665580618212196</v>
      </c>
      <c r="X31" s="3">
        <f t="shared" si="8"/>
        <v>55.244672020295283</v>
      </c>
      <c r="Z31" s="3">
        <f t="shared" si="9"/>
        <v>63.700572588059124</v>
      </c>
    </row>
    <row r="32" spans="1:26" x14ac:dyDescent="0.25">
      <c r="A32" s="4" t="s">
        <v>56</v>
      </c>
      <c r="C32" s="3">
        <f t="shared" ref="C32:P32" si="12">SUMIF($A3:$A29,"N_EUR",C3:C29)/9</f>
        <v>42.222222222222221</v>
      </c>
      <c r="D32" s="3">
        <f t="shared" si="12"/>
        <v>93.904761904761898</v>
      </c>
      <c r="E32" s="3">
        <f t="shared" si="12"/>
        <v>56.444444444444443</v>
      </c>
      <c r="F32" s="3">
        <f t="shared" si="12"/>
        <v>10.62962962962963</v>
      </c>
      <c r="G32" s="3">
        <f t="shared" si="12"/>
        <v>70.740740740740733</v>
      </c>
      <c r="H32" s="3">
        <f t="shared" si="12"/>
        <v>70.555555555555543</v>
      </c>
      <c r="I32" s="3">
        <f t="shared" si="12"/>
        <v>25.87301587301587</v>
      </c>
      <c r="J32" s="3">
        <f t="shared" si="12"/>
        <v>74.260651629072697</v>
      </c>
      <c r="K32" s="3">
        <f t="shared" si="12"/>
        <v>68.68518518518519</v>
      </c>
      <c r="L32" s="3">
        <f t="shared" si="12"/>
        <v>64.444444444444443</v>
      </c>
      <c r="M32" s="3">
        <f t="shared" si="12"/>
        <v>41.414141414141412</v>
      </c>
      <c r="N32" s="3">
        <f t="shared" si="12"/>
        <v>0</v>
      </c>
      <c r="O32" s="3">
        <f t="shared" si="12"/>
        <v>0</v>
      </c>
      <c r="P32" s="3">
        <f t="shared" si="12"/>
        <v>0</v>
      </c>
      <c r="R32" s="3">
        <f t="shared" si="7"/>
        <v>44.226770931658152</v>
      </c>
      <c r="U32" s="3">
        <f t="shared" si="3"/>
        <v>54.788359788359777</v>
      </c>
      <c r="X32" s="3">
        <f t="shared" si="8"/>
        <v>38.359221566823905</v>
      </c>
      <c r="Z32" s="3">
        <f t="shared" si="9"/>
        <v>55.756952314646355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N30:P30 C3:M32">
    <cfRule type="cellIs" dxfId="38" priority="4" stopIfTrue="1" operator="greaterThanOrEqual">
      <formula>100</formula>
    </cfRule>
  </conditionalFormatting>
  <conditionalFormatting sqref="N3:N29 N31:N32">
    <cfRule type="cellIs" dxfId="37" priority="3" stopIfTrue="1" operator="greaterThanOrEqual">
      <formula>100</formula>
    </cfRule>
  </conditionalFormatting>
  <conditionalFormatting sqref="O3:O29 O31:O32">
    <cfRule type="cellIs" dxfId="36" priority="2" stopIfTrue="1" operator="greaterThanOrEqual">
      <formula>100</formula>
    </cfRule>
  </conditionalFormatting>
  <conditionalFormatting sqref="P3:P29 P31:P32">
    <cfRule type="cellIs" dxfId="35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3" workbookViewId="0">
      <selection activeCell="A30" sqref="A30:XFD30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4" t="s">
        <v>78</v>
      </c>
      <c r="R1" s="75"/>
      <c r="S1" s="75"/>
      <c r="T1" s="74" t="s">
        <v>79</v>
      </c>
      <c r="U1" s="75"/>
      <c r="V1" s="75"/>
      <c r="W1" s="74" t="s">
        <v>80</v>
      </c>
      <c r="X1" s="75"/>
      <c r="Y1" s="75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commerciale'!H3&lt;1,ABS(1-'1_Bilancia commerciale'!H3)*20,('1_Bilancia commerciale'!H3-1)*20)</f>
        <v>18</v>
      </c>
      <c r="D3" s="3">
        <f>IF('2_posizione internaz.li'!H3&lt;0,'2_posizione internaz.li'!H3/-35*100,0)</f>
        <v>0</v>
      </c>
      <c r="E3" s="3">
        <f>IF('3_Tasso cambio effettivo'!H3&lt;0,'3_Tasso cambio effettivo'!H3/-5*100,'3_Tasso cambio effettivo'!H3/5*100)</f>
        <v>140</v>
      </c>
      <c r="F3" s="3">
        <f>IF('4_Quota export mondiale'!H3&lt;0,'4_Quota export mondiale'!H3/-6*100,0)</f>
        <v>22.166666666666668</v>
      </c>
      <c r="G3" s="3">
        <f>IF('5_Costo_lavoro'!H3&gt;0,'5_Costo_lavoro'!H3/9*100,0)</f>
        <v>44.444444444444443</v>
      </c>
      <c r="H3" s="3">
        <f>IF('6_Prezzo abitazioni'!H3&gt;0,'6_Prezzo abitazioni'!H3/6*100,0)</f>
        <v>13.333333333333334</v>
      </c>
      <c r="I3" s="3">
        <f>IF('7_Crediti concessi privati'!H3&gt;0,'7_Crediti concessi privati'!H3/14*100,0)</f>
        <v>0</v>
      </c>
      <c r="J3" s="3">
        <f>IF('8_Debiti settore privato'!H3&gt;0,'8_Debiti settore privato'!H3/133*100,0)</f>
        <v>135.41353383458645</v>
      </c>
      <c r="K3" s="3">
        <f>IF('9_Debito pubblico'!H3&gt;0,'9_Debito pubblico'!H3/60*100,0)</f>
        <v>166.5</v>
      </c>
      <c r="L3" s="3">
        <f>IF('10_Disoccupazione'!H3&gt;0,'10_Disoccupazione'!H3/10*100,0)</f>
        <v>70</v>
      </c>
      <c r="M3" s="3">
        <f>IF('11_esposizione finanziaria'!H3&gt;0,'11_esposizione finanziaria'!H3/16.5*100,0)</f>
        <v>0</v>
      </c>
      <c r="N3" s="3">
        <f>IF('12_Tasso di attivita'!H3&lt;0,'12_Tasso di attivita'!H3/-0.2*100,0)</f>
        <v>0</v>
      </c>
      <c r="O3" s="3">
        <f>IF('13_Disoccupazione lungo periodo'!H3&gt;0,'13_Disoccupazione lungo periodo'!H3/0.5*100,0)</f>
        <v>0</v>
      </c>
      <c r="P3" s="3">
        <f>IF('14_Disoccupazione giovanile'!H3&gt;0,'14_Disoccupazione giovanile'!H3/2*100,0)</f>
        <v>0</v>
      </c>
      <c r="Q3">
        <f t="shared" ref="Q3:Q29" si="0">COUNTIF(C3:P3,"&gt;=100")</f>
        <v>3</v>
      </c>
      <c r="R3" s="3">
        <f>AVERAGE(C3:P3)</f>
        <v>43.561284162787921</v>
      </c>
      <c r="S3">
        <f t="shared" ref="S3:S29" si="1">RANK(R3,R$3:R$29,1)</f>
        <v>5</v>
      </c>
      <c r="T3">
        <f t="shared" ref="T3:T29" si="2">COUNTIF(C3:G3,"&gt;=100")</f>
        <v>1</v>
      </c>
      <c r="U3" s="3">
        <f t="shared" ref="U3:U32" si="3">AVERAGE(C3:G3)</f>
        <v>44.922222222222217</v>
      </c>
      <c r="V3">
        <f t="shared" ref="V3:V29" si="4">RANK(U3,U$3:U$29,1)</f>
        <v>6</v>
      </c>
      <c r="W3">
        <f t="shared" ref="W3:W29" si="5">COUNTIF(H3:P3,"&gt;=100")</f>
        <v>2</v>
      </c>
      <c r="X3" s="3">
        <f>AVERAGE(H3:P3)</f>
        <v>42.805207463102199</v>
      </c>
      <c r="Y3">
        <f t="shared" ref="Y3:Y29" si="6">RANK(X3,X$3:X$29,1)</f>
        <v>14</v>
      </c>
      <c r="Z3" s="3">
        <f>SUM(H3:P3)/14/R3*100</f>
        <v>63.169931506849309</v>
      </c>
    </row>
    <row r="4" spans="1:26" x14ac:dyDescent="0.25">
      <c r="A4" s="4" t="s">
        <v>56</v>
      </c>
      <c r="B4" t="s">
        <v>5</v>
      </c>
      <c r="C4" s="3">
        <f>IF('1_Bilancia commerciale'!H4&lt;1,ABS(1-'1_Bilancia commerciale'!H4)*20,('1_Bilancia commerciale'!H4-1)*20)</f>
        <v>28</v>
      </c>
      <c r="D4" s="3">
        <f>IF('2_posizione internaz.li'!H4&lt;0,'2_posizione internaz.li'!H4/-35*100,0)</f>
        <v>105.71428571428572</v>
      </c>
      <c r="E4" s="3">
        <f>IF('3_Tasso cambio effettivo'!H4&lt;0,'3_Tasso cambio effettivo'!H4/-5*100,'3_Tasso cambio effettivo'!H4/5*100)</f>
        <v>84.000000000000014</v>
      </c>
      <c r="F4" s="3">
        <f>IF('4_Quota export mondiale'!H4&lt;0,'4_Quota export mondiale'!H4/-6*100,0)</f>
        <v>0</v>
      </c>
      <c r="G4" s="3">
        <f>IF('5_Costo_lavoro'!H4&gt;0,'5_Costo_lavoro'!H4/9*100,0)</f>
        <v>227.77777777777777</v>
      </c>
      <c r="H4" s="3">
        <f>IF('6_Prezzo abitazioni'!H4&gt;0,'6_Prezzo abitazioni'!H4/6*100,0)</f>
        <v>68.333333333333329</v>
      </c>
      <c r="I4" s="3">
        <f>IF('7_Crediti concessi privati'!H4&gt;0,'7_Crediti concessi privati'!H4/14*100,0)</f>
        <v>27.857142857142858</v>
      </c>
      <c r="J4" s="3">
        <f>IF('8_Debiti settore privato'!H4&gt;0,'8_Debiti settore privato'!H4/133*100,0)</f>
        <v>71.353383458646618</v>
      </c>
      <c r="K4" s="3">
        <f>IF('9_Debito pubblico'!H4&gt;0,'9_Debito pubblico'!H4/60*100,0)</f>
        <v>36.833333333333336</v>
      </c>
      <c r="L4" s="3">
        <f>IF('10_Disoccupazione'!H4&gt;0,'10_Disoccupazione'!H4/10*100,0)</f>
        <v>73</v>
      </c>
      <c r="M4" s="3">
        <f>IF('11_esposizione finanziaria'!H4&gt;0,'11_esposizione finanziaria'!H4/16.5*100,0)</f>
        <v>40</v>
      </c>
      <c r="N4" s="3">
        <f>IF('12_Tasso di attivita'!H4&lt;0,'12_Tasso di attivita'!H4/-0.2*100,0)</f>
        <v>0</v>
      </c>
      <c r="O4" s="3">
        <f>IF('13_Disoccupazione lungo periodo'!H4&gt;0,'13_Disoccupazione lungo periodo'!H4/0.5*100,0)</f>
        <v>0</v>
      </c>
      <c r="P4" s="3">
        <f>IF('14_Disoccupazione giovanile'!H4&gt;0,'14_Disoccupazione giovanile'!H4/2*100,0)</f>
        <v>0</v>
      </c>
      <c r="Q4">
        <f t="shared" si="0"/>
        <v>2</v>
      </c>
      <c r="R4" s="3">
        <f t="shared" ref="R4:R32" si="7">AVERAGE(C4:P4)</f>
        <v>54.490661176751409</v>
      </c>
      <c r="S4">
        <f t="shared" si="1"/>
        <v>19</v>
      </c>
      <c r="T4">
        <f t="shared" si="2"/>
        <v>2</v>
      </c>
      <c r="U4" s="3">
        <f t="shared" si="3"/>
        <v>89.098412698412702</v>
      </c>
      <c r="V4">
        <f t="shared" si="4"/>
        <v>23</v>
      </c>
      <c r="W4">
        <f t="shared" si="5"/>
        <v>0</v>
      </c>
      <c r="X4" s="3">
        <f t="shared" ref="X4:X32" si="8">AVERAGE(H4:P4)</f>
        <v>35.264132553606231</v>
      </c>
      <c r="Y4">
        <f t="shared" si="6"/>
        <v>5</v>
      </c>
      <c r="Z4" s="3">
        <f t="shared" ref="Z4:Z32" si="9">SUM(H4:P4)/14/R4*100</f>
        <v>41.603091262212466</v>
      </c>
    </row>
    <row r="5" spans="1:26" x14ac:dyDescent="0.25">
      <c r="A5" s="4" t="s">
        <v>56</v>
      </c>
      <c r="B5" t="s">
        <v>6</v>
      </c>
      <c r="C5" s="3">
        <f>IF('1_Bilancia commerciale'!H5&lt;1,ABS(1-'1_Bilancia commerciale'!H5)*20,('1_Bilancia commerciale'!H5-1)*20)</f>
        <v>6.0000000000000009</v>
      </c>
      <c r="D5" s="3">
        <f>IF('2_posizione internaz.li'!H5&lt;0,'2_posizione internaz.li'!H5/-35*100,0)</f>
        <v>69.714285714285708</v>
      </c>
      <c r="E5" s="3">
        <f>IF('3_Tasso cambio effettivo'!H5&lt;0,'3_Tasso cambio effettivo'!H5/-5*100,'3_Tasso cambio effettivo'!H5/5*100)</f>
        <v>220.00000000000003</v>
      </c>
      <c r="F5" s="3">
        <f>IF('4_Quota export mondiale'!H5&lt;0,'4_Quota export mondiale'!H5/-6*100,0)</f>
        <v>0</v>
      </c>
      <c r="G5" s="3">
        <f>IF('5_Costo_lavoro'!H5&gt;0,'5_Costo_lavoro'!H5/9*100,0)</f>
        <v>145.55555555555554</v>
      </c>
      <c r="H5" s="3">
        <f>IF('6_Prezzo abitazioni'!H5&gt;0,'6_Prezzo abitazioni'!H5/6*100,0)</f>
        <v>98.333333333333343</v>
      </c>
      <c r="I5" s="3">
        <f>IF('7_Crediti concessi privati'!H5&gt;0,'7_Crediti concessi privati'!H5/14*100,0)</f>
        <v>48.571428571428569</v>
      </c>
      <c r="J5" s="3">
        <f>IF('8_Debiti settore privato'!H5&gt;0,'8_Debiti settore privato'!H5/133*100,0)</f>
        <v>62.406015037593988</v>
      </c>
      <c r="K5" s="3">
        <f>IF('9_Debito pubblico'!H5&gt;0,'9_Debito pubblico'!H5/60*100,0)</f>
        <v>53.5</v>
      </c>
      <c r="L5" s="3">
        <f>IF('10_Disoccupazione'!H5&gt;0,'10_Disoccupazione'!H5/10*100,0)</f>
        <v>30</v>
      </c>
      <c r="M5" s="3">
        <f>IF('11_esposizione finanziaria'!H5&gt;0,'11_esposizione finanziaria'!H5/16.5*100,0)</f>
        <v>20.606060606060606</v>
      </c>
      <c r="N5" s="3">
        <f>IF('12_Tasso di attivita'!H5&lt;0,'12_Tasso di attivita'!H5/-0.2*100,0)</f>
        <v>0</v>
      </c>
      <c r="O5" s="3">
        <f>IF('13_Disoccupazione lungo periodo'!H5&gt;0,'13_Disoccupazione lungo periodo'!H5/0.5*100,0)</f>
        <v>0</v>
      </c>
      <c r="P5" s="3">
        <f>IF('14_Disoccupazione giovanile'!H5&gt;0,'14_Disoccupazione giovanile'!H5/2*100,0)</f>
        <v>0</v>
      </c>
      <c r="Q5">
        <f t="shared" si="0"/>
        <v>2</v>
      </c>
      <c r="R5" s="3">
        <f t="shared" si="7"/>
        <v>53.906191344161265</v>
      </c>
      <c r="S5">
        <f t="shared" si="1"/>
        <v>17</v>
      </c>
      <c r="T5">
        <f t="shared" si="2"/>
        <v>2</v>
      </c>
      <c r="U5" s="3">
        <f t="shared" si="3"/>
        <v>88.253968253968253</v>
      </c>
      <c r="V5">
        <f t="shared" si="4"/>
        <v>22</v>
      </c>
      <c r="W5">
        <f t="shared" si="5"/>
        <v>0</v>
      </c>
      <c r="X5" s="3">
        <f t="shared" si="8"/>
        <v>34.824093060935169</v>
      </c>
      <c r="Y5">
        <f t="shared" si="6"/>
        <v>4</v>
      </c>
      <c r="Z5" s="3">
        <f t="shared" si="9"/>
        <v>41.529398404008802</v>
      </c>
    </row>
    <row r="6" spans="1:26" x14ac:dyDescent="0.25">
      <c r="A6" s="4" t="s">
        <v>56</v>
      </c>
      <c r="B6" t="s">
        <v>7</v>
      </c>
      <c r="C6" s="3">
        <f>IF('1_Bilancia commerciale'!H6&lt;1,ABS(1-'1_Bilancia commerciale'!H6)*20,('1_Bilancia commerciale'!H6-1)*20)</f>
        <v>134</v>
      </c>
      <c r="D6" s="3">
        <f>IF('2_posizione internaz.li'!H6&lt;0,'2_posizione internaz.li'!H6/-35*100,0)</f>
        <v>0</v>
      </c>
      <c r="E6" s="3">
        <f>IF('3_Tasso cambio effettivo'!H6&lt;0,'3_Tasso cambio effettivo'!H6/-5*100,'3_Tasso cambio effettivo'!H6/5*100)</f>
        <v>52</v>
      </c>
      <c r="F6" s="3">
        <f>IF('4_Quota export mondiale'!H6&lt;0,'4_Quota export mondiale'!H6/-6*100,0)</f>
        <v>1.3333333333333335</v>
      </c>
      <c r="G6" s="3">
        <f>IF('5_Costo_lavoro'!H6&gt;0,'5_Costo_lavoro'!H6/9*100,0)</f>
        <v>13.333333333333334</v>
      </c>
      <c r="H6" s="3">
        <f>IF('6_Prezzo abitazioni'!H6&gt;0,'6_Prezzo abitazioni'!H6/6*100,0)</f>
        <v>61.666666666666671</v>
      </c>
      <c r="I6" s="3">
        <f>IF('7_Crediti concessi privati'!H6&gt;0,'7_Crediti concessi privati'!H6/14*100,0)</f>
        <v>34.285714285714285</v>
      </c>
      <c r="J6" s="3">
        <f>IF('8_Debiti settore privato'!H6&gt;0,'8_Debiti settore privato'!H6/133*100,0)</f>
        <v>161.87969924812032</v>
      </c>
      <c r="K6" s="3">
        <f>IF('9_Debito pubblico'!H6&gt;0,'9_Debito pubblico'!H6/60*100,0)</f>
        <v>56.666666666666664</v>
      </c>
      <c r="L6" s="3">
        <f>IF('10_Disoccupazione'!H6&gt;0,'10_Disoccupazione'!H6/10*100,0)</f>
        <v>55.999999999999993</v>
      </c>
      <c r="M6" s="3">
        <f>IF('11_esposizione finanziaria'!H6&gt;0,'11_esposizione finanziaria'!H6/16.5*100,0)</f>
        <v>0</v>
      </c>
      <c r="N6" s="3">
        <f>IF('12_Tasso di attivita'!H6&lt;0,'12_Tasso di attivita'!H6/-0.2*100,0)</f>
        <v>0</v>
      </c>
      <c r="O6" s="3">
        <f>IF('13_Disoccupazione lungo periodo'!H6&gt;0,'13_Disoccupazione lungo periodo'!H6/0.5*100,0)</f>
        <v>0</v>
      </c>
      <c r="P6" s="3">
        <f>IF('14_Disoccupazione giovanile'!H6&gt;0,'14_Disoccupazione giovanile'!H6/2*100,0)</f>
        <v>0</v>
      </c>
      <c r="Q6">
        <f t="shared" si="0"/>
        <v>2</v>
      </c>
      <c r="R6" s="3">
        <f t="shared" si="7"/>
        <v>40.797529538131037</v>
      </c>
      <c r="S6">
        <f t="shared" si="1"/>
        <v>2</v>
      </c>
      <c r="T6">
        <f t="shared" si="2"/>
        <v>1</v>
      </c>
      <c r="U6" s="3">
        <f t="shared" si="3"/>
        <v>40.13333333333334</v>
      </c>
      <c r="V6">
        <f t="shared" si="4"/>
        <v>4</v>
      </c>
      <c r="W6">
        <f t="shared" si="5"/>
        <v>1</v>
      </c>
      <c r="X6" s="3">
        <f t="shared" si="8"/>
        <v>41.166527429685331</v>
      </c>
      <c r="Y6">
        <f t="shared" si="6"/>
        <v>12</v>
      </c>
      <c r="Z6" s="3">
        <f t="shared" si="9"/>
        <v>64.867153733078837</v>
      </c>
    </row>
    <row r="7" spans="1:26" x14ac:dyDescent="0.25">
      <c r="A7" s="4" t="s">
        <v>55</v>
      </c>
      <c r="B7" t="s">
        <v>8</v>
      </c>
      <c r="C7" s="3">
        <f>IF('1_Bilancia commerciale'!H7&lt;1,ABS(1-'1_Bilancia commerciale'!H7)*20,('1_Bilancia commerciale'!H7-1)*20)</f>
        <v>142</v>
      </c>
      <c r="D7" s="3">
        <f>IF('2_posizione internaz.li'!H7&lt;0,'2_posizione internaz.li'!H7/-35*100,0)</f>
        <v>0</v>
      </c>
      <c r="E7" s="3">
        <f>IF('3_Tasso cambio effettivo'!H7&lt;0,'3_Tasso cambio effettivo'!H7/-5*100,'3_Tasso cambio effettivo'!H7/5*100)</f>
        <v>106</v>
      </c>
      <c r="F7" s="3">
        <f>IF('4_Quota export mondiale'!H7&lt;0,'4_Quota export mondiale'!H7/-6*100,0)</f>
        <v>0</v>
      </c>
      <c r="G7" s="3">
        <f>IF('5_Costo_lavoro'!H7&gt;0,'5_Costo_lavoro'!H7/9*100,0)</f>
        <v>66.666666666666657</v>
      </c>
      <c r="H7" s="3">
        <f>IF('6_Prezzo abitazioni'!H7&gt;0,'6_Prezzo abitazioni'!H7/6*100,0)</f>
        <v>85</v>
      </c>
      <c r="I7" s="3">
        <f>IF('7_Crediti concessi privati'!H7&gt;0,'7_Crediti concessi privati'!H7/14*100,0)</f>
        <v>44.285714285714292</v>
      </c>
      <c r="J7" s="3">
        <f>IF('8_Debiti settore privato'!H7&gt;0,'8_Debiti settore privato'!H7/133*100,0)</f>
        <v>82.406015037593988</v>
      </c>
      <c r="K7" s="3">
        <f>IF('9_Debito pubblico'!H7&gt;0,'9_Debito pubblico'!H7/60*100,0)</f>
        <v>102.16666666666667</v>
      </c>
      <c r="L7" s="3">
        <f>IF('10_Disoccupazione'!H7&gt;0,'10_Disoccupazione'!H7/10*100,0)</f>
        <v>36</v>
      </c>
      <c r="M7" s="3">
        <f>IF('11_esposizione finanziaria'!H7&gt;0,'11_esposizione finanziaria'!H7/16.5*100,0)</f>
        <v>19.393939393939394</v>
      </c>
      <c r="N7" s="3">
        <f>IF('12_Tasso di attivita'!H7&lt;0,'12_Tasso di attivita'!H7/-0.2*100,0)</f>
        <v>0</v>
      </c>
      <c r="O7" s="3">
        <f>IF('13_Disoccupazione lungo periodo'!H7&gt;0,'13_Disoccupazione lungo periodo'!H7/0.5*100,0)</f>
        <v>0</v>
      </c>
      <c r="P7" s="3">
        <f>IF('14_Disoccupazione giovanile'!H7&gt;0,'14_Disoccupazione giovanile'!H7/2*100,0)</f>
        <v>0</v>
      </c>
      <c r="Q7">
        <f t="shared" si="0"/>
        <v>3</v>
      </c>
      <c r="R7" s="3">
        <f t="shared" si="7"/>
        <v>48.851357289327211</v>
      </c>
      <c r="S7">
        <f t="shared" si="1"/>
        <v>13</v>
      </c>
      <c r="T7">
        <f t="shared" si="2"/>
        <v>2</v>
      </c>
      <c r="U7" s="3">
        <f t="shared" si="3"/>
        <v>62.933333333333323</v>
      </c>
      <c r="V7">
        <f t="shared" si="4"/>
        <v>13</v>
      </c>
      <c r="W7">
        <f t="shared" si="5"/>
        <v>1</v>
      </c>
      <c r="X7" s="3">
        <f t="shared" si="8"/>
        <v>41.028037264879373</v>
      </c>
      <c r="Y7">
        <f t="shared" si="6"/>
        <v>11</v>
      </c>
      <c r="Z7" s="3">
        <f t="shared" si="9"/>
        <v>53.990653027155588</v>
      </c>
    </row>
    <row r="8" spans="1:26" x14ac:dyDescent="0.25">
      <c r="A8" s="4" t="s">
        <v>55</v>
      </c>
      <c r="B8" t="s">
        <v>9</v>
      </c>
      <c r="C8" s="3">
        <f>IF('1_Bilancia commerciale'!H8&lt;1,ABS(1-'1_Bilancia commerciale'!H8)*20,('1_Bilancia commerciale'!H8-1)*20)</f>
        <v>10</v>
      </c>
      <c r="D8" s="3">
        <f>IF('2_posizione internaz.li'!H8&lt;0,'2_posizione internaz.li'!H8/-35*100,0)</f>
        <v>85.428571428571416</v>
      </c>
      <c r="E8" s="3">
        <f>IF('3_Tasso cambio effettivo'!H8&lt;0,'3_Tasso cambio effettivo'!H8/-5*100,'3_Tasso cambio effettivo'!H8/5*100)</f>
        <v>152</v>
      </c>
      <c r="F8" s="3">
        <f>IF('4_Quota export mondiale'!H8&lt;0,'4_Quota export mondiale'!H8/-6*100,0)</f>
        <v>1.5</v>
      </c>
      <c r="G8" s="3">
        <f>IF('5_Costo_lavoro'!H8&gt;0,'5_Costo_lavoro'!H8/9*100,0)</f>
        <v>157.77777777777777</v>
      </c>
      <c r="H8" s="3">
        <f>IF('6_Prezzo abitazioni'!H8&gt;0,'6_Prezzo abitazioni'!H8/6*100,0)</f>
        <v>38.333333333333329</v>
      </c>
      <c r="I8" s="3">
        <f>IF('7_Crediti concessi privati'!H8&gt;0,'7_Crediti concessi privati'!H8/14*100,0)</f>
        <v>32.857142857142854</v>
      </c>
      <c r="J8" s="3">
        <f>IF('8_Debiti settore privato'!H8&gt;0,'8_Debiti settore privato'!H8/133*100,0)</f>
        <v>76.090225563909769</v>
      </c>
      <c r="K8" s="3">
        <f>IF('9_Debito pubblico'!H8&gt;0,'9_Debito pubblico'!H8/60*100,0)</f>
        <v>13.666666666666666</v>
      </c>
      <c r="L8" s="3">
        <f>IF('10_Disoccupazione'!H8&gt;0,'10_Disoccupazione'!H8/10*100,0)</f>
        <v>60</v>
      </c>
      <c r="M8" s="3">
        <f>IF('11_esposizione finanziaria'!H8&gt;0,'11_esposizione finanziaria'!H8/16.5*100,0)</f>
        <v>40</v>
      </c>
      <c r="N8" s="3">
        <f>IF('12_Tasso di attivita'!H8&lt;0,'12_Tasso di attivita'!H8/-0.2*100,0)</f>
        <v>0</v>
      </c>
      <c r="O8" s="3">
        <f>IF('13_Disoccupazione lungo periodo'!H8&gt;0,'13_Disoccupazione lungo periodo'!H8/0.5*100,0)</f>
        <v>0</v>
      </c>
      <c r="P8" s="3">
        <f>IF('14_Disoccupazione giovanile'!H8&gt;0,'14_Disoccupazione giovanile'!H8/2*100,0)</f>
        <v>0</v>
      </c>
      <c r="Q8">
        <f t="shared" si="0"/>
        <v>2</v>
      </c>
      <c r="R8" s="3">
        <f t="shared" si="7"/>
        <v>47.689551259100128</v>
      </c>
      <c r="S8">
        <f t="shared" si="1"/>
        <v>11</v>
      </c>
      <c r="T8">
        <f t="shared" si="2"/>
        <v>2</v>
      </c>
      <c r="U8" s="3">
        <f t="shared" si="3"/>
        <v>81.341269841269835</v>
      </c>
      <c r="V8">
        <f t="shared" si="4"/>
        <v>18</v>
      </c>
      <c r="W8">
        <f t="shared" si="5"/>
        <v>0</v>
      </c>
      <c r="X8" s="3">
        <f t="shared" si="8"/>
        <v>28.994152046783622</v>
      </c>
      <c r="Y8">
        <f t="shared" si="6"/>
        <v>2</v>
      </c>
      <c r="Z8" s="3">
        <f t="shared" si="9"/>
        <v>39.084238061066223</v>
      </c>
    </row>
    <row r="9" spans="1:26" x14ac:dyDescent="0.25">
      <c r="A9" s="4" t="s">
        <v>55</v>
      </c>
      <c r="B9" t="s">
        <v>10</v>
      </c>
      <c r="C9" s="3">
        <f>IF('1_Bilancia commerciale'!H9&lt;1,ABS(1-'1_Bilancia commerciale'!H9)*20,('1_Bilancia commerciale'!H9-1)*20)</f>
        <v>10</v>
      </c>
      <c r="D9" s="3">
        <f>IF('2_posizione internaz.li'!H9&lt;0,'2_posizione internaz.li'!H9/-35*100,0)</f>
        <v>523.71428571428578</v>
      </c>
      <c r="E9" s="3">
        <f>IF('3_Tasso cambio effettivo'!H9&lt;0,'3_Tasso cambio effettivo'!H9/-5*100,'3_Tasso cambio effettivo'!H9/5*100)</f>
        <v>46</v>
      </c>
      <c r="F9" s="3">
        <f>IF('4_Quota export mondiale'!H9&lt;0,'4_Quota export mondiale'!H9/-6*100,0)</f>
        <v>0</v>
      </c>
      <c r="G9" s="3">
        <f>IF('5_Costo_lavoro'!H9&gt;0,'5_Costo_lavoro'!H9/9*100,0)</f>
        <v>0</v>
      </c>
      <c r="H9" s="3">
        <f>IF('6_Prezzo abitazioni'!H9&gt;0,'6_Prezzo abitazioni'!H9/6*100,0)</f>
        <v>138.33333333333334</v>
      </c>
      <c r="I9" s="3">
        <f>IF('7_Crediti concessi privati'!H9&gt;0,'7_Crediti concessi privati'!H9/14*100,0)</f>
        <v>0</v>
      </c>
      <c r="J9" s="3">
        <f>IF('8_Debiti settore privato'!H9&gt;0,'8_Debiti settore privato'!H9/133*100,0)</f>
        <v>173.45864661654133</v>
      </c>
      <c r="K9" s="3">
        <f>IF('9_Debito pubblico'!H9&gt;0,'9_Debito pubblico'!H9/60*100,0)</f>
        <v>105</v>
      </c>
      <c r="L9" s="3">
        <f>IF('10_Disoccupazione'!H9&gt;0,'10_Disoccupazione'!H9/10*100,0)</f>
        <v>70</v>
      </c>
      <c r="M9" s="3">
        <f>IF('11_esposizione finanziaria'!H9&gt;0,'11_esposizione finanziaria'!H9/16.5*100,0)</f>
        <v>31.515151515151519</v>
      </c>
      <c r="N9" s="3">
        <f>IF('12_Tasso di attivita'!H9&lt;0,'12_Tasso di attivita'!H9/-0.2*100,0)</f>
        <v>0</v>
      </c>
      <c r="O9" s="3">
        <f>IF('13_Disoccupazione lungo periodo'!H9&gt;0,'13_Disoccupazione lungo periodo'!H9/0.5*100,0)</f>
        <v>0</v>
      </c>
      <c r="P9" s="3">
        <f>IF('14_Disoccupazione giovanile'!H9&gt;0,'14_Disoccupazione giovanile'!H9/2*100,0)</f>
        <v>0</v>
      </c>
      <c r="Q9">
        <f t="shared" si="0"/>
        <v>4</v>
      </c>
      <c r="R9" s="3">
        <f t="shared" si="7"/>
        <v>78.430101227093715</v>
      </c>
      <c r="S9">
        <f t="shared" si="1"/>
        <v>25</v>
      </c>
      <c r="T9">
        <f t="shared" si="2"/>
        <v>1</v>
      </c>
      <c r="U9" s="3">
        <f t="shared" si="3"/>
        <v>115.94285714285715</v>
      </c>
      <c r="V9">
        <f t="shared" si="4"/>
        <v>27</v>
      </c>
      <c r="W9">
        <f t="shared" si="5"/>
        <v>3</v>
      </c>
      <c r="X9" s="3">
        <f t="shared" si="8"/>
        <v>57.589681273891792</v>
      </c>
      <c r="Y9">
        <f t="shared" si="6"/>
        <v>22</v>
      </c>
      <c r="Z9" s="3">
        <f t="shared" si="9"/>
        <v>47.20373604337302</v>
      </c>
    </row>
    <row r="10" spans="1:26" x14ac:dyDescent="0.25">
      <c r="A10" s="4" t="s">
        <v>55</v>
      </c>
      <c r="B10" t="s">
        <v>11</v>
      </c>
      <c r="C10" s="3">
        <f>IF('1_Bilancia commerciale'!H10&lt;1,ABS(1-'1_Bilancia commerciale'!H10)*20,('1_Bilancia commerciale'!H10-1)*20)</f>
        <v>64</v>
      </c>
      <c r="D10" s="3">
        <f>IF('2_posizione internaz.li'!H10&lt;0,'2_posizione internaz.li'!H10/-35*100,0)</f>
        <v>424.57142857142856</v>
      </c>
      <c r="E10" s="3">
        <f>IF('3_Tasso cambio effettivo'!H10&lt;0,'3_Tasso cambio effettivo'!H10/-5*100,'3_Tasso cambio effettivo'!H10/5*100)</f>
        <v>76</v>
      </c>
      <c r="F10" s="3">
        <f>IF('4_Quota export mondiale'!H10&lt;0,'4_Quota export mondiale'!H10/-6*100,0)</f>
        <v>0</v>
      </c>
      <c r="G10" s="3">
        <f>IF('5_Costo_lavoro'!H10&gt;0,'5_Costo_lavoro'!H10/9*100,0)</f>
        <v>0</v>
      </c>
      <c r="H10" s="3">
        <f>IF('6_Prezzo abitazioni'!H10&gt;0,'6_Prezzo abitazioni'!H10/6*100,0)</f>
        <v>28.333333333333332</v>
      </c>
      <c r="I10" s="3">
        <f>IF('7_Crediti concessi privati'!H10&gt;0,'7_Crediti concessi privati'!H10/14*100,0)</f>
        <v>0</v>
      </c>
      <c r="J10" s="3">
        <f>IF('8_Debiti settore privato'!H10&gt;0,'8_Debiti settore privato'!H10/133*100,0)</f>
        <v>89.548872180451127</v>
      </c>
      <c r="K10" s="3">
        <f>IF('9_Debito pubblico'!H10&gt;0,'9_Debito pubblico'!H10/60*100,0)</f>
        <v>310.66666666666669</v>
      </c>
      <c r="L10" s="3">
        <f>IF('10_Disoccupazione'!H10&gt;0,'10_Disoccupazione'!H10/10*100,0)</f>
        <v>218.00000000000003</v>
      </c>
      <c r="M10" s="3">
        <f>IF('11_esposizione finanziaria'!H10&gt;0,'11_esposizione finanziaria'!H10/16.5*100,0)</f>
        <v>0</v>
      </c>
      <c r="N10" s="3">
        <f>IF('12_Tasso di attivita'!H10&lt;0,'12_Tasso di attivita'!H10/-0.2*100,0)</f>
        <v>0</v>
      </c>
      <c r="O10" s="3">
        <f>IF('13_Disoccupazione lungo periodo'!H10&gt;0,'13_Disoccupazione lungo periodo'!H10/0.5*100,0)</f>
        <v>0</v>
      </c>
      <c r="P10" s="3">
        <f>IF('14_Disoccupazione giovanile'!H10&gt;0,'14_Disoccupazione giovanile'!H10/2*100,0)</f>
        <v>0</v>
      </c>
      <c r="Q10">
        <f t="shared" si="0"/>
        <v>3</v>
      </c>
      <c r="R10" s="3">
        <f t="shared" si="7"/>
        <v>86.508592910848549</v>
      </c>
      <c r="S10">
        <f t="shared" si="1"/>
        <v>27</v>
      </c>
      <c r="T10">
        <f t="shared" si="2"/>
        <v>1</v>
      </c>
      <c r="U10" s="3">
        <f t="shared" si="3"/>
        <v>112.91428571428571</v>
      </c>
      <c r="V10">
        <f t="shared" si="4"/>
        <v>26</v>
      </c>
      <c r="W10">
        <f t="shared" si="5"/>
        <v>2</v>
      </c>
      <c r="X10" s="3">
        <f t="shared" si="8"/>
        <v>71.838763575605697</v>
      </c>
      <c r="Y10">
        <f t="shared" si="6"/>
        <v>25</v>
      </c>
      <c r="Z10" s="3">
        <f t="shared" si="9"/>
        <v>53.384364193966945</v>
      </c>
    </row>
    <row r="11" spans="1:26" x14ac:dyDescent="0.25">
      <c r="A11" s="4" t="s">
        <v>55</v>
      </c>
      <c r="B11" t="s">
        <v>12</v>
      </c>
      <c r="C11" s="3">
        <f>IF('1_Bilancia commerciale'!H11&lt;1,ABS(1-'1_Bilancia commerciale'!H11)*20,('1_Bilancia commerciale'!H11-1)*20)</f>
        <v>32</v>
      </c>
      <c r="D11" s="3">
        <f>IF('2_posizione internaz.li'!H11&lt;0,'2_posizione internaz.li'!H11/-35*100,0)</f>
        <v>225.99999999999997</v>
      </c>
      <c r="E11" s="3">
        <f>IF('3_Tasso cambio effettivo'!H11&lt;0,'3_Tasso cambio effettivo'!H11/-5*100,'3_Tasso cambio effettivo'!H11/5*100)</f>
        <v>84.000000000000014</v>
      </c>
      <c r="F11" s="3">
        <f>IF('4_Quota export mondiale'!H11&lt;0,'4_Quota export mondiale'!H11/-6*100,0)</f>
        <v>0</v>
      </c>
      <c r="G11" s="3">
        <f>IF('5_Costo_lavoro'!H11&gt;0,'5_Costo_lavoro'!H11/9*100,0)</f>
        <v>11.111111111111111</v>
      </c>
      <c r="H11" s="3">
        <f>IF('6_Prezzo abitazioni'!H11&gt;0,'6_Prezzo abitazioni'!H11/6*100,0)</f>
        <v>86.666666666666671</v>
      </c>
      <c r="I11" s="3">
        <f>IF('7_Crediti concessi privati'!H11&gt;0,'7_Crediti concessi privati'!H11/14*100,0)</f>
        <v>0</v>
      </c>
      <c r="J11" s="3">
        <f>IF('8_Debiti settore privato'!H11&gt;0,'8_Debiti settore privato'!H11/133*100,0)</f>
        <v>100.07518796992481</v>
      </c>
      <c r="K11" s="3">
        <f>IF('9_Debito pubblico'!H11&gt;0,'9_Debito pubblico'!H11/60*100,0)</f>
        <v>167.33333333333334</v>
      </c>
      <c r="L11" s="3">
        <f>IF('10_Disoccupazione'!H11&gt;0,'10_Disoccupazione'!H11/10*100,0)</f>
        <v>173.99999999999997</v>
      </c>
      <c r="M11" s="3">
        <f>IF('11_esposizione finanziaria'!H11&gt;0,'11_esposizione finanziaria'!H11/16.5*100,0)</f>
        <v>0</v>
      </c>
      <c r="N11" s="3">
        <f>IF('12_Tasso di attivita'!H11&lt;0,'12_Tasso di attivita'!H11/-0.2*100,0)</f>
        <v>299.99999999999994</v>
      </c>
      <c r="O11" s="3">
        <f>IF('13_Disoccupazione lungo periodo'!H11&gt;0,'13_Disoccupazione lungo periodo'!H11/0.5*100,0)</f>
        <v>0</v>
      </c>
      <c r="P11" s="3">
        <f>IF('14_Disoccupazione giovanile'!H11&gt;0,'14_Disoccupazione giovanile'!H11/2*100,0)</f>
        <v>0</v>
      </c>
      <c r="Q11">
        <f t="shared" si="0"/>
        <v>5</v>
      </c>
      <c r="R11" s="3">
        <f t="shared" si="7"/>
        <v>84.370449934359712</v>
      </c>
      <c r="S11">
        <f t="shared" si="1"/>
        <v>26</v>
      </c>
      <c r="T11">
        <f t="shared" si="2"/>
        <v>1</v>
      </c>
      <c r="U11" s="3">
        <f t="shared" si="3"/>
        <v>70.62222222222222</v>
      </c>
      <c r="V11">
        <f t="shared" si="4"/>
        <v>16</v>
      </c>
      <c r="W11">
        <f t="shared" si="5"/>
        <v>4</v>
      </c>
      <c r="X11" s="3">
        <f t="shared" si="8"/>
        <v>92.008354218880541</v>
      </c>
      <c r="Y11">
        <f t="shared" si="6"/>
        <v>27</v>
      </c>
      <c r="Z11" s="3">
        <f t="shared" si="9"/>
        <v>70.105383766656288</v>
      </c>
    </row>
    <row r="12" spans="1:26" x14ac:dyDescent="0.25">
      <c r="A12" s="4" t="s">
        <v>55</v>
      </c>
      <c r="B12" t="s">
        <v>13</v>
      </c>
      <c r="C12" s="3">
        <f>IF('1_Bilancia commerciale'!H12&lt;1,ABS(1-'1_Bilancia commerciale'!H12)*20,('1_Bilancia commerciale'!H12-1)*20)</f>
        <v>34</v>
      </c>
      <c r="D12" s="3">
        <f>IF('2_posizione internaz.li'!H12&lt;0,'2_posizione internaz.li'!H12/-35*100,0)</f>
        <v>55.142857142857146</v>
      </c>
      <c r="E12" s="3">
        <f>IF('3_Tasso cambio effettivo'!H12&lt;0,'3_Tasso cambio effettivo'!H12/-5*100,'3_Tasso cambio effettivo'!H12/5*100)</f>
        <v>90</v>
      </c>
      <c r="F12" s="3">
        <f>IF('4_Quota export mondiale'!H12&lt;0,'4_Quota export mondiale'!H12/-6*100,0)</f>
        <v>0</v>
      </c>
      <c r="G12" s="3">
        <f>IF('5_Costo_lavoro'!H12&gt;0,'5_Costo_lavoro'!H12/9*100,0)</f>
        <v>26.666666666666668</v>
      </c>
      <c r="H12" s="3">
        <f>IF('6_Prezzo abitazioni'!H12&gt;0,'6_Prezzo abitazioni'!H12/6*100,0)</f>
        <v>20</v>
      </c>
      <c r="I12" s="3">
        <f>IF('7_Crediti concessi privati'!H12&gt;0,'7_Crediti concessi privati'!H12/14*100,0)</f>
        <v>58.571428571428562</v>
      </c>
      <c r="J12" s="3">
        <f>IF('8_Debiti settore privato'!H12&gt;0,'8_Debiti settore privato'!H12/133*100,0)</f>
        <v>111.57894736842107</v>
      </c>
      <c r="K12" s="3">
        <f>IF('9_Debito pubblico'!H12&gt;0,'9_Debito pubblico'!H12/60*100,0)</f>
        <v>163</v>
      </c>
      <c r="L12" s="3">
        <f>IF('10_Disoccupazione'!H12&gt;0,'10_Disoccupazione'!H12/10*100,0)</f>
        <v>95</v>
      </c>
      <c r="M12" s="3">
        <f>IF('11_esposizione finanziaria'!H12&gt;0,'11_esposizione finanziaria'!H12/16.5*100,0)</f>
        <v>10.90909090909091</v>
      </c>
      <c r="N12" s="3">
        <f>IF('12_Tasso di attivita'!H12&lt;0,'12_Tasso di attivita'!H12/-0.2*100,0)</f>
        <v>0</v>
      </c>
      <c r="O12" s="3">
        <f>IF('13_Disoccupazione lungo periodo'!H12&gt;0,'13_Disoccupazione lungo periodo'!H12/0.5*100,0)</f>
        <v>0</v>
      </c>
      <c r="P12" s="3">
        <f>IF('14_Disoccupazione giovanile'!H12&gt;0,'14_Disoccupazione giovanile'!H12/2*100,0)</f>
        <v>0</v>
      </c>
      <c r="Q12">
        <f t="shared" si="0"/>
        <v>2</v>
      </c>
      <c r="R12" s="3">
        <f t="shared" si="7"/>
        <v>47.490642189890309</v>
      </c>
      <c r="S12">
        <f t="shared" si="1"/>
        <v>10</v>
      </c>
      <c r="T12">
        <f t="shared" si="2"/>
        <v>0</v>
      </c>
      <c r="U12" s="3">
        <f t="shared" si="3"/>
        <v>41.161904761904758</v>
      </c>
      <c r="V12">
        <f t="shared" si="4"/>
        <v>5</v>
      </c>
      <c r="W12">
        <f t="shared" si="5"/>
        <v>2</v>
      </c>
      <c r="X12" s="3">
        <f t="shared" si="8"/>
        <v>51.006607427660057</v>
      </c>
      <c r="Y12">
        <f t="shared" si="6"/>
        <v>20</v>
      </c>
      <c r="Z12" s="3">
        <f t="shared" si="9"/>
        <v>69.045101109965017</v>
      </c>
    </row>
    <row r="13" spans="1:26" x14ac:dyDescent="0.25">
      <c r="A13" s="4" t="s">
        <v>56</v>
      </c>
      <c r="B13" t="s">
        <v>14</v>
      </c>
      <c r="C13" s="3">
        <f>IF('1_Bilancia commerciale'!H13&lt;1,ABS(1-'1_Bilancia commerciale'!H13)*20,('1_Bilancia commerciale'!H13-1)*20)</f>
        <v>28</v>
      </c>
      <c r="D13" s="3">
        <f>IF('2_posizione internaz.li'!H13&lt;0,'2_posizione internaz.li'!H13/-35*100,0)</f>
        <v>160</v>
      </c>
      <c r="E13" s="3">
        <f>IF('3_Tasso cambio effettivo'!H13&lt;0,'3_Tasso cambio effettivo'!H13/-5*100,'3_Tasso cambio effettivo'!H13/5*100)</f>
        <v>84.000000000000014</v>
      </c>
      <c r="F13" s="3">
        <f>IF('4_Quota export mondiale'!H13&lt;0,'4_Quota export mondiale'!H13/-6*100,0)</f>
        <v>0</v>
      </c>
      <c r="G13" s="3">
        <f>IF('5_Costo_lavoro'!H13&gt;0,'5_Costo_lavoro'!H13/9*100,0)</f>
        <v>0</v>
      </c>
      <c r="H13" s="3">
        <f>IF('6_Prezzo abitazioni'!H13&gt;0,'6_Prezzo abitazioni'!H13/6*100,0)</f>
        <v>76.666666666666657</v>
      </c>
      <c r="I13" s="3">
        <f>IF('7_Crediti concessi privati'!H13&gt;0,'7_Crediti concessi privati'!H13/14*100,0)</f>
        <v>15.714285714285717</v>
      </c>
      <c r="J13" s="3">
        <f>IF('8_Debiti settore privato'!H13&gt;0,'8_Debiti settore privato'!H13/133*100,0)</f>
        <v>69.172932330827066</v>
      </c>
      <c r="K13" s="3">
        <f>IF('9_Debito pubblico'!H13&gt;0,'9_Debito pubblico'!H13/60*100,0)</f>
        <v>122</v>
      </c>
      <c r="L13" s="3">
        <f>IF('10_Disoccupazione'!H13&gt;0,'10_Disoccupazione'!H13/10*100,0)</f>
        <v>109.00000000000001</v>
      </c>
      <c r="M13" s="3">
        <f>IF('11_esposizione finanziaria'!H13&gt;0,'11_esposizione finanziaria'!H13/16.5*100,0)</f>
        <v>27.27272727272727</v>
      </c>
      <c r="N13" s="3">
        <f>IF('12_Tasso di attivita'!H13&lt;0,'12_Tasso di attivita'!H13/-0.2*100,0)</f>
        <v>299.99999999999994</v>
      </c>
      <c r="O13" s="3">
        <f>IF('13_Disoccupazione lungo periodo'!H13&gt;0,'13_Disoccupazione lungo periodo'!H13/0.5*100,0)</f>
        <v>0</v>
      </c>
      <c r="P13" s="3">
        <f>IF('14_Disoccupazione giovanile'!H13&gt;0,'14_Disoccupazione giovanile'!H13/2*100,0)</f>
        <v>0</v>
      </c>
      <c r="Q13">
        <f t="shared" si="0"/>
        <v>4</v>
      </c>
      <c r="R13" s="3">
        <f t="shared" si="7"/>
        <v>70.844757998893328</v>
      </c>
      <c r="S13">
        <f t="shared" si="1"/>
        <v>22</v>
      </c>
      <c r="T13">
        <f t="shared" si="2"/>
        <v>1</v>
      </c>
      <c r="U13" s="3">
        <f t="shared" si="3"/>
        <v>54.4</v>
      </c>
      <c r="V13">
        <f t="shared" si="4"/>
        <v>10</v>
      </c>
      <c r="W13">
        <f t="shared" si="5"/>
        <v>3</v>
      </c>
      <c r="X13" s="3">
        <f t="shared" si="8"/>
        <v>79.980734664945174</v>
      </c>
      <c r="Y13">
        <f t="shared" si="6"/>
        <v>26</v>
      </c>
      <c r="Z13" s="3">
        <f t="shared" si="9"/>
        <v>72.57585179573212</v>
      </c>
    </row>
    <row r="14" spans="1:26" x14ac:dyDescent="0.25">
      <c r="A14" s="9" t="s">
        <v>55</v>
      </c>
      <c r="B14" s="10" t="s">
        <v>15</v>
      </c>
      <c r="C14" s="11">
        <f>IF('1_Bilancia commerciale'!H14&lt;1,ABS(1-'1_Bilancia commerciale'!H14)*20,('1_Bilancia commerciale'!H14-1)*20)</f>
        <v>32</v>
      </c>
      <c r="D14" s="11">
        <f>IF('2_posizione internaz.li'!H14&lt;0,'2_posizione internaz.li'!H14/-35*100,0)</f>
        <v>14.285714285714285</v>
      </c>
      <c r="E14" s="11">
        <f>IF('3_Tasso cambio effettivo'!H14&lt;0,'3_Tasso cambio effettivo'!H14/-5*100,'3_Tasso cambio effettivo'!H14/5*100)</f>
        <v>68</v>
      </c>
      <c r="F14" s="11">
        <f>IF('4_Quota export mondiale'!H14&lt;0,'4_Quota export mondiale'!H14/-6*100,0)</f>
        <v>4</v>
      </c>
      <c r="G14" s="11">
        <f>IF('5_Costo_lavoro'!H14&gt;0,'5_Costo_lavoro'!H14/9*100,0)</f>
        <v>25.555555555555554</v>
      </c>
      <c r="H14" s="11">
        <f>IF('6_Prezzo abitazioni'!H14&gt;0,'6_Prezzo abitazioni'!H14/6*100,0)</f>
        <v>0</v>
      </c>
      <c r="I14" s="11">
        <f>IF('7_Crediti concessi privati'!H14&gt;0,'7_Crediti concessi privati'!H14/14*100,0)</f>
        <v>14.285714285714285</v>
      </c>
      <c r="J14" s="11">
        <f>IF('8_Debiti settore privato'!H14&gt;0,'8_Debiti settore privato'!H14/133*100,0)</f>
        <v>81.05263157894737</v>
      </c>
      <c r="K14" s="11">
        <f>IF('9_Debito pubblico'!H14&gt;0,'9_Debito pubblico'!H14/60*100,0)</f>
        <v>224.00000000000003</v>
      </c>
      <c r="L14" s="11">
        <f>IF('10_Disoccupazione'!H14&gt;0,'10_Disoccupazione'!H14/10*100,0)</f>
        <v>111.99999999999999</v>
      </c>
      <c r="M14" s="11">
        <f>IF('11_esposizione finanziaria'!H14&gt;0,'11_esposizione finanziaria'!H14/16.5*100,0)</f>
        <v>0.60606060606060608</v>
      </c>
      <c r="N14" s="11">
        <f>IF('12_Tasso di attivita'!H14&lt;0,'12_Tasso di attivita'!H14/-0.2*100,0)</f>
        <v>0</v>
      </c>
      <c r="O14" s="11">
        <f>IF('13_Disoccupazione lungo periodo'!H14&gt;0,'13_Disoccupazione lungo periodo'!H14/0.5*100,0)</f>
        <v>0</v>
      </c>
      <c r="P14" s="11">
        <f>IF('14_Disoccupazione giovanile'!H14&gt;0,'14_Disoccupazione giovanile'!H14/2*100,0)</f>
        <v>0</v>
      </c>
      <c r="Q14" s="10">
        <f t="shared" si="0"/>
        <v>2</v>
      </c>
      <c r="R14" s="11">
        <f t="shared" si="7"/>
        <v>41.12754830799944</v>
      </c>
      <c r="S14" s="12">
        <f t="shared" si="1"/>
        <v>3</v>
      </c>
      <c r="T14" s="12">
        <f t="shared" si="2"/>
        <v>0</v>
      </c>
      <c r="U14" s="13">
        <f t="shared" si="3"/>
        <v>28.768253968253966</v>
      </c>
      <c r="V14" s="12">
        <f t="shared" si="4"/>
        <v>1</v>
      </c>
      <c r="W14" s="10">
        <f t="shared" si="5"/>
        <v>2</v>
      </c>
      <c r="X14" s="11">
        <f t="shared" si="8"/>
        <v>47.993822941191368</v>
      </c>
      <c r="Y14" s="10">
        <f t="shared" si="6"/>
        <v>18</v>
      </c>
      <c r="Z14" s="11">
        <f t="shared" si="9"/>
        <v>75.018261870875577</v>
      </c>
    </row>
    <row r="15" spans="1:26" x14ac:dyDescent="0.25">
      <c r="A15" s="4" t="s">
        <v>55</v>
      </c>
      <c r="B15" t="s">
        <v>16</v>
      </c>
      <c r="C15" s="3">
        <f>IF('1_Bilancia commerciale'!H15&lt;1,ABS(1-'1_Bilancia commerciale'!H15)*20,('1_Bilancia commerciale'!H15-1)*20)</f>
        <v>108</v>
      </c>
      <c r="D15" s="3">
        <f>IF('2_posizione internaz.li'!H15&lt;0,'2_posizione internaz.li'!H15/-35*100,0)</f>
        <v>357.71428571428572</v>
      </c>
      <c r="E15" s="3">
        <f>IF('3_Tasso cambio effettivo'!H15&lt;0,'3_Tasso cambio effettivo'!H15/-5*100,'3_Tasso cambio effettivo'!H15/5*100)</f>
        <v>40</v>
      </c>
      <c r="F15" s="3">
        <f>IF('4_Quota export mondiale'!H15&lt;0,'4_Quota export mondiale'!H15/-6*100,0)</f>
        <v>0</v>
      </c>
      <c r="G15" s="3">
        <f>IF('5_Costo_lavoro'!H15&gt;0,'5_Costo_lavoro'!H15/9*100,0)</f>
        <v>0</v>
      </c>
      <c r="H15" s="3">
        <f>IF('6_Prezzo abitazioni'!H15&gt;0,'6_Prezzo abitazioni'!H15/6*100,0)</f>
        <v>8.3333333333333321</v>
      </c>
      <c r="I15" s="3">
        <f>IF('7_Crediti concessi privati'!H15&gt;0,'7_Crediti concessi privati'!H15/14*100,0)</f>
        <v>81.428571428571431</v>
      </c>
      <c r="J15" s="3">
        <f>IF('8_Debiti settore privato'!H15&gt;0,'8_Debiti settore privato'!H15/133*100,0)</f>
        <v>211.87969924812032</v>
      </c>
      <c r="K15" s="3">
        <f>IF('9_Debito pubblico'!H15&gt;0,'9_Debito pubblico'!H15/60*100,0)</f>
        <v>163.5</v>
      </c>
      <c r="L15" s="3">
        <f>IF('10_Disoccupazione'!H15&gt;0,'10_Disoccupazione'!H15/10*100,0)</f>
        <v>108</v>
      </c>
      <c r="M15" s="3">
        <f>IF('11_esposizione finanziaria'!H15&gt;0,'11_esposizione finanziaria'!H15/16.5*100,0)</f>
        <v>0</v>
      </c>
      <c r="N15" s="3">
        <f>IF('12_Tasso di attivita'!H15&lt;0,'12_Tasso di attivita'!H15/-0.2*100,0)</f>
        <v>0</v>
      </c>
      <c r="O15" s="3">
        <f>IF('13_Disoccupazione lungo periodo'!H15&gt;0,'13_Disoccupazione lungo periodo'!H15/0.5*100,0)</f>
        <v>0</v>
      </c>
      <c r="P15" s="3">
        <f>IF('14_Disoccupazione giovanile'!H15&gt;0,'14_Disoccupazione giovanile'!H15/2*100,0)</f>
        <v>0</v>
      </c>
      <c r="Q15">
        <f t="shared" si="0"/>
        <v>5</v>
      </c>
      <c r="R15" s="3">
        <f t="shared" si="7"/>
        <v>77.061134980307912</v>
      </c>
      <c r="S15">
        <f t="shared" si="1"/>
        <v>24</v>
      </c>
      <c r="T15">
        <f t="shared" si="2"/>
        <v>2</v>
      </c>
      <c r="U15" s="3">
        <f t="shared" si="3"/>
        <v>101.14285714285714</v>
      </c>
      <c r="V15">
        <f t="shared" si="4"/>
        <v>24</v>
      </c>
      <c r="W15">
        <f t="shared" si="5"/>
        <v>3</v>
      </c>
      <c r="X15" s="3">
        <f t="shared" si="8"/>
        <v>63.682400445558336</v>
      </c>
      <c r="Y15">
        <f t="shared" si="6"/>
        <v>24</v>
      </c>
      <c r="Z15" s="3">
        <f t="shared" si="9"/>
        <v>53.124945552874983</v>
      </c>
    </row>
    <row r="16" spans="1:26" x14ac:dyDescent="0.25">
      <c r="A16" s="4" t="s">
        <v>55</v>
      </c>
      <c r="B16" t="s">
        <v>17</v>
      </c>
      <c r="C16" s="3">
        <f>IF('1_Bilancia commerciale'!H16&lt;1,ABS(1-'1_Bilancia commerciale'!H16)*20,('1_Bilancia commerciale'!H16-1)*20)</f>
        <v>1.9999999999999996</v>
      </c>
      <c r="D16" s="3">
        <f>IF('2_posizione internaz.li'!H16&lt;0,'2_posizione internaz.li'!H16/-35*100,0)</f>
        <v>129.71428571428572</v>
      </c>
      <c r="E16" s="3">
        <f>IF('3_Tasso cambio effettivo'!H16&lt;0,'3_Tasso cambio effettivo'!H16/-5*100,'3_Tasso cambio effettivo'!H16/5*100)</f>
        <v>102</v>
      </c>
      <c r="F16" s="3">
        <f>IF('4_Quota export mondiale'!H16&lt;0,'4_Quota export mondiale'!H16/-6*100,0)</f>
        <v>0</v>
      </c>
      <c r="G16" s="3">
        <f>IF('5_Costo_lavoro'!H16&gt;0,'5_Costo_lavoro'!H16/9*100,0)</f>
        <v>163.33333333333334</v>
      </c>
      <c r="H16" s="3">
        <f>IF('6_Prezzo abitazioni'!H16&gt;0,'6_Prezzo abitazioni'!H16/6*100,0)</f>
        <v>106.66666666666667</v>
      </c>
      <c r="I16" s="3">
        <f>IF('7_Crediti concessi privati'!H16&gt;0,'7_Crediti concessi privati'!H16/14*100,0)</f>
        <v>0</v>
      </c>
      <c r="J16" s="3">
        <f>IF('8_Debiti settore privato'!H16&gt;0,'8_Debiti settore privato'!H16/133*100,0)</f>
        <v>52.481203007518793</v>
      </c>
      <c r="K16" s="3">
        <f>IF('9_Debito pubblico'!H16&gt;0,'9_Debito pubblico'!H16/60*100,0)</f>
        <v>61.666666666666671</v>
      </c>
      <c r="L16" s="3">
        <f>IF('10_Disoccupazione'!H16&gt;0,'10_Disoccupazione'!H16/10*100,0)</f>
        <v>86</v>
      </c>
      <c r="M16" s="3">
        <f>IF('11_esposizione finanziaria'!H16&gt;0,'11_esposizione finanziaria'!H16/16.5*100,0)</f>
        <v>0</v>
      </c>
      <c r="N16" s="3">
        <f>IF('12_Tasso di attivita'!H16&lt;0,'12_Tasso di attivita'!H16/-0.2*100,0)</f>
        <v>0</v>
      </c>
      <c r="O16" s="3">
        <f>IF('13_Disoccupazione lungo periodo'!H16&gt;0,'13_Disoccupazione lungo periodo'!H16/0.5*100,0)</f>
        <v>0</v>
      </c>
      <c r="P16" s="3">
        <f>IF('14_Disoccupazione giovanile'!H16&gt;0,'14_Disoccupazione giovanile'!H16/2*100,0)</f>
        <v>0</v>
      </c>
      <c r="Q16">
        <f t="shared" si="0"/>
        <v>4</v>
      </c>
      <c r="R16" s="3">
        <f t="shared" si="7"/>
        <v>50.275868242033653</v>
      </c>
      <c r="S16">
        <f t="shared" si="1"/>
        <v>14</v>
      </c>
      <c r="T16">
        <f t="shared" si="2"/>
        <v>3</v>
      </c>
      <c r="U16" s="3">
        <f t="shared" si="3"/>
        <v>79.409523809523805</v>
      </c>
      <c r="V16">
        <f t="shared" si="4"/>
        <v>17</v>
      </c>
      <c r="W16">
        <f t="shared" si="5"/>
        <v>1</v>
      </c>
      <c r="X16" s="3">
        <f t="shared" si="8"/>
        <v>34.090504037872464</v>
      </c>
      <c r="Y16">
        <f t="shared" si="6"/>
        <v>3</v>
      </c>
      <c r="Z16" s="3">
        <f t="shared" si="9"/>
        <v>43.590145313540404</v>
      </c>
    </row>
    <row r="17" spans="1:26" x14ac:dyDescent="0.25">
      <c r="A17" s="4" t="s">
        <v>55</v>
      </c>
      <c r="B17" t="s">
        <v>18</v>
      </c>
      <c r="C17" s="3">
        <f>IF('1_Bilancia commerciale'!H17&lt;1,ABS(1-'1_Bilancia commerciale'!H17)*20,('1_Bilancia commerciale'!H17-1)*20)</f>
        <v>22</v>
      </c>
      <c r="D17" s="3">
        <f>IF('2_posizione internaz.li'!H17&lt;0,'2_posizione internaz.li'!H17/-35*100,0)</f>
        <v>86.285714285714292</v>
      </c>
      <c r="E17" s="3">
        <f>IF('3_Tasso cambio effettivo'!H17&lt;0,'3_Tasso cambio effettivo'!H17/-5*100,'3_Tasso cambio effettivo'!H17/5*100)</f>
        <v>131.99999999999997</v>
      </c>
      <c r="F17" s="3">
        <f>IF('4_Quota export mondiale'!H17&lt;0,'4_Quota export mondiale'!H17/-6*100,0)</f>
        <v>0</v>
      </c>
      <c r="G17" s="3">
        <f>IF('5_Costo_lavoro'!H17&gt;0,'5_Costo_lavoro'!H17/9*100,0)</f>
        <v>182.2222222222222</v>
      </c>
      <c r="H17" s="3">
        <f>IF('6_Prezzo abitazioni'!H17&gt;0,'6_Prezzo abitazioni'!H17/6*100,0)</f>
        <v>75</v>
      </c>
      <c r="I17" s="3">
        <f>IF('7_Crediti concessi privati'!H17&gt;0,'7_Crediti concessi privati'!H17/14*100,0)</f>
        <v>30.714285714285712</v>
      </c>
      <c r="J17" s="3">
        <f>IF('8_Debiti settore privato'!H17&gt;0,'8_Debiti settore privato'!H17/133*100,0)</f>
        <v>42.180451127819552</v>
      </c>
      <c r="K17" s="3">
        <f>IF('9_Debito pubblico'!H17&gt;0,'9_Debito pubblico'!H17/60*100,0)</f>
        <v>56.166666666666679</v>
      </c>
      <c r="L17" s="3">
        <f>IF('10_Disoccupazione'!H17&gt;0,'10_Disoccupazione'!H17/10*100,0)</f>
        <v>71</v>
      </c>
      <c r="M17" s="3">
        <f>IF('11_esposizione finanziaria'!H17&gt;0,'11_esposizione finanziaria'!H17/16.5*100,0)</f>
        <v>49.696969696969695</v>
      </c>
      <c r="N17" s="3">
        <f>IF('12_Tasso di attivita'!H17&lt;0,'12_Tasso di attivita'!H17/-0.2*100,0)</f>
        <v>0</v>
      </c>
      <c r="O17" s="3">
        <f>IF('13_Disoccupazione lungo periodo'!H17&gt;0,'13_Disoccupazione lungo periodo'!H17/0.5*100,0)</f>
        <v>0</v>
      </c>
      <c r="P17" s="3">
        <f>IF('14_Disoccupazione giovanile'!H17&gt;0,'14_Disoccupazione giovanile'!H17/2*100,0)</f>
        <v>0</v>
      </c>
      <c r="Q17">
        <f t="shared" si="0"/>
        <v>2</v>
      </c>
      <c r="R17" s="3">
        <f t="shared" si="7"/>
        <v>53.376164979548435</v>
      </c>
      <c r="S17">
        <f t="shared" si="1"/>
        <v>16</v>
      </c>
      <c r="T17">
        <f t="shared" si="2"/>
        <v>2</v>
      </c>
      <c r="U17" s="3">
        <f t="shared" si="3"/>
        <v>84.501587301587307</v>
      </c>
      <c r="V17">
        <f t="shared" si="4"/>
        <v>19</v>
      </c>
      <c r="W17">
        <f t="shared" si="5"/>
        <v>0</v>
      </c>
      <c r="X17" s="3">
        <f t="shared" si="8"/>
        <v>36.08426368952685</v>
      </c>
      <c r="Y17">
        <f t="shared" si="6"/>
        <v>7</v>
      </c>
      <c r="Z17" s="3">
        <f t="shared" si="9"/>
        <v>43.459522928335389</v>
      </c>
    </row>
    <row r="18" spans="1:26" x14ac:dyDescent="0.25">
      <c r="A18" s="4" t="s">
        <v>55</v>
      </c>
      <c r="B18" t="s">
        <v>19</v>
      </c>
      <c r="C18" s="3">
        <f>IF('1_Bilancia commerciale'!H18&lt;1,ABS(1-'1_Bilancia commerciale'!H18)*20,('1_Bilancia commerciale'!H18-1)*20)</f>
        <v>68</v>
      </c>
      <c r="D18" s="3">
        <f>IF('2_posizione internaz.li'!H18&lt;0,'2_posizione internaz.li'!H18/-35*100,0)</f>
        <v>0</v>
      </c>
      <c r="E18" s="3">
        <f>IF('3_Tasso cambio effettivo'!H18&lt;0,'3_Tasso cambio effettivo'!H18/-5*100,'3_Tasso cambio effettivo'!H18/5*100)</f>
        <v>65.999999999999986</v>
      </c>
      <c r="F18" s="3">
        <f>IF('4_Quota export mondiale'!H18&lt;0,'4_Quota export mondiale'!H18/-6*100,0)</f>
        <v>0</v>
      </c>
      <c r="G18" s="3">
        <f>IF('5_Costo_lavoro'!H18&gt;0,'5_Costo_lavoro'!H18/9*100,0)</f>
        <v>110.00000000000001</v>
      </c>
      <c r="H18" s="3">
        <f>IF('6_Prezzo abitazioni'!H18&gt;0,'6_Prezzo abitazioni'!H18/6*100,0)</f>
        <v>85</v>
      </c>
      <c r="I18" s="3">
        <f>IF('7_Crediti concessi privati'!H18&gt;0,'7_Crediti concessi privati'!H18/14*100,0)</f>
        <v>42.857142857142854</v>
      </c>
      <c r="J18" s="3">
        <f>IF('8_Debiti settore privato'!H18&gt;0,'8_Debiti settore privato'!H18/133*100,0)</f>
        <v>210.97744360902254</v>
      </c>
      <c r="K18" s="3">
        <f>IF('9_Debito pubblico'!H18&gt;0,'9_Debito pubblico'!H18/60*100,0)</f>
        <v>34.833333333333336</v>
      </c>
      <c r="L18" s="3">
        <f>IF('10_Disoccupazione'!H18&gt;0,'10_Disoccupazione'!H18/10*100,0)</f>
        <v>57.999999999999993</v>
      </c>
      <c r="M18" s="3">
        <f>IF('11_esposizione finanziaria'!H18&gt;0,'11_esposizione finanziaria'!H18/16.5*100,0)</f>
        <v>0</v>
      </c>
      <c r="N18" s="3">
        <f>IF('12_Tasso di attivita'!H18&lt;0,'12_Tasso di attivita'!H18/-0.2*100,0)</f>
        <v>0</v>
      </c>
      <c r="O18" s="3">
        <f>IF('13_Disoccupazione lungo periodo'!H18&gt;0,'13_Disoccupazione lungo periodo'!H18/0.5*100,0)</f>
        <v>0</v>
      </c>
      <c r="P18" s="3">
        <f>IF('14_Disoccupazione giovanile'!H18&gt;0,'14_Disoccupazione giovanile'!H18/2*100,0)</f>
        <v>0</v>
      </c>
      <c r="Q18">
        <f t="shared" si="0"/>
        <v>2</v>
      </c>
      <c r="R18" s="3">
        <f t="shared" si="7"/>
        <v>48.261994271392766</v>
      </c>
      <c r="S18">
        <f t="shared" si="1"/>
        <v>12</v>
      </c>
      <c r="T18">
        <f t="shared" si="2"/>
        <v>1</v>
      </c>
      <c r="U18" s="3">
        <f t="shared" si="3"/>
        <v>48.8</v>
      </c>
      <c r="V18">
        <f t="shared" si="4"/>
        <v>7</v>
      </c>
      <c r="W18">
        <f t="shared" si="5"/>
        <v>1</v>
      </c>
      <c r="X18" s="3">
        <f t="shared" si="8"/>
        <v>47.963102199944302</v>
      </c>
      <c r="Y18">
        <f t="shared" si="6"/>
        <v>17</v>
      </c>
      <c r="Z18" s="3">
        <f t="shared" si="9"/>
        <v>63.88758547654507</v>
      </c>
    </row>
    <row r="19" spans="1:26" x14ac:dyDescent="0.25">
      <c r="A19" s="4" t="s">
        <v>56</v>
      </c>
      <c r="B19" t="s">
        <v>20</v>
      </c>
      <c r="C19" s="3">
        <f>IF('1_Bilancia commerciale'!H19&lt;1,ABS(1-'1_Bilancia commerciale'!H19)*20,('1_Bilancia commerciale'!H19-1)*20)</f>
        <v>24.000000000000004</v>
      </c>
      <c r="D19" s="3">
        <f>IF('2_posizione internaz.li'!H19&lt;0,'2_posizione internaz.li'!H19/-35*100,0)</f>
        <v>144.85714285714286</v>
      </c>
      <c r="E19" s="3">
        <f>IF('3_Tasso cambio effettivo'!H19&lt;0,'3_Tasso cambio effettivo'!H19/-5*100,'3_Tasso cambio effettivo'!H19/5*100)</f>
        <v>40</v>
      </c>
      <c r="F19" s="3">
        <f>IF('4_Quota export mondiale'!H19&lt;0,'4_Quota export mondiale'!H19/-6*100,0)</f>
        <v>0</v>
      </c>
      <c r="G19" s="3">
        <f>IF('5_Costo_lavoro'!H19&gt;0,'5_Costo_lavoro'!H19/9*100,0)</f>
        <v>136.66666666666666</v>
      </c>
      <c r="H19" s="3">
        <f>IF('6_Prezzo abitazioni'!H19&gt;0,'6_Prezzo abitazioni'!H19/6*100,0)</f>
        <v>178.33333333333331</v>
      </c>
      <c r="I19" s="3">
        <f>IF('7_Crediti concessi privati'!H19&gt;0,'7_Crediti concessi privati'!H19/14*100,0)</f>
        <v>30.714285714285712</v>
      </c>
      <c r="J19" s="3">
        <f>IF('8_Debiti settore privato'!H19&gt;0,'8_Debiti settore privato'!H19/133*100,0)</f>
        <v>51.654135338345867</v>
      </c>
      <c r="K19" s="3">
        <f>IF('9_Debito pubblico'!H19&gt;0,'9_Debito pubblico'!H19/60*100,0)</f>
        <v>115.16666666666666</v>
      </c>
      <c r="L19" s="3">
        <f>IF('10_Disoccupazione'!H19&gt;0,'10_Disoccupazione'!H19/10*100,0)</f>
        <v>42.000000000000007</v>
      </c>
      <c r="M19" s="3">
        <f>IF('11_esposizione finanziaria'!H19&gt;0,'11_esposizione finanziaria'!H19/16.5*100,0)</f>
        <v>0</v>
      </c>
      <c r="N19" s="3">
        <f>IF('12_Tasso di attivita'!H19&lt;0,'12_Tasso di attivita'!H19/-0.2*100,0)</f>
        <v>0</v>
      </c>
      <c r="O19" s="3">
        <f>IF('13_Disoccupazione lungo periodo'!H19&gt;0,'13_Disoccupazione lungo periodo'!H19/0.5*100,0)</f>
        <v>0</v>
      </c>
      <c r="P19" s="3">
        <f>IF('14_Disoccupazione giovanile'!H19&gt;0,'14_Disoccupazione giovanile'!H19/2*100,0)</f>
        <v>0</v>
      </c>
      <c r="Q19">
        <f t="shared" si="0"/>
        <v>4</v>
      </c>
      <c r="R19" s="3">
        <f t="shared" si="7"/>
        <v>54.528016469745793</v>
      </c>
      <c r="S19">
        <f t="shared" si="1"/>
        <v>20</v>
      </c>
      <c r="T19">
        <f t="shared" si="2"/>
        <v>2</v>
      </c>
      <c r="U19" s="3">
        <f t="shared" si="3"/>
        <v>69.104761904761901</v>
      </c>
      <c r="V19">
        <f t="shared" si="4"/>
        <v>15</v>
      </c>
      <c r="W19">
        <f t="shared" si="5"/>
        <v>2</v>
      </c>
      <c r="X19" s="3">
        <f t="shared" si="8"/>
        <v>46.429824561403507</v>
      </c>
      <c r="Y19">
        <f t="shared" si="6"/>
        <v>16</v>
      </c>
      <c r="Z19" s="3">
        <f t="shared" si="9"/>
        <v>54.738364410271387</v>
      </c>
    </row>
    <row r="20" spans="1:26" x14ac:dyDescent="0.25">
      <c r="A20" s="4" t="s">
        <v>55</v>
      </c>
      <c r="B20" t="s">
        <v>21</v>
      </c>
      <c r="C20" s="3">
        <f>IF('1_Bilancia commerciale'!H20&lt;1,ABS(1-'1_Bilancia commerciale'!H20)*20,('1_Bilancia commerciale'!H20-1)*20)</f>
        <v>58</v>
      </c>
      <c r="D20" s="3">
        <f>IF('2_posizione internaz.li'!H20&lt;0,'2_posizione internaz.li'!H20/-35*100,0)</f>
        <v>0</v>
      </c>
      <c r="E20" s="3">
        <f>IF('3_Tasso cambio effettivo'!H20&lt;0,'3_Tasso cambio effettivo'!H20/-5*100,'3_Tasso cambio effettivo'!H20/5*100)</f>
        <v>90</v>
      </c>
      <c r="F20" s="3">
        <f>IF('4_Quota export mondiale'!H20&lt;0,'4_Quota export mondiale'!H20/-6*100,0)</f>
        <v>0</v>
      </c>
      <c r="G20" s="3">
        <f>IF('5_Costo_lavoro'!H20&gt;0,'5_Costo_lavoro'!H20/9*100,0)</f>
        <v>155.55555555555557</v>
      </c>
      <c r="H20" s="3">
        <f>IF('6_Prezzo abitazioni'!H20&gt;0,'6_Prezzo abitazioni'!H20/6*100,0)</f>
        <v>83.333333333333343</v>
      </c>
      <c r="I20" s="3">
        <f>IF('7_Crediti concessi privati'!H20&gt;0,'7_Crediti concessi privati'!H20/14*100,0)</f>
        <v>44.285714285714292</v>
      </c>
      <c r="J20" s="3">
        <f>IF('8_Debiti settore privato'!H20&gt;0,'8_Debiti settore privato'!H20/133*100,0)</f>
        <v>91.353383458646618</v>
      </c>
      <c r="K20" s="3">
        <f>IF('9_Debito pubblico'!H20&gt;0,'9_Debito pubblico'!H20/60*100,0)</f>
        <v>72.833333333333343</v>
      </c>
      <c r="L20" s="3">
        <f>IF('10_Disoccupazione'!H20&gt;0,'10_Disoccupazione'!H20/10*100,0)</f>
        <v>41</v>
      </c>
      <c r="M20" s="3">
        <f>IF('11_esposizione finanziaria'!H20&gt;0,'11_esposizione finanziaria'!H20/16.5*100,0)</f>
        <v>16.363636363636363</v>
      </c>
      <c r="N20" s="3">
        <f>IF('12_Tasso di attivita'!H20&lt;0,'12_Tasso di attivita'!H20/-0.2*100,0)</f>
        <v>0</v>
      </c>
      <c r="O20" s="3">
        <f>IF('13_Disoccupazione lungo periodo'!H20&gt;0,'13_Disoccupazione lungo periodo'!H20/0.5*100,0)</f>
        <v>0</v>
      </c>
      <c r="P20" s="3">
        <f>IF('14_Disoccupazione giovanile'!H20&gt;0,'14_Disoccupazione giovanile'!H20/2*100,0)</f>
        <v>0</v>
      </c>
      <c r="Q20">
        <f t="shared" si="0"/>
        <v>1</v>
      </c>
      <c r="R20" s="3">
        <f t="shared" si="7"/>
        <v>46.623211166444257</v>
      </c>
      <c r="S20">
        <f t="shared" si="1"/>
        <v>8</v>
      </c>
      <c r="T20">
        <f t="shared" si="2"/>
        <v>1</v>
      </c>
      <c r="U20" s="3">
        <f t="shared" si="3"/>
        <v>60.711111111111109</v>
      </c>
      <c r="V20">
        <f t="shared" si="4"/>
        <v>12</v>
      </c>
      <c r="W20">
        <f t="shared" si="5"/>
        <v>0</v>
      </c>
      <c r="X20" s="3">
        <f t="shared" si="8"/>
        <v>38.796600086073767</v>
      </c>
      <c r="Y20">
        <f t="shared" si="6"/>
        <v>9</v>
      </c>
      <c r="Z20" s="3">
        <f t="shared" si="9"/>
        <v>53.494109178509163</v>
      </c>
    </row>
    <row r="21" spans="1:26" x14ac:dyDescent="0.25">
      <c r="A21" s="4" t="s">
        <v>55</v>
      </c>
      <c r="B21" t="s">
        <v>22</v>
      </c>
      <c r="C21" s="3">
        <f>IF('1_Bilancia commerciale'!H21&lt;1,ABS(1-'1_Bilancia commerciale'!H21)*20,('1_Bilancia commerciale'!H21-1)*20)</f>
        <v>150</v>
      </c>
      <c r="D21" s="3">
        <f>IF('2_posizione internaz.li'!H21&lt;0,'2_posizione internaz.li'!H21/-35*100,0)</f>
        <v>0</v>
      </c>
      <c r="E21" s="3">
        <f>IF('3_Tasso cambio effettivo'!H21&lt;0,'3_Tasso cambio effettivo'!H21/-5*100,'3_Tasso cambio effettivo'!H21/5*100)</f>
        <v>65.999999999999986</v>
      </c>
      <c r="F21" s="3">
        <f>IF('4_Quota export mondiale'!H21&lt;0,'4_Quota export mondiale'!H21/-6*100,0)</f>
        <v>0</v>
      </c>
      <c r="G21" s="3">
        <f>IF('5_Costo_lavoro'!H21&gt;0,'5_Costo_lavoro'!H21/9*100,0)</f>
        <v>41.111111111111114</v>
      </c>
      <c r="H21" s="3">
        <f>IF('6_Prezzo abitazioni'!H21&gt;0,'6_Prezzo abitazioni'!H21/6*100,0)</f>
        <v>118.33333333333333</v>
      </c>
      <c r="I21" s="3">
        <f>IF('7_Crediti concessi privati'!H21&gt;0,'7_Crediti concessi privati'!H21/14*100,0)</f>
        <v>37.142857142857146</v>
      </c>
      <c r="J21" s="3">
        <f>IF('8_Debiti settore privato'!H21&gt;0,'8_Debiti settore privato'!H21/133*100,0)</f>
        <v>181.42857142857142</v>
      </c>
      <c r="K21" s="3">
        <f>IF('9_Debito pubblico'!H21&gt;0,'9_Debito pubblico'!H21/60*100,0)</f>
        <v>87.333333333333329</v>
      </c>
      <c r="L21" s="3">
        <f>IF('10_Disoccupazione'!H21&gt;0,'10_Disoccupazione'!H21/10*100,0)</f>
        <v>59.000000000000007</v>
      </c>
      <c r="M21" s="3">
        <f>IF('11_esposizione finanziaria'!H21&gt;0,'11_esposizione finanziaria'!H21/16.5*100,0)</f>
        <v>0</v>
      </c>
      <c r="N21" s="3">
        <f>IF('12_Tasso di attivita'!H21&lt;0,'12_Tasso di attivita'!H21/-0.2*100,0)</f>
        <v>0</v>
      </c>
      <c r="O21" s="3">
        <f>IF('13_Disoccupazione lungo periodo'!H21&gt;0,'13_Disoccupazione lungo periodo'!H21/0.5*100,0)</f>
        <v>0</v>
      </c>
      <c r="P21" s="3">
        <f>IF('14_Disoccupazione giovanile'!H21&gt;0,'14_Disoccupazione giovanile'!H21/2*100,0)</f>
        <v>0</v>
      </c>
      <c r="Q21">
        <f t="shared" si="0"/>
        <v>3</v>
      </c>
      <c r="R21" s="3">
        <f t="shared" si="7"/>
        <v>52.882086167800459</v>
      </c>
      <c r="S21">
        <f t="shared" si="1"/>
        <v>15</v>
      </c>
      <c r="T21">
        <f t="shared" si="2"/>
        <v>1</v>
      </c>
      <c r="U21" s="3">
        <f t="shared" si="3"/>
        <v>51.422222222222217</v>
      </c>
      <c r="V21">
        <f t="shared" si="4"/>
        <v>9</v>
      </c>
      <c r="W21">
        <f t="shared" si="5"/>
        <v>2</v>
      </c>
      <c r="X21" s="3">
        <f t="shared" si="8"/>
        <v>53.693121693121697</v>
      </c>
      <c r="Y21">
        <f t="shared" si="6"/>
        <v>21</v>
      </c>
      <c r="Z21" s="3">
        <f t="shared" si="9"/>
        <v>65.271643583036749</v>
      </c>
    </row>
    <row r="22" spans="1:26" x14ac:dyDescent="0.25">
      <c r="A22" s="4" t="s">
        <v>55</v>
      </c>
      <c r="B22" t="s">
        <v>23</v>
      </c>
      <c r="C22" s="3">
        <f>IF('1_Bilancia commerciale'!H22&lt;1,ABS(1-'1_Bilancia commerciale'!H22)*20,('1_Bilancia commerciale'!H22-1)*20)</f>
        <v>14</v>
      </c>
      <c r="D22" s="3">
        <f>IF('2_posizione internaz.li'!H22&lt;0,'2_posizione internaz.li'!H22/-35*100,0)</f>
        <v>0</v>
      </c>
      <c r="E22" s="3">
        <f>IF('3_Tasso cambio effettivo'!H22&lt;0,'3_Tasso cambio effettivo'!H22/-5*100,'3_Tasso cambio effettivo'!H22/5*100)</f>
        <v>96</v>
      </c>
      <c r="F22" s="3">
        <f>IF('4_Quota export mondiale'!H22&lt;0,'4_Quota export mondiale'!H22/-6*100,0)</f>
        <v>0</v>
      </c>
      <c r="G22" s="3">
        <f>IF('5_Costo_lavoro'!H22&gt;0,'5_Costo_lavoro'!H22/9*100,0)</f>
        <v>55.555555555555557</v>
      </c>
      <c r="H22" s="3">
        <f>IF('6_Prezzo abitazioni'!H22&gt;0,'6_Prezzo abitazioni'!H22/6*100,0)</f>
        <v>43.333333333333336</v>
      </c>
      <c r="I22" s="3">
        <f>IF('7_Crediti concessi privati'!H22&gt;0,'7_Crediti concessi privati'!H22/14*100,0)</f>
        <v>34.285714285714285</v>
      </c>
      <c r="J22" s="3">
        <f>IF('8_Debiti settore privato'!H22&gt;0,'8_Debiti settore privato'!H22/133*100,0)</f>
        <v>92.406015037593988</v>
      </c>
      <c r="K22" s="3">
        <f>IF('9_Debito pubblico'!H22&gt;0,'9_Debito pubblico'!H22/60*100,0)</f>
        <v>123.49999999999999</v>
      </c>
      <c r="L22" s="3">
        <f>IF('10_Disoccupazione'!H22&gt;0,'10_Disoccupazione'!H22/10*100,0)</f>
        <v>59.000000000000007</v>
      </c>
      <c r="M22" s="3">
        <f>IF('11_esposizione finanziaria'!H22&gt;0,'11_esposizione finanziaria'!H22/16.5*100,0)</f>
        <v>0</v>
      </c>
      <c r="N22" s="3">
        <f>IF('12_Tasso di attivita'!H22&lt;0,'12_Tasso di attivita'!H22/-0.2*100,0)</f>
        <v>0</v>
      </c>
      <c r="O22" s="3">
        <f>IF('13_Disoccupazione lungo periodo'!H22&gt;0,'13_Disoccupazione lungo periodo'!H22/0.5*100,0)</f>
        <v>0</v>
      </c>
      <c r="P22" s="3">
        <f>IF('14_Disoccupazione giovanile'!H22&gt;0,'14_Disoccupazione giovanile'!H22/2*100,0)</f>
        <v>0</v>
      </c>
      <c r="Q22">
        <f t="shared" si="0"/>
        <v>1</v>
      </c>
      <c r="R22" s="3">
        <f t="shared" si="7"/>
        <v>37.005758443728368</v>
      </c>
      <c r="S22">
        <f t="shared" si="1"/>
        <v>1</v>
      </c>
      <c r="T22">
        <f t="shared" si="2"/>
        <v>0</v>
      </c>
      <c r="U22" s="3">
        <f t="shared" si="3"/>
        <v>33.111111111111107</v>
      </c>
      <c r="V22">
        <f t="shared" si="4"/>
        <v>2</v>
      </c>
      <c r="W22">
        <f t="shared" si="5"/>
        <v>1</v>
      </c>
      <c r="X22" s="3">
        <f t="shared" si="8"/>
        <v>39.169451406293511</v>
      </c>
      <c r="Y22">
        <f t="shared" si="6"/>
        <v>10</v>
      </c>
      <c r="Z22" s="3">
        <f t="shared" si="9"/>
        <v>68.044441398549523</v>
      </c>
    </row>
    <row r="23" spans="1:26" x14ac:dyDescent="0.25">
      <c r="A23" s="4" t="s">
        <v>56</v>
      </c>
      <c r="B23" t="s">
        <v>24</v>
      </c>
      <c r="C23" s="3">
        <f>IF('1_Bilancia commerciale'!H23&lt;1,ABS(1-'1_Bilancia commerciale'!H23)*20,('1_Bilancia commerciale'!H23-1)*20)</f>
        <v>48</v>
      </c>
      <c r="D23" s="3">
        <f>IF('2_posizione internaz.li'!H23&lt;0,'2_posizione internaz.li'!H23/-35*100,0)</f>
        <v>156.28571428571431</v>
      </c>
      <c r="E23" s="3">
        <f>IF('3_Tasso cambio effettivo'!H23&lt;0,'3_Tasso cambio effettivo'!H23/-5*100,'3_Tasso cambio effettivo'!H23/5*100)</f>
        <v>2</v>
      </c>
      <c r="F23" s="3">
        <f>IF('4_Quota export mondiale'!H23&lt;0,'4_Quota export mondiale'!H23/-6*100,0)</f>
        <v>0</v>
      </c>
      <c r="G23" s="3">
        <f>IF('5_Costo_lavoro'!H23&gt;0,'5_Costo_lavoro'!H23/9*100,0)</f>
        <v>73.333333333333329</v>
      </c>
      <c r="H23" s="3">
        <f>IF('6_Prezzo abitazioni'!H23&gt;0,'6_Prezzo abitazioni'!H23/6*100,0)</f>
        <v>83.333333333333343</v>
      </c>
      <c r="I23" s="3">
        <f>IF('7_Crediti concessi privati'!H23&gt;0,'7_Crediti concessi privati'!H23/14*100,0)</f>
        <v>27.142857142857142</v>
      </c>
      <c r="J23" s="3">
        <f>IF('8_Debiti settore privato'!H23&gt;0,'8_Debiti settore privato'!H23/133*100,0)</f>
        <v>57.669172932330824</v>
      </c>
      <c r="K23" s="3">
        <f>IF('9_Debito pubblico'!H23&gt;0,'9_Debito pubblico'!H23/60*100,0)</f>
        <v>81.166666666666671</v>
      </c>
      <c r="L23" s="3">
        <f>IF('10_Disoccupazione'!H23&gt;0,'10_Disoccupazione'!H23/10*100,0)</f>
        <v>51</v>
      </c>
      <c r="M23" s="3">
        <f>IF('11_esposizione finanziaria'!H23&gt;0,'11_esposizione finanziaria'!H23/16.5*100,0)</f>
        <v>20</v>
      </c>
      <c r="N23" s="3">
        <f>IF('12_Tasso di attivita'!H23&lt;0,'12_Tasso di attivita'!H23/-0.2*100,0)</f>
        <v>0</v>
      </c>
      <c r="O23" s="3">
        <f>IF('13_Disoccupazione lungo periodo'!H23&gt;0,'13_Disoccupazione lungo periodo'!H23/0.5*100,0)</f>
        <v>0</v>
      </c>
      <c r="P23" s="3">
        <f>IF('14_Disoccupazione giovanile'!H23&gt;0,'14_Disoccupazione giovanile'!H23/2*100,0)</f>
        <v>0</v>
      </c>
      <c r="Q23">
        <f t="shared" si="0"/>
        <v>1</v>
      </c>
      <c r="R23" s="3">
        <f t="shared" si="7"/>
        <v>42.852219835302542</v>
      </c>
      <c r="S23">
        <f t="shared" si="1"/>
        <v>4</v>
      </c>
      <c r="T23">
        <f t="shared" si="2"/>
        <v>1</v>
      </c>
      <c r="U23" s="3">
        <f t="shared" si="3"/>
        <v>55.923809523809531</v>
      </c>
      <c r="V23">
        <f t="shared" si="4"/>
        <v>11</v>
      </c>
      <c r="W23">
        <f t="shared" si="5"/>
        <v>0</v>
      </c>
      <c r="X23" s="3">
        <f t="shared" si="8"/>
        <v>35.590225563909776</v>
      </c>
      <c r="Y23">
        <f t="shared" si="6"/>
        <v>6</v>
      </c>
      <c r="Z23" s="3">
        <f t="shared" si="9"/>
        <v>53.391471451398978</v>
      </c>
    </row>
    <row r="24" spans="1:26" x14ac:dyDescent="0.25">
      <c r="A24" s="4" t="s">
        <v>55</v>
      </c>
      <c r="B24" t="s">
        <v>25</v>
      </c>
      <c r="C24" s="3">
        <f>IF('1_Bilancia commerciale'!H24&lt;1,ABS(1-'1_Bilancia commerciale'!H24)*20,('1_Bilancia commerciale'!H24-1)*20)</f>
        <v>0</v>
      </c>
      <c r="D24" s="3">
        <f>IF('2_posizione internaz.li'!H24&lt;0,'2_posizione internaz.li'!H24/-35*100,0)</f>
        <v>304</v>
      </c>
      <c r="E24" s="3">
        <f>IF('3_Tasso cambio effettivo'!H24&lt;0,'3_Tasso cambio effettivo'!H24/-5*100,'3_Tasso cambio effettivo'!H24/5*100)</f>
        <v>65.999999999999986</v>
      </c>
      <c r="F24" s="3">
        <f>IF('4_Quota export mondiale'!H24&lt;0,'4_Quota export mondiale'!H24/-6*100,0)</f>
        <v>0</v>
      </c>
      <c r="G24" s="3">
        <f>IF('5_Costo_lavoro'!H24&gt;0,'5_Costo_lavoro'!H24/9*100,0)</f>
        <v>70</v>
      </c>
      <c r="H24" s="3">
        <f>IF('6_Prezzo abitazioni'!H24&gt;0,'6_Prezzo abitazioni'!H24/6*100,0)</f>
        <v>143.33333333333334</v>
      </c>
      <c r="I24" s="3">
        <f>IF('7_Crediti concessi privati'!H24&gt;0,'7_Crediti concessi privati'!H24/14*100,0)</f>
        <v>5.7142857142857144</v>
      </c>
      <c r="J24" s="3">
        <f>IF('8_Debiti settore privato'!H24&gt;0,'8_Debiti settore privato'!H24/133*100,0)</f>
        <v>116.61654135338347</v>
      </c>
      <c r="K24" s="3">
        <f>IF('9_Debito pubblico'!H24&gt;0,'9_Debito pubblico'!H24/60*100,0)</f>
        <v>202.5</v>
      </c>
      <c r="L24" s="3">
        <f>IF('10_Disoccupazione'!H24&gt;0,'10_Disoccupazione'!H24/10*100,0)</f>
        <v>93</v>
      </c>
      <c r="M24" s="3">
        <f>IF('11_esposizione finanziaria'!H24&gt;0,'11_esposizione finanziaria'!H24/16.5*100,0)</f>
        <v>2.4242424242424243</v>
      </c>
      <c r="N24" s="3">
        <f>IF('12_Tasso di attivita'!H24&lt;0,'12_Tasso di attivita'!H24/-0.2*100,0)</f>
        <v>0</v>
      </c>
      <c r="O24" s="3">
        <f>IF('13_Disoccupazione lungo periodo'!H24&gt;0,'13_Disoccupazione lungo periodo'!H24/0.5*100,0)</f>
        <v>0</v>
      </c>
      <c r="P24" s="3">
        <f>IF('14_Disoccupazione giovanile'!H24&gt;0,'14_Disoccupazione giovanile'!H24/2*100,0)</f>
        <v>0</v>
      </c>
      <c r="Q24">
        <f t="shared" si="0"/>
        <v>4</v>
      </c>
      <c r="R24" s="3">
        <f t="shared" si="7"/>
        <v>71.684885916088916</v>
      </c>
      <c r="S24">
        <f t="shared" si="1"/>
        <v>23</v>
      </c>
      <c r="T24">
        <f t="shared" si="2"/>
        <v>1</v>
      </c>
      <c r="U24" s="3">
        <f t="shared" si="3"/>
        <v>88</v>
      </c>
      <c r="V24">
        <f t="shared" si="4"/>
        <v>21</v>
      </c>
      <c r="W24">
        <f t="shared" si="5"/>
        <v>3</v>
      </c>
      <c r="X24" s="3">
        <f t="shared" si="8"/>
        <v>62.62093364724943</v>
      </c>
      <c r="Y24">
        <f t="shared" si="6"/>
        <v>23</v>
      </c>
      <c r="Z24" s="3">
        <f t="shared" si="9"/>
        <v>56.157325178196857</v>
      </c>
    </row>
    <row r="25" spans="1:26" x14ac:dyDescent="0.25">
      <c r="A25" s="4" t="s">
        <v>56</v>
      </c>
      <c r="B25" t="s">
        <v>26</v>
      </c>
      <c r="C25" s="3">
        <f>IF('1_Bilancia commerciale'!H25&lt;1,ABS(1-'1_Bilancia commerciale'!H25)*20,('1_Bilancia commerciale'!H25-1)*20)</f>
        <v>82</v>
      </c>
      <c r="D25" s="3">
        <f>IF('2_posizione internaz.li'!H25&lt;0,'2_posizione internaz.li'!H25/-35*100,0)</f>
        <v>124</v>
      </c>
      <c r="E25" s="3">
        <f>IF('3_Tasso cambio effettivo'!H25&lt;0,'3_Tasso cambio effettivo'!H25/-5*100,'3_Tasso cambio effettivo'!H25/5*100)</f>
        <v>13.999999999999998</v>
      </c>
      <c r="F25" s="3">
        <f>IF('4_Quota export mondiale'!H25&lt;0,'4_Quota export mondiale'!H25/-6*100,0)</f>
        <v>0</v>
      </c>
      <c r="G25" s="3">
        <f>IF('5_Costo_lavoro'!H25&gt;0,'5_Costo_lavoro'!H25/9*100,0)</f>
        <v>318.88888888888886</v>
      </c>
      <c r="H25" s="3">
        <f>IF('6_Prezzo abitazioni'!H25&gt;0,'6_Prezzo abitazioni'!H25/6*100,0)</f>
        <v>28.333333333333332</v>
      </c>
      <c r="I25" s="3">
        <f>IF('7_Crediti concessi privati'!H25&gt;0,'7_Crediti concessi privati'!H25/14*100,0)</f>
        <v>13.571428571428571</v>
      </c>
      <c r="J25" s="3">
        <f>IF('8_Debiti settore privato'!H25&gt;0,'8_Debiti settore privato'!H25/133*100,0)</f>
        <v>35.413533834586467</v>
      </c>
      <c r="K25" s="3">
        <f>IF('9_Debito pubblico'!H25&gt;0,'9_Debito pubblico'!H25/60*100,0)</f>
        <v>57.499999999999993</v>
      </c>
      <c r="L25" s="3">
        <f>IF('10_Disoccupazione'!H25&gt;0,'10_Disoccupazione'!H25/10*100,0)</f>
        <v>62</v>
      </c>
      <c r="M25" s="3">
        <f>IF('11_esposizione finanziaria'!H25&gt;0,'11_esposizione finanziaria'!H25/16.5*100,0)</f>
        <v>20.606060606060606</v>
      </c>
      <c r="N25" s="3">
        <f>IF('12_Tasso di attivita'!H25&lt;0,'12_Tasso di attivita'!H25/-0.2*100,0)</f>
        <v>0</v>
      </c>
      <c r="O25" s="3">
        <f>IF('13_Disoccupazione lungo periodo'!H25&gt;0,'13_Disoccupazione lungo periodo'!H25/0.5*100,0)</f>
        <v>0</v>
      </c>
      <c r="P25" s="3">
        <f>IF('14_Disoccupazione giovanile'!H25&gt;0,'14_Disoccupazione giovanile'!H25/2*100,0)</f>
        <v>0</v>
      </c>
      <c r="Q25">
        <f t="shared" si="0"/>
        <v>2</v>
      </c>
      <c r="R25" s="3">
        <f t="shared" si="7"/>
        <v>54.022374659592707</v>
      </c>
      <c r="S25">
        <f t="shared" si="1"/>
        <v>18</v>
      </c>
      <c r="T25">
        <f t="shared" si="2"/>
        <v>2</v>
      </c>
      <c r="U25" s="3">
        <f t="shared" si="3"/>
        <v>107.77777777777779</v>
      </c>
      <c r="V25">
        <f t="shared" si="4"/>
        <v>25</v>
      </c>
      <c r="W25">
        <f t="shared" si="5"/>
        <v>0</v>
      </c>
      <c r="X25" s="3">
        <f t="shared" si="8"/>
        <v>24.158261816156553</v>
      </c>
      <c r="Y25">
        <f t="shared" si="6"/>
        <v>1</v>
      </c>
      <c r="Z25" s="3">
        <f t="shared" si="9"/>
        <v>28.747923921133122</v>
      </c>
    </row>
    <row r="26" spans="1:26" x14ac:dyDescent="0.25">
      <c r="A26" s="4" t="s">
        <v>55</v>
      </c>
      <c r="B26" t="s">
        <v>27</v>
      </c>
      <c r="C26" s="3">
        <f>IF('1_Bilancia commerciale'!H26&lt;1,ABS(1-'1_Bilancia commerciale'!H26)*20,('1_Bilancia commerciale'!H26-1)*20)</f>
        <v>92</v>
      </c>
      <c r="D26" s="3">
        <f>IF('2_posizione internaz.li'!H26&lt;0,'2_posizione internaz.li'!H26/-35*100,0)</f>
        <v>53.999999999999993</v>
      </c>
      <c r="E26" s="3">
        <f>IF('3_Tasso cambio effettivo'!H26&lt;0,'3_Tasso cambio effettivo'!H26/-5*100,'3_Tasso cambio effettivo'!H26/5*100)</f>
        <v>40</v>
      </c>
      <c r="F26" s="3">
        <f>IF('4_Quota export mondiale'!H26&lt;0,'4_Quota export mondiale'!H26/-6*100,0)</f>
        <v>0</v>
      </c>
      <c r="G26" s="3">
        <f>IF('5_Costo_lavoro'!H26&gt;0,'5_Costo_lavoro'!H26/9*100,0)</f>
        <v>63.333333333333329</v>
      </c>
      <c r="H26" s="3">
        <f>IF('6_Prezzo abitazioni'!H26&gt;0,'6_Prezzo abitazioni'!H26/6*100,0)</f>
        <v>109.99999999999999</v>
      </c>
      <c r="I26" s="3">
        <f>IF('7_Crediti concessi privati'!H26&gt;0,'7_Crediti concessi privati'!H26/14*100,0)</f>
        <v>9.2857142857142865</v>
      </c>
      <c r="J26" s="3">
        <f>IF('8_Debiti settore privato'!H26&gt;0,'8_Debiti settore privato'!H26/133*100,0)</f>
        <v>54.511278195488721</v>
      </c>
      <c r="K26" s="3">
        <f>IF('9_Debito pubblico'!H26&gt;0,'9_Debito pubblico'!H26/60*100,0)</f>
        <v>117.16666666666666</v>
      </c>
      <c r="L26" s="3">
        <f>IF('10_Disoccupazione'!H26&gt;0,'10_Disoccupazione'!H26/10*100,0)</f>
        <v>65.999999999999986</v>
      </c>
      <c r="M26" s="3">
        <f>IF('11_esposizione finanziaria'!H26&gt;0,'11_esposizione finanziaria'!H26/16.5*100,0)</f>
        <v>24.848484848484848</v>
      </c>
      <c r="N26" s="3">
        <f>IF('12_Tasso di attivita'!H26&lt;0,'12_Tasso di attivita'!H26/-0.2*100,0)</f>
        <v>0</v>
      </c>
      <c r="O26" s="3">
        <f>IF('13_Disoccupazione lungo periodo'!H26&gt;0,'13_Disoccupazione lungo periodo'!H26/0.5*100,0)</f>
        <v>0</v>
      </c>
      <c r="P26" s="3">
        <f>IF('14_Disoccupazione giovanile'!H26&gt;0,'14_Disoccupazione giovanile'!H26/2*100,0)</f>
        <v>0</v>
      </c>
      <c r="Q26">
        <f t="shared" si="0"/>
        <v>2</v>
      </c>
      <c r="R26" s="3">
        <f t="shared" si="7"/>
        <v>45.081819809263422</v>
      </c>
      <c r="S26">
        <f t="shared" si="1"/>
        <v>6</v>
      </c>
      <c r="T26">
        <f t="shared" si="2"/>
        <v>0</v>
      </c>
      <c r="U26" s="3">
        <f t="shared" si="3"/>
        <v>49.86666666666666</v>
      </c>
      <c r="V26">
        <f t="shared" si="4"/>
        <v>8</v>
      </c>
      <c r="W26">
        <f t="shared" si="5"/>
        <v>2</v>
      </c>
      <c r="X26" s="3">
        <f t="shared" si="8"/>
        <v>42.423571555150502</v>
      </c>
      <c r="Y26">
        <f t="shared" si="6"/>
        <v>13</v>
      </c>
      <c r="Z26" s="3">
        <f t="shared" si="9"/>
        <v>60.49510892667135</v>
      </c>
    </row>
    <row r="27" spans="1:26" x14ac:dyDescent="0.25">
      <c r="A27" s="4" t="s">
        <v>55</v>
      </c>
      <c r="B27" t="s">
        <v>28</v>
      </c>
      <c r="C27" s="3">
        <f>IF('1_Bilancia commerciale'!H27&lt;1,ABS(1-'1_Bilancia commerciale'!H27)*20,('1_Bilancia commerciale'!H27-1)*20)</f>
        <v>66</v>
      </c>
      <c r="D27" s="3">
        <f>IF('2_posizione internaz.li'!H27&lt;0,'2_posizione internaz.li'!H27/-35*100,0)</f>
        <v>198.28571428571431</v>
      </c>
      <c r="E27" s="3">
        <f>IF('3_Tasso cambio effettivo'!H27&lt;0,'3_Tasso cambio effettivo'!H27/-5*100,'3_Tasso cambio effettivo'!H27/5*100)</f>
        <v>50</v>
      </c>
      <c r="F27" s="3">
        <f>IF('4_Quota export mondiale'!H27&lt;0,'4_Quota export mondiale'!H27/-6*100,0)</f>
        <v>0</v>
      </c>
      <c r="G27" s="3">
        <f>IF('5_Costo_lavoro'!H27&gt;0,'5_Costo_lavoro'!H27/9*100,0)</f>
        <v>125.55555555555556</v>
      </c>
      <c r="H27" s="3">
        <f>IF('6_Prezzo abitazioni'!H27&gt;0,'6_Prezzo abitazioni'!H27/6*100,0)</f>
        <v>81.666666666666671</v>
      </c>
      <c r="I27" s="3">
        <f>IF('7_Crediti concessi privati'!H27&gt;0,'7_Crediti concessi privati'!H27/14*100,0)</f>
        <v>44.285714285714292</v>
      </c>
      <c r="J27" s="3">
        <f>IF('8_Debiti settore privato'!H27&gt;0,'8_Debiti settore privato'!H27/133*100,0)</f>
        <v>68.045112781954884</v>
      </c>
      <c r="K27" s="3">
        <f>IF('9_Debito pubblico'!H27&gt;0,'9_Debito pubblico'!H27/60*100,0)</f>
        <v>82.333333333333343</v>
      </c>
      <c r="L27" s="3">
        <f>IF('10_Disoccupazione'!H27&gt;0,'10_Disoccupazione'!H27/10*100,0)</f>
        <v>81</v>
      </c>
      <c r="M27" s="3">
        <f>IF('11_esposizione finanziaria'!H27&gt;0,'11_esposizione finanziaria'!H27/16.5*100,0)</f>
        <v>58.18181818181818</v>
      </c>
      <c r="N27" s="3">
        <f>IF('12_Tasso di attivita'!H27&lt;0,'12_Tasso di attivita'!H27/-0.2*100,0)</f>
        <v>0</v>
      </c>
      <c r="O27" s="3">
        <f>IF('13_Disoccupazione lungo periodo'!H27&gt;0,'13_Disoccupazione lungo periodo'!H27/0.5*100,0)</f>
        <v>0</v>
      </c>
      <c r="P27" s="3">
        <f>IF('14_Disoccupazione giovanile'!H27&gt;0,'14_Disoccupazione giovanile'!H27/2*100,0)</f>
        <v>0</v>
      </c>
      <c r="Q27">
        <f t="shared" si="0"/>
        <v>2</v>
      </c>
      <c r="R27" s="3">
        <f t="shared" si="7"/>
        <v>61.096708220768377</v>
      </c>
      <c r="S27">
        <f t="shared" si="1"/>
        <v>21</v>
      </c>
      <c r="T27">
        <f t="shared" si="2"/>
        <v>2</v>
      </c>
      <c r="U27" s="3">
        <f t="shared" si="3"/>
        <v>87.968253968253975</v>
      </c>
      <c r="V27">
        <f t="shared" si="4"/>
        <v>20</v>
      </c>
      <c r="W27">
        <f t="shared" si="5"/>
        <v>0</v>
      </c>
      <c r="X27" s="3">
        <f t="shared" si="8"/>
        <v>46.168071694387486</v>
      </c>
      <c r="Y27">
        <f t="shared" si="6"/>
        <v>15</v>
      </c>
      <c r="Z27" s="3">
        <f t="shared" si="9"/>
        <v>48.577862089448601</v>
      </c>
    </row>
    <row r="28" spans="1:26" x14ac:dyDescent="0.25">
      <c r="A28" s="4" t="s">
        <v>55</v>
      </c>
      <c r="B28" t="s">
        <v>29</v>
      </c>
      <c r="C28" s="3">
        <f>IF('1_Bilancia commerciale'!H28&lt;1,ABS(1-'1_Bilancia commerciale'!H28)*20,('1_Bilancia commerciale'!H28-1)*20)</f>
        <v>50</v>
      </c>
      <c r="D28" s="3">
        <f>IF('2_posizione internaz.li'!H28&lt;0,'2_posizione internaz.li'!H28/-35*100,0)</f>
        <v>16</v>
      </c>
      <c r="E28" s="3">
        <f>IF('3_Tasso cambio effettivo'!H28&lt;0,'3_Tasso cambio effettivo'!H28/-5*100,'3_Tasso cambio effettivo'!H28/5*100)</f>
        <v>57.999999999999993</v>
      </c>
      <c r="F28" s="3">
        <f>IF('4_Quota export mondiale'!H28&lt;0,'4_Quota export mondiale'!H28/-6*100,0)</f>
        <v>69.166666666666671</v>
      </c>
      <c r="G28" s="3">
        <f>IF('5_Costo_lavoro'!H28&gt;0,'5_Costo_lavoro'!H28/9*100,0)</f>
        <v>0</v>
      </c>
      <c r="H28" s="3">
        <f>IF('6_Prezzo abitazioni'!H28&gt;0,'6_Prezzo abitazioni'!H28/6*100,0)</f>
        <v>0</v>
      </c>
      <c r="I28" s="3">
        <f>IF('7_Crediti concessi privati'!H28&gt;0,'7_Crediti concessi privati'!H28/14*100,0)</f>
        <v>30.714285714285712</v>
      </c>
      <c r="J28" s="3">
        <f>IF('8_Debiti settore privato'!H28&gt;0,'8_Debiti settore privato'!H28/133*100,0)</f>
        <v>108.19548872180451</v>
      </c>
      <c r="K28" s="3">
        <f>IF('9_Debito pubblico'!H28&gt;0,'9_Debito pubblico'!H28/60*100,0)</f>
        <v>108.16666666666667</v>
      </c>
      <c r="L28" s="3">
        <f>IF('10_Disoccupazione'!H28&gt;0,'10_Disoccupazione'!H28/10*100,0)</f>
        <v>84.000000000000014</v>
      </c>
      <c r="M28" s="3">
        <f>IF('11_esposizione finanziaria'!H28&gt;0,'11_esposizione finanziaria'!H28/16.5*100,0)</f>
        <v>121.81818181818183</v>
      </c>
      <c r="N28" s="3">
        <f>IF('12_Tasso di attivita'!H28&lt;0,'12_Tasso di attivita'!H28/-0.2*100,0)</f>
        <v>0</v>
      </c>
      <c r="O28" s="3">
        <f>IF('13_Disoccupazione lungo periodo'!H28&gt;0,'13_Disoccupazione lungo periodo'!H28/0.5*100,0)</f>
        <v>0</v>
      </c>
      <c r="P28" s="3">
        <f>IF('14_Disoccupazione giovanile'!H28&gt;0,'14_Disoccupazione giovanile'!H28/2*100,0)</f>
        <v>0</v>
      </c>
      <c r="Q28">
        <f t="shared" si="0"/>
        <v>3</v>
      </c>
      <c r="R28" s="3">
        <f t="shared" si="7"/>
        <v>46.147234970543252</v>
      </c>
      <c r="S28">
        <f t="shared" si="1"/>
        <v>7</v>
      </c>
      <c r="T28">
        <f t="shared" si="2"/>
        <v>0</v>
      </c>
      <c r="U28" s="3">
        <f t="shared" si="3"/>
        <v>38.63333333333334</v>
      </c>
      <c r="V28">
        <f t="shared" si="4"/>
        <v>3</v>
      </c>
      <c r="W28">
        <f t="shared" si="5"/>
        <v>3</v>
      </c>
      <c r="X28" s="3">
        <f t="shared" si="8"/>
        <v>50.321624768993189</v>
      </c>
      <c r="Y28">
        <f t="shared" si="6"/>
        <v>19</v>
      </c>
      <c r="Z28" s="3">
        <f t="shared" si="9"/>
        <v>70.100875910709775</v>
      </c>
    </row>
    <row r="29" spans="1:26" x14ac:dyDescent="0.25">
      <c r="A29" s="4" t="s">
        <v>56</v>
      </c>
      <c r="B29" t="s">
        <v>30</v>
      </c>
      <c r="C29" s="3">
        <f>IF('1_Bilancia commerciale'!H29&lt;1,ABS(1-'1_Bilancia commerciale'!H29)*20,('1_Bilancia commerciale'!H29-1)*20)</f>
        <v>34</v>
      </c>
      <c r="D29" s="3">
        <f>IF('2_posizione internaz.li'!H29&lt;0,'2_posizione internaz.li'!H29/-35*100,0)</f>
        <v>0</v>
      </c>
      <c r="E29" s="3">
        <f>IF('3_Tasso cambio effettivo'!H29&lt;0,'3_Tasso cambio effettivo'!H29/-5*100,'3_Tasso cambio effettivo'!H29/5*100)</f>
        <v>80</v>
      </c>
      <c r="F29" s="3">
        <f>IF('4_Quota export mondiale'!H29&lt;0,'4_Quota export mondiale'!H29/-6*100,0)</f>
        <v>113.33333333333333</v>
      </c>
      <c r="G29" s="3">
        <f>IF('5_Costo_lavoro'!H29&gt;0,'5_Costo_lavoro'!H29/9*100,0)</f>
        <v>89.999999999999986</v>
      </c>
      <c r="H29" s="3">
        <f>IF('6_Prezzo abitazioni'!H29&gt;0,'6_Prezzo abitazioni'!H29/6*100,0)</f>
        <v>0</v>
      </c>
      <c r="I29" s="3">
        <f>IF('7_Crediti concessi privati'!H29&gt;0,'7_Crediti concessi privati'!H29/14*100,0)</f>
        <v>63.571428571428577</v>
      </c>
      <c r="J29" s="3">
        <f>IF('8_Debiti settore privato'!H29&gt;0,'8_Debiti settore privato'!H29/133*100,0)</f>
        <v>146.61654135338347</v>
      </c>
      <c r="K29" s="3">
        <f>IF('9_Debito pubblico'!H29&gt;0,'9_Debito pubblico'!H29/60*100,0)</f>
        <v>65.333333333333343</v>
      </c>
      <c r="L29" s="3">
        <f>IF('10_Disoccupazione'!H29&gt;0,'10_Disoccupazione'!H29/10*100,0)</f>
        <v>68</v>
      </c>
      <c r="M29" s="3">
        <f>IF('11_esposizione finanziaria'!H29&gt;0,'11_esposizione finanziaria'!H29/16.5*100,0)</f>
        <v>0</v>
      </c>
      <c r="N29" s="3">
        <f>IF('12_Tasso di attivita'!H29&lt;0,'12_Tasso di attivita'!H29/-0.2*100,0)</f>
        <v>0</v>
      </c>
      <c r="O29" s="3">
        <f>IF('13_Disoccupazione lungo periodo'!H29&gt;0,'13_Disoccupazione lungo periodo'!H29/0.5*100,0)</f>
        <v>0</v>
      </c>
      <c r="P29" s="3">
        <f>IF('14_Disoccupazione giovanile'!H29&gt;0,'14_Disoccupazione giovanile'!H29/2*100,0)</f>
        <v>0</v>
      </c>
      <c r="Q29">
        <f t="shared" si="0"/>
        <v>2</v>
      </c>
      <c r="R29" s="3">
        <f t="shared" si="7"/>
        <v>47.203902613677045</v>
      </c>
      <c r="S29">
        <f t="shared" si="1"/>
        <v>9</v>
      </c>
      <c r="T29">
        <f t="shared" si="2"/>
        <v>1</v>
      </c>
      <c r="U29" s="3">
        <f t="shared" si="3"/>
        <v>63.466666666666661</v>
      </c>
      <c r="V29">
        <f t="shared" si="4"/>
        <v>14</v>
      </c>
      <c r="W29">
        <f t="shared" si="5"/>
        <v>1</v>
      </c>
      <c r="X29" s="3">
        <f t="shared" si="8"/>
        <v>38.169033695349491</v>
      </c>
      <c r="Y29">
        <f t="shared" si="6"/>
        <v>8</v>
      </c>
      <c r="Z29" s="3">
        <f t="shared" si="9"/>
        <v>51.9813714298717</v>
      </c>
    </row>
    <row r="30" spans="1:26" x14ac:dyDescent="0.25">
      <c r="A30" s="4"/>
      <c r="B30" t="s">
        <v>81</v>
      </c>
      <c r="C30" s="3">
        <f t="shared" ref="C30:P30" si="10">AVERAGE(C3:C29)</f>
        <v>50.222222222222221</v>
      </c>
      <c r="D30" s="3">
        <f t="shared" si="10"/>
        <v>119.84126984126982</v>
      </c>
      <c r="E30" s="3">
        <f t="shared" si="10"/>
        <v>79.407407407407405</v>
      </c>
      <c r="F30" s="3">
        <f t="shared" si="10"/>
        <v>7.833333333333333</v>
      </c>
      <c r="G30" s="3">
        <f t="shared" si="10"/>
        <v>85.349794238683145</v>
      </c>
      <c r="H30" s="3">
        <f t="shared" si="10"/>
        <v>68.888888888888872</v>
      </c>
      <c r="I30" s="3">
        <f t="shared" si="10"/>
        <v>28.597883597883598</v>
      </c>
      <c r="J30" s="3">
        <f t="shared" si="10"/>
        <v>101.32832080200498</v>
      </c>
      <c r="K30" s="3">
        <f t="shared" si="10"/>
        <v>109.27777777777777</v>
      </c>
      <c r="L30" s="3">
        <f t="shared" si="10"/>
        <v>78.962962962962962</v>
      </c>
      <c r="M30" s="3">
        <f t="shared" si="10"/>
        <v>18.675645342312013</v>
      </c>
      <c r="N30" s="3">
        <f t="shared" si="10"/>
        <v>22.222222222222218</v>
      </c>
      <c r="O30" s="3">
        <f t="shared" si="10"/>
        <v>0</v>
      </c>
      <c r="P30" s="3">
        <f t="shared" si="10"/>
        <v>0</v>
      </c>
      <c r="R30" s="3">
        <f t="shared" si="7"/>
        <v>55.043409188354879</v>
      </c>
      <c r="U30" s="3">
        <f t="shared" si="3"/>
        <v>68.530805408583177</v>
      </c>
      <c r="X30" s="3">
        <f t="shared" si="8"/>
        <v>47.550411288228048</v>
      </c>
      <c r="Z30" s="3">
        <f t="shared" si="9"/>
        <v>55.534571701091849</v>
      </c>
    </row>
    <row r="31" spans="1:26" x14ac:dyDescent="0.25">
      <c r="A31" s="4" t="s">
        <v>55</v>
      </c>
      <c r="C31" s="3">
        <f t="shared" ref="C31:P31" si="11">SUMIF($A3:$A29,"EUR",C3:C29)/19</f>
        <v>51.157894736842103</v>
      </c>
      <c r="D31" s="3">
        <f t="shared" si="11"/>
        <v>130.27067669172934</v>
      </c>
      <c r="E31" s="3">
        <f t="shared" si="11"/>
        <v>82.526315789473685</v>
      </c>
      <c r="F31" s="3">
        <f t="shared" si="11"/>
        <v>5.0964912280701755</v>
      </c>
      <c r="G31" s="3">
        <f t="shared" si="11"/>
        <v>68.362573099415201</v>
      </c>
      <c r="H31" s="3">
        <f t="shared" si="11"/>
        <v>66.578947368421069</v>
      </c>
      <c r="I31" s="3">
        <f t="shared" si="11"/>
        <v>26.8796992481203</v>
      </c>
      <c r="J31" s="3">
        <f t="shared" si="11"/>
        <v>109.45785516422637</v>
      </c>
      <c r="K31" s="3">
        <f t="shared" si="11"/>
        <v>124.33333333333334</v>
      </c>
      <c r="L31" s="3">
        <f t="shared" si="11"/>
        <v>86.368421052631575</v>
      </c>
      <c r="M31" s="3">
        <f t="shared" si="11"/>
        <v>19.776714513556623</v>
      </c>
      <c r="N31" s="3">
        <f t="shared" si="11"/>
        <v>15.789473684210524</v>
      </c>
      <c r="O31" s="3">
        <f t="shared" si="11"/>
        <v>0</v>
      </c>
      <c r="P31" s="3">
        <f t="shared" si="11"/>
        <v>0</v>
      </c>
      <c r="R31" s="3">
        <f t="shared" si="7"/>
        <v>56.185599707859311</v>
      </c>
      <c r="U31" s="3">
        <f t="shared" si="3"/>
        <v>67.482790309106107</v>
      </c>
      <c r="X31" s="3">
        <f t="shared" si="8"/>
        <v>49.909382707166642</v>
      </c>
      <c r="Z31" s="3">
        <f t="shared" si="9"/>
        <v>57.10467332504917</v>
      </c>
    </row>
    <row r="32" spans="1:26" x14ac:dyDescent="0.25">
      <c r="A32" s="4" t="s">
        <v>56</v>
      </c>
      <c r="C32" s="3">
        <f t="shared" ref="C32:P32" si="12">SUMIF($A3:$A29,"N_EUR",C3:C29)/9</f>
        <v>42.666666666666664</v>
      </c>
      <c r="D32" s="3">
        <f t="shared" si="12"/>
        <v>84.50793650793652</v>
      </c>
      <c r="E32" s="3">
        <f t="shared" si="12"/>
        <v>64</v>
      </c>
      <c r="F32" s="3">
        <f t="shared" si="12"/>
        <v>12.74074074074074</v>
      </c>
      <c r="G32" s="3">
        <f t="shared" si="12"/>
        <v>111.72839506172838</v>
      </c>
      <c r="H32" s="3">
        <f t="shared" si="12"/>
        <v>66.111111111111114</v>
      </c>
      <c r="I32" s="3">
        <f t="shared" si="12"/>
        <v>29.047619047619051</v>
      </c>
      <c r="J32" s="3">
        <f t="shared" si="12"/>
        <v>72.907268170426079</v>
      </c>
      <c r="K32" s="3">
        <f t="shared" si="12"/>
        <v>65.351851851851848</v>
      </c>
      <c r="L32" s="3">
        <f t="shared" si="12"/>
        <v>54.555555555555557</v>
      </c>
      <c r="M32" s="3">
        <f t="shared" si="12"/>
        <v>14.276094276094275</v>
      </c>
      <c r="N32" s="3">
        <f t="shared" si="12"/>
        <v>33.333333333333329</v>
      </c>
      <c r="O32" s="3">
        <f t="shared" si="12"/>
        <v>0</v>
      </c>
      <c r="P32" s="3">
        <f t="shared" si="12"/>
        <v>0</v>
      </c>
      <c r="R32" s="3">
        <f t="shared" si="7"/>
        <v>46.516183737361679</v>
      </c>
      <c r="U32" s="3">
        <f t="shared" si="3"/>
        <v>63.128747795414462</v>
      </c>
      <c r="X32" s="3">
        <f t="shared" si="8"/>
        <v>37.28698148288791</v>
      </c>
      <c r="Z32" s="3">
        <f t="shared" si="9"/>
        <v>51.530887652341328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N30:P30 C3:M32">
    <cfRule type="cellIs" dxfId="34" priority="4" stopIfTrue="1" operator="greaterThanOrEqual">
      <formula>100</formula>
    </cfRule>
  </conditionalFormatting>
  <conditionalFormatting sqref="N3:N29 N31:N32">
    <cfRule type="cellIs" dxfId="33" priority="3" stopIfTrue="1" operator="greaterThanOrEqual">
      <formula>100</formula>
    </cfRule>
  </conditionalFormatting>
  <conditionalFormatting sqref="O3:O29 O31:O32">
    <cfRule type="cellIs" dxfId="32" priority="2" stopIfTrue="1" operator="greaterThanOrEqual">
      <formula>100</formula>
    </cfRule>
  </conditionalFormatting>
  <conditionalFormatting sqref="P3:P29 P31:P32">
    <cfRule type="cellIs" dxfId="31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5"/>
  <sheetViews>
    <sheetView topLeftCell="A13" workbookViewId="0">
      <selection activeCell="A30" sqref="A30:XFD30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4" t="s">
        <v>78</v>
      </c>
      <c r="R1" s="75"/>
      <c r="S1" s="75"/>
      <c r="T1" s="74" t="s">
        <v>79</v>
      </c>
      <c r="U1" s="75"/>
      <c r="V1" s="75"/>
      <c r="W1" s="74" t="s">
        <v>80</v>
      </c>
      <c r="X1" s="75"/>
      <c r="Y1" s="75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commerciale'!I3&lt;1,ABS(1-'1_Bilancia commerciale'!I3)*20,('1_Bilancia commerciale'!I3-1)*20)</f>
        <v>20</v>
      </c>
      <c r="D3" s="3">
        <f>IF('2_posizione internaz.li'!I3&lt;0,'2_posizione internaz.li'!I3/-35*100,0)</f>
        <v>0</v>
      </c>
      <c r="E3" s="3">
        <f>IF('3_Tasso cambio effettivo'!I3&lt;0,'3_Tasso cambio effettivo'!I3/-5*100,'3_Tasso cambio effettivo'!I3/5*100)</f>
        <v>54</v>
      </c>
      <c r="F3" s="3">
        <f>IF('4_Quota export mondiale'!I3&lt;0,'4_Quota export mondiale'!I3/-6*100,0)</f>
        <v>38.166666666666664</v>
      </c>
      <c r="G3" s="3">
        <f>IF('5_Costo_lavoro'!I3&gt;0,'5_Costo_lavoro'!I3/9*100,0)</f>
        <v>53.333333333333336</v>
      </c>
      <c r="H3" s="3">
        <f>IF('6_Prezzo abitazioni'!I3&gt;0,'6_Prezzo abitazioni'!I3/6*100,0)</f>
        <v>41.666666666666671</v>
      </c>
      <c r="I3" s="3">
        <f>IF('7_Crediti concessi privati'!I3&gt;0,'7_Crediti concessi privati'!I3/14*100,0)</f>
        <v>33.571428571428577</v>
      </c>
      <c r="J3" s="3">
        <f>IF('8_Debiti settore privato'!I3&gt;0,'8_Debiti settore privato'!I3/133*100,0)</f>
        <v>134.06015037593986</v>
      </c>
      <c r="K3" s="3">
        <f>IF('9_Debito pubblico'!I3&gt;0,'9_Debito pubblico'!I3/60*100,0)</f>
        <v>162.66666666666666</v>
      </c>
      <c r="L3" s="3">
        <f>IF('10_Disoccupazione'!I3&gt;0,'10_Disoccupazione'!I3/10*100,0)</f>
        <v>62</v>
      </c>
      <c r="M3" s="3">
        <f>IF('11_esposizione finanziaria'!I3&gt;0,'11_esposizione finanziaria'!I3/16.5*100,0)</f>
        <v>35.151515151515149</v>
      </c>
      <c r="N3" s="3">
        <f>IF('12_Tasso di attivita'!I3&lt;0,'12_Tasso di attivita'!I3/-0.2*100,0)</f>
        <v>0</v>
      </c>
      <c r="O3" s="3">
        <f>IF('13_Disoccupazione lungo periodo'!I3&gt;0,'13_Disoccupazione lungo periodo'!I3/0.5*100,0)</f>
        <v>0</v>
      </c>
      <c r="P3" s="3">
        <f>IF('14_Disoccupazione giovanile'!I3&gt;0,'14_Disoccupazione giovanile'!I3/2*100,0)</f>
        <v>0</v>
      </c>
      <c r="Q3">
        <f t="shared" ref="Q3:Q29" si="0">COUNTIF(C3:P3,"&gt;=100")</f>
        <v>2</v>
      </c>
      <c r="R3" s="3">
        <f>AVERAGE(C3:P3)</f>
        <v>45.329744816586924</v>
      </c>
      <c r="S3">
        <f t="shared" ref="S3:S29" si="1">RANK(R3,R$3:R$29,1)</f>
        <v>5</v>
      </c>
      <c r="T3">
        <f t="shared" ref="T3:T29" si="2">COUNTIF(C3:G3,"&gt;=100")</f>
        <v>0</v>
      </c>
      <c r="U3" s="3">
        <f t="shared" ref="U3:U32" si="3">AVERAGE(C3:G3)</f>
        <v>33.1</v>
      </c>
      <c r="V3">
        <f t="shared" ref="V3:V29" si="4">RANK(U3,U$3:U$29,1)</f>
        <v>5</v>
      </c>
      <c r="W3">
        <f t="shared" ref="W3:W29" si="5">COUNTIF(H3:P3,"&gt;=100")</f>
        <v>2</v>
      </c>
      <c r="X3" s="3">
        <f>AVERAGE(H3:P3)</f>
        <v>52.124047492468542</v>
      </c>
      <c r="Y3">
        <f t="shared" ref="Y3:Y29" si="6">RANK(X3,X$3:X$29,1)</f>
        <v>19</v>
      </c>
      <c r="Z3" s="3">
        <f>SUM(H3:P3)/14/R3*100</f>
        <v>73.921254974497643</v>
      </c>
    </row>
    <row r="4" spans="1:26" x14ac:dyDescent="0.25">
      <c r="A4" s="4" t="s">
        <v>56</v>
      </c>
      <c r="B4" t="s">
        <v>5</v>
      </c>
      <c r="C4" s="3">
        <f>IF('1_Bilancia commerciale'!I4&lt;1,ABS(1-'1_Bilancia commerciale'!I4)*20,('1_Bilancia commerciale'!I4-1)*20)</f>
        <v>20</v>
      </c>
      <c r="D4" s="3">
        <f>IF('2_posizione internaz.li'!I4&lt;0,'2_posizione internaz.li'!I4/-35*100,0)</f>
        <v>86.285714285714292</v>
      </c>
      <c r="E4" s="3">
        <f>IF('3_Tasso cambio effettivo'!I4&lt;0,'3_Tasso cambio effettivo'!I4/-5*100,'3_Tasso cambio effettivo'!I4/5*100)</f>
        <v>92</v>
      </c>
      <c r="F4" s="3">
        <f>IF('4_Quota export mondiale'!I4&lt;0,'4_Quota export mondiale'!I4/-6*100,0)</f>
        <v>0</v>
      </c>
      <c r="G4" s="3">
        <f>IF('5_Costo_lavoro'!I4&gt;0,'5_Costo_lavoro'!I4/9*100,0)</f>
        <v>226.66666666666666</v>
      </c>
      <c r="H4" s="3">
        <f>IF('6_Prezzo abitazioni'!I4&gt;0,'6_Prezzo abitazioni'!I4/6*100,0)</f>
        <v>65</v>
      </c>
      <c r="I4" s="3">
        <f>IF('7_Crediti concessi privati'!I4&gt;0,'7_Crediti concessi privati'!I4/14*100,0)</f>
        <v>40</v>
      </c>
      <c r="J4" s="3">
        <f>IF('8_Debiti settore privato'!I4&gt;0,'8_Debiti settore privato'!I4/133*100,0)</f>
        <v>68.195488721804509</v>
      </c>
      <c r="K4" s="3">
        <f>IF('9_Debito pubblico'!I4&gt;0,'9_Debito pubblico'!I4/60*100,0)</f>
        <v>33.333333333333329</v>
      </c>
      <c r="L4" s="3">
        <f>IF('10_Disoccupazione'!I4&gt;0,'10_Disoccupazione'!I4/10*100,0)</f>
        <v>62</v>
      </c>
      <c r="M4" s="3">
        <f>IF('11_esposizione finanziaria'!I4&gt;0,'11_esposizione finanziaria'!I4/16.5*100,0)</f>
        <v>31.515151515151519</v>
      </c>
      <c r="N4" s="3">
        <f>IF('12_Tasso di attivita'!I4&lt;0,'12_Tasso di attivita'!I4/-0.2*100,0)</f>
        <v>0</v>
      </c>
      <c r="O4" s="3">
        <f>IF('13_Disoccupazione lungo periodo'!I4&gt;0,'13_Disoccupazione lungo periodo'!I4/0.5*100,0)</f>
        <v>0</v>
      </c>
      <c r="P4" s="3">
        <f>IF('14_Disoccupazione giovanile'!I4&gt;0,'14_Disoccupazione giovanile'!I4/2*100,0)</f>
        <v>0</v>
      </c>
      <c r="Q4">
        <f t="shared" si="0"/>
        <v>1</v>
      </c>
      <c r="R4" s="3">
        <f t="shared" ref="R4:R32" si="7">AVERAGE(C4:P4)</f>
        <v>51.785453894476454</v>
      </c>
      <c r="S4">
        <f t="shared" si="1"/>
        <v>18</v>
      </c>
      <c r="T4">
        <f t="shared" si="2"/>
        <v>1</v>
      </c>
      <c r="U4" s="3">
        <f t="shared" si="3"/>
        <v>84.990476190476187</v>
      </c>
      <c r="V4">
        <f t="shared" si="4"/>
        <v>22</v>
      </c>
      <c r="W4">
        <f t="shared" si="5"/>
        <v>0</v>
      </c>
      <c r="X4" s="3">
        <f t="shared" ref="X4:X32" si="8">AVERAGE(H4:P4)</f>
        <v>33.338219285587705</v>
      </c>
      <c r="Y4">
        <f t="shared" si="6"/>
        <v>4</v>
      </c>
      <c r="Z4" s="3">
        <f t="shared" ref="Z4:Z32" si="9">SUM(H4:P4)/14/R4*100</f>
        <v>41.385583761705256</v>
      </c>
    </row>
    <row r="5" spans="1:26" x14ac:dyDescent="0.25">
      <c r="A5" s="4" t="s">
        <v>56</v>
      </c>
      <c r="B5" t="s">
        <v>6</v>
      </c>
      <c r="C5" s="3">
        <f>IF('1_Bilancia commerciale'!I5&lt;1,ABS(1-'1_Bilancia commerciale'!I5)*20,('1_Bilancia commerciale'!I5-1)*20)</f>
        <v>3.9999999999999991</v>
      </c>
      <c r="D5" s="3">
        <f>IF('2_posizione internaz.li'!I5&lt;0,'2_posizione internaz.li'!I5/-35*100,0)</f>
        <v>56.571428571428569</v>
      </c>
      <c r="E5" s="3">
        <f>IF('3_Tasso cambio effettivo'!I5&lt;0,'3_Tasso cambio effettivo'!I5/-5*100,'3_Tasso cambio effettivo'!I5/5*100)</f>
        <v>173.99999999999997</v>
      </c>
      <c r="F5" s="3">
        <f>IF('4_Quota export mondiale'!I5&lt;0,'4_Quota export mondiale'!I5/-6*100,0)</f>
        <v>0</v>
      </c>
      <c r="G5" s="3">
        <f>IF('5_Costo_lavoro'!I5&gt;0,'5_Costo_lavoro'!I5/9*100,0)</f>
        <v>161.11111111111111</v>
      </c>
      <c r="H5" s="3">
        <f>IF('6_Prezzo abitazioni'!I5&gt;0,'6_Prezzo abitazioni'!I5/6*100,0)</f>
        <v>103.33333333333334</v>
      </c>
      <c r="I5" s="3">
        <f>IF('7_Crediti concessi privati'!I5&gt;0,'7_Crediti concessi privati'!I5/14*100,0)</f>
        <v>10</v>
      </c>
      <c r="J5" s="3">
        <f>IF('8_Debiti settore privato'!I5&gt;0,'8_Debiti settore privato'!I5/133*100,0)</f>
        <v>59.097744360902247</v>
      </c>
      <c r="K5" s="3">
        <f>IF('9_Debito pubblico'!I5&gt;0,'9_Debito pubblico'!I5/60*100,0)</f>
        <v>50</v>
      </c>
      <c r="L5" s="3">
        <f>IF('10_Disoccupazione'!I5&gt;0,'10_Disoccupazione'!I5/10*100,0)</f>
        <v>24</v>
      </c>
      <c r="M5" s="3">
        <f>IF('11_esposizione finanziaria'!I5&gt;0,'11_esposizione finanziaria'!I5/16.5*100,0)</f>
        <v>27.878787878787875</v>
      </c>
      <c r="N5" s="3">
        <f>IF('12_Tasso di attivita'!I5&lt;0,'12_Tasso di attivita'!I5/-0.2*100,0)</f>
        <v>0</v>
      </c>
      <c r="O5" s="3">
        <f>IF('13_Disoccupazione lungo periodo'!I5&gt;0,'13_Disoccupazione lungo periodo'!I5/0.5*100,0)</f>
        <v>0</v>
      </c>
      <c r="P5" s="3">
        <f>IF('14_Disoccupazione giovanile'!I5&gt;0,'14_Disoccupazione giovanile'!I5/2*100,0)</f>
        <v>0</v>
      </c>
      <c r="Q5">
        <f t="shared" si="0"/>
        <v>3</v>
      </c>
      <c r="R5" s="3">
        <f t="shared" si="7"/>
        <v>47.856600375397363</v>
      </c>
      <c r="S5">
        <f t="shared" si="1"/>
        <v>12</v>
      </c>
      <c r="T5">
        <f t="shared" si="2"/>
        <v>2</v>
      </c>
      <c r="U5" s="3">
        <f t="shared" si="3"/>
        <v>79.136507936507925</v>
      </c>
      <c r="V5">
        <f t="shared" si="4"/>
        <v>21</v>
      </c>
      <c r="W5">
        <f t="shared" si="5"/>
        <v>1</v>
      </c>
      <c r="X5" s="3">
        <f t="shared" si="8"/>
        <v>30.47887395255816</v>
      </c>
      <c r="Y5">
        <f t="shared" si="6"/>
        <v>2</v>
      </c>
      <c r="Z5" s="3">
        <f t="shared" si="9"/>
        <v>40.942235079275299</v>
      </c>
    </row>
    <row r="6" spans="1:26" x14ac:dyDescent="0.25">
      <c r="A6" s="4" t="s">
        <v>56</v>
      </c>
      <c r="B6" t="s">
        <v>7</v>
      </c>
      <c r="C6" s="3">
        <f>IF('1_Bilancia commerciale'!I6&lt;1,ABS(1-'1_Bilancia commerciale'!I6)*20,('1_Bilancia commerciale'!I6-1)*20)</f>
        <v>138</v>
      </c>
      <c r="D6" s="3">
        <f>IF('2_posizione internaz.li'!I6&lt;0,'2_posizione internaz.li'!I6/-35*100,0)</f>
        <v>0</v>
      </c>
      <c r="E6" s="3">
        <f>IF('3_Tasso cambio effettivo'!I6&lt;0,'3_Tasso cambio effettivo'!I6/-5*100,'3_Tasso cambio effettivo'!I6/5*100)</f>
        <v>4</v>
      </c>
      <c r="F6" s="3">
        <f>IF('4_Quota export mondiale'!I6&lt;0,'4_Quota export mondiale'!I6/-6*100,0)</f>
        <v>0</v>
      </c>
      <c r="G6" s="3">
        <f>IF('5_Costo_lavoro'!I6&gt;0,'5_Costo_lavoro'!I6/9*100,0)</f>
        <v>37.777777777777779</v>
      </c>
      <c r="H6" s="3">
        <f>IF('6_Prezzo abitazioni'!I6&gt;0,'6_Prezzo abitazioni'!I6/6*100,0)</f>
        <v>23.333333333333332</v>
      </c>
      <c r="I6" s="3">
        <f>IF('7_Crediti concessi privati'!I6&gt;0,'7_Crediti concessi privati'!I6/14*100,0)</f>
        <v>75</v>
      </c>
      <c r="J6" s="3">
        <f>IF('8_Debiti settore privato'!I6&gt;0,'8_Debiti settore privato'!I6/133*100,0)</f>
        <v>166.31578947368419</v>
      </c>
      <c r="K6" s="3">
        <f>IF('9_Debito pubblico'!I6&gt;0,'9_Debito pubblico'!I6/60*100,0)</f>
        <v>56.166666666666679</v>
      </c>
      <c r="L6" s="3">
        <f>IF('10_Disoccupazione'!I6&gt;0,'10_Disoccupazione'!I6/10*100,0)</f>
        <v>53</v>
      </c>
      <c r="M6" s="3">
        <f>IF('11_esposizione finanziaria'!I6&gt;0,'11_esposizione finanziaria'!I6/16.5*100,0)</f>
        <v>81.212121212121218</v>
      </c>
      <c r="N6" s="3">
        <f>IF('12_Tasso di attivita'!I6&lt;0,'12_Tasso di attivita'!I6/-0.2*100,0)</f>
        <v>0</v>
      </c>
      <c r="O6" s="3">
        <f>IF('13_Disoccupazione lungo periodo'!I6&gt;0,'13_Disoccupazione lungo periodo'!I6/0.5*100,0)</f>
        <v>0</v>
      </c>
      <c r="P6" s="3">
        <f>IF('14_Disoccupazione giovanile'!I6&gt;0,'14_Disoccupazione giovanile'!I6/2*100,0)</f>
        <v>0</v>
      </c>
      <c r="Q6">
        <f t="shared" si="0"/>
        <v>2</v>
      </c>
      <c r="R6" s="3">
        <f t="shared" si="7"/>
        <v>45.343263461684515</v>
      </c>
      <c r="S6">
        <f t="shared" si="1"/>
        <v>6</v>
      </c>
      <c r="T6">
        <f t="shared" si="2"/>
        <v>1</v>
      </c>
      <c r="U6" s="3">
        <f t="shared" si="3"/>
        <v>35.955555555555556</v>
      </c>
      <c r="V6">
        <f t="shared" si="4"/>
        <v>6</v>
      </c>
      <c r="W6">
        <f t="shared" si="5"/>
        <v>1</v>
      </c>
      <c r="X6" s="3">
        <f t="shared" si="8"/>
        <v>50.558656742867271</v>
      </c>
      <c r="Y6">
        <f t="shared" si="6"/>
        <v>18</v>
      </c>
      <c r="Z6" s="3">
        <f t="shared" si="9"/>
        <v>71.67987290522035</v>
      </c>
    </row>
    <row r="7" spans="1:26" x14ac:dyDescent="0.25">
      <c r="A7" s="4" t="s">
        <v>55</v>
      </c>
      <c r="B7" t="s">
        <v>8</v>
      </c>
      <c r="C7" s="3">
        <f>IF('1_Bilancia commerciale'!I7&lt;1,ABS(1-'1_Bilancia commerciale'!I7)*20,('1_Bilancia commerciale'!I7-1)*20)</f>
        <v>136</v>
      </c>
      <c r="D7" s="3">
        <f>IF('2_posizione internaz.li'!I7&lt;0,'2_posizione internaz.li'!I7/-35*100,0)</f>
        <v>0</v>
      </c>
      <c r="E7" s="3">
        <f>IF('3_Tasso cambio effettivo'!I7&lt;0,'3_Tasso cambio effettivo'!I7/-5*100,'3_Tasso cambio effettivo'!I7/5*100)</f>
        <v>40</v>
      </c>
      <c r="F7" s="3">
        <f>IF('4_Quota export mondiale'!I7&lt;0,'4_Quota export mondiale'!I7/-6*100,0)</f>
        <v>20.333333333333332</v>
      </c>
      <c r="G7" s="3">
        <f>IF('5_Costo_lavoro'!I7&gt;0,'5_Costo_lavoro'!I7/9*100,0)</f>
        <v>89.999999999999986</v>
      </c>
      <c r="H7" s="3">
        <f>IF('6_Prezzo abitazioni'!I7&gt;0,'6_Prezzo abitazioni'!I7/6*100,0)</f>
        <v>73.333333333333343</v>
      </c>
      <c r="I7" s="3">
        <f>IF('7_Crediti concessi privati'!I7&gt;0,'7_Crediti concessi privati'!I7/14*100,0)</f>
        <v>45.714285714285715</v>
      </c>
      <c r="J7" s="3">
        <f>IF('8_Debiti settore privato'!I7&gt;0,'8_Debiti settore privato'!I7/133*100,0)</f>
        <v>84.73684210526315</v>
      </c>
      <c r="K7" s="3">
        <f>IF('9_Debito pubblico'!I7&gt;0,'9_Debito pubblico'!I7/60*100,0)</f>
        <v>98.166666666666671</v>
      </c>
      <c r="L7" s="3">
        <f>IF('10_Disoccupazione'!I7&gt;0,'10_Disoccupazione'!I7/10*100,0)</f>
        <v>32.999999999999993</v>
      </c>
      <c r="M7" s="3">
        <f>IF('11_esposizione finanziaria'!I7&gt;0,'11_esposizione finanziaria'!I7/16.5*100,0)</f>
        <v>44.242424242424235</v>
      </c>
      <c r="N7" s="3">
        <f>IF('12_Tasso di attivita'!I7&lt;0,'12_Tasso di attivita'!I7/-0.2*100,0)</f>
        <v>0</v>
      </c>
      <c r="O7" s="3">
        <f>IF('13_Disoccupazione lungo periodo'!I7&gt;0,'13_Disoccupazione lungo periodo'!I7/0.5*100,0)</f>
        <v>0</v>
      </c>
      <c r="P7" s="3">
        <f>IF('14_Disoccupazione giovanile'!I7&gt;0,'14_Disoccupazione giovanile'!I7/2*100,0)</f>
        <v>0</v>
      </c>
      <c r="Q7">
        <f t="shared" si="0"/>
        <v>1</v>
      </c>
      <c r="R7" s="3">
        <f t="shared" si="7"/>
        <v>47.537634671093315</v>
      </c>
      <c r="S7">
        <f t="shared" si="1"/>
        <v>11</v>
      </c>
      <c r="T7">
        <f t="shared" si="2"/>
        <v>1</v>
      </c>
      <c r="U7" s="3">
        <f t="shared" si="3"/>
        <v>57.266666666666666</v>
      </c>
      <c r="V7">
        <f t="shared" si="4"/>
        <v>12</v>
      </c>
      <c r="W7">
        <f t="shared" si="5"/>
        <v>0</v>
      </c>
      <c r="X7" s="3">
        <f t="shared" si="8"/>
        <v>42.132616895774795</v>
      </c>
      <c r="Y7">
        <f t="shared" si="6"/>
        <v>9</v>
      </c>
      <c r="Z7" s="3">
        <f t="shared" si="9"/>
        <v>56.976443834683202</v>
      </c>
    </row>
    <row r="8" spans="1:26" x14ac:dyDescent="0.25">
      <c r="A8" s="4" t="s">
        <v>55</v>
      </c>
      <c r="B8" t="s">
        <v>9</v>
      </c>
      <c r="C8" s="3">
        <f>IF('1_Bilancia commerciale'!I8&lt;1,ABS(1-'1_Bilancia commerciale'!I8)*20,('1_Bilancia commerciale'!I8-1)*20)</f>
        <v>16</v>
      </c>
      <c r="D8" s="3">
        <f>IF('2_posizione internaz.li'!I8&lt;0,'2_posizione internaz.li'!I8/-35*100,0)</f>
        <v>64.571428571428584</v>
      </c>
      <c r="E8" s="3">
        <f>IF('3_Tasso cambio effettivo'!I8&lt;0,'3_Tasso cambio effettivo'!I8/-5*100,'3_Tasso cambio effettivo'!I8/5*100)</f>
        <v>122</v>
      </c>
      <c r="F8" s="3">
        <f>IF('4_Quota export mondiale'!I8&lt;0,'4_Quota export mondiale'!I8/-6*100,0)</f>
        <v>0</v>
      </c>
      <c r="G8" s="3">
        <f>IF('5_Costo_lavoro'!I8&gt;0,'5_Costo_lavoro'!I8/9*100,0)</f>
        <v>175.55555555555554</v>
      </c>
      <c r="H8" s="3">
        <f>IF('6_Prezzo abitazioni'!I8&gt;0,'6_Prezzo abitazioni'!I8/6*100,0)</f>
        <v>73.333333333333343</v>
      </c>
      <c r="I8" s="3">
        <f>IF('7_Crediti concessi privati'!I8&gt;0,'7_Crediti concessi privati'!I8/14*100,0)</f>
        <v>24.285714285714285</v>
      </c>
      <c r="J8" s="3">
        <f>IF('8_Debiti settore privato'!I8&gt;0,'8_Debiti settore privato'!I8/133*100,0)</f>
        <v>74.360902255639104</v>
      </c>
      <c r="K8" s="3">
        <f>IF('9_Debito pubblico'!I8&gt;0,'9_Debito pubblico'!I8/60*100,0)</f>
        <v>14.166666666666666</v>
      </c>
      <c r="L8" s="3">
        <f>IF('10_Disoccupazione'!I8&gt;0,'10_Disoccupazione'!I8/10*100,0)</f>
        <v>52</v>
      </c>
      <c r="M8" s="3">
        <f>IF('11_esposizione finanziaria'!I8&gt;0,'11_esposizione finanziaria'!I8/16.5*100,0)</f>
        <v>70.303030303030297</v>
      </c>
      <c r="N8" s="3">
        <f>IF('12_Tasso di attivita'!I8&lt;0,'12_Tasso di attivita'!I8/-0.2*100,0)</f>
        <v>0</v>
      </c>
      <c r="O8" s="3">
        <f>IF('13_Disoccupazione lungo periodo'!I8&gt;0,'13_Disoccupazione lungo periodo'!I8/0.5*100,0)</f>
        <v>0</v>
      </c>
      <c r="P8" s="3">
        <f>IF('14_Disoccupazione giovanile'!I8&gt;0,'14_Disoccupazione giovanile'!I8/2*100,0)</f>
        <v>0</v>
      </c>
      <c r="Q8">
        <f t="shared" si="0"/>
        <v>2</v>
      </c>
      <c r="R8" s="3">
        <f t="shared" si="7"/>
        <v>49.04118792652627</v>
      </c>
      <c r="S8">
        <f t="shared" si="1"/>
        <v>14</v>
      </c>
      <c r="T8">
        <f t="shared" si="2"/>
        <v>2</v>
      </c>
      <c r="U8" s="3">
        <f t="shared" si="3"/>
        <v>75.62539682539682</v>
      </c>
      <c r="V8">
        <f t="shared" si="4"/>
        <v>19</v>
      </c>
      <c r="W8">
        <f t="shared" si="5"/>
        <v>0</v>
      </c>
      <c r="X8" s="3">
        <f t="shared" si="8"/>
        <v>34.272182982709296</v>
      </c>
      <c r="Y8">
        <f t="shared" si="6"/>
        <v>5</v>
      </c>
      <c r="Z8" s="3">
        <f t="shared" si="9"/>
        <v>44.925742143013153</v>
      </c>
    </row>
    <row r="9" spans="1:26" x14ac:dyDescent="0.25">
      <c r="A9" s="4" t="s">
        <v>55</v>
      </c>
      <c r="B9" t="s">
        <v>10</v>
      </c>
      <c r="C9" s="3">
        <f>IF('1_Bilancia commerciale'!I9&lt;1,ABS(1-'1_Bilancia commerciale'!I9)*20,('1_Bilancia commerciale'!I9-1)*20)</f>
        <v>114</v>
      </c>
      <c r="D9" s="3">
        <f>IF('2_posizione internaz.li'!I9&lt;0,'2_posizione internaz.li'!I9/-35*100,0)</f>
        <v>552.57142857142856</v>
      </c>
      <c r="E9" s="3">
        <f>IF('3_Tasso cambio effettivo'!I9&lt;0,'3_Tasso cambio effettivo'!I9/-5*100,'3_Tasso cambio effettivo'!I9/5*100)</f>
        <v>27.999999999999996</v>
      </c>
      <c r="F9" s="3">
        <f>IF('4_Quota export mondiale'!I9&lt;0,'4_Quota export mondiale'!I9/-6*100,0)</f>
        <v>0</v>
      </c>
      <c r="G9" s="3">
        <f>IF('5_Costo_lavoro'!I9&gt;0,'5_Costo_lavoro'!I9/9*100,0)</f>
        <v>0</v>
      </c>
      <c r="H9" s="3">
        <f>IF('6_Prezzo abitazioni'!I9&gt;0,'6_Prezzo abitazioni'!I9/6*100,0)</f>
        <v>8.3333333333333321</v>
      </c>
      <c r="I9" s="3">
        <f>IF('7_Crediti concessi privati'!I9&gt;0,'7_Crediti concessi privati'!I9/14*100,0)</f>
        <v>0</v>
      </c>
      <c r="J9" s="3">
        <f>IF('8_Debiti settore privato'!I9&gt;0,'8_Debiti settore privato'!I9/133*100,0)</f>
        <v>157.36842105263159</v>
      </c>
      <c r="K9" s="3">
        <f>IF('9_Debito pubblico'!I9&gt;0,'9_Debito pubblico'!I9/60*100,0)</f>
        <v>95</v>
      </c>
      <c r="L9" s="3">
        <f>IF('10_Disoccupazione'!I9&gt;0,'10_Disoccupazione'!I9/10*100,0)</f>
        <v>57.999999999999993</v>
      </c>
      <c r="M9" s="3">
        <f>IF('11_esposizione finanziaria'!I9&gt;0,'11_esposizione finanziaria'!I9/16.5*100,0)</f>
        <v>93.333333333333329</v>
      </c>
      <c r="N9" s="3">
        <f>IF('12_Tasso di attivita'!I9&lt;0,'12_Tasso di attivita'!I9/-0.2*100,0)</f>
        <v>0</v>
      </c>
      <c r="O9" s="3">
        <f>IF('13_Disoccupazione lungo periodo'!I9&gt;0,'13_Disoccupazione lungo periodo'!I9/0.5*100,0)</f>
        <v>0</v>
      </c>
      <c r="P9" s="3">
        <f>IF('14_Disoccupazione giovanile'!I9&gt;0,'14_Disoccupazione giovanile'!I9/2*100,0)</f>
        <v>0</v>
      </c>
      <c r="Q9">
        <f t="shared" si="0"/>
        <v>3</v>
      </c>
      <c r="R9" s="3">
        <f t="shared" si="7"/>
        <v>79.04332259219477</v>
      </c>
      <c r="S9">
        <f t="shared" si="1"/>
        <v>26</v>
      </c>
      <c r="T9">
        <f t="shared" si="2"/>
        <v>2</v>
      </c>
      <c r="U9" s="3">
        <f t="shared" si="3"/>
        <v>138.91428571428571</v>
      </c>
      <c r="V9">
        <f t="shared" si="4"/>
        <v>27</v>
      </c>
      <c r="W9">
        <f t="shared" si="5"/>
        <v>1</v>
      </c>
      <c r="X9" s="3">
        <f t="shared" si="8"/>
        <v>45.781676413255362</v>
      </c>
      <c r="Y9">
        <f t="shared" si="6"/>
        <v>14</v>
      </c>
      <c r="Z9" s="3">
        <f t="shared" si="9"/>
        <v>37.234110015944346</v>
      </c>
    </row>
    <row r="10" spans="1:26" x14ac:dyDescent="0.25">
      <c r="A10" s="4" t="s">
        <v>55</v>
      </c>
      <c r="B10" t="s">
        <v>11</v>
      </c>
      <c r="C10" s="3">
        <f>IF('1_Bilancia commerciale'!I10&lt;1,ABS(1-'1_Bilancia commerciale'!I10)*20,('1_Bilancia commerciale'!I10-1)*20)</f>
        <v>62</v>
      </c>
      <c r="D10" s="3">
        <f>IF('2_posizione internaz.li'!I10&lt;0,'2_posizione internaz.li'!I10/-35*100,0)</f>
        <v>440.28571428571428</v>
      </c>
      <c r="E10" s="3">
        <f>IF('3_Tasso cambio effettivo'!I10&lt;0,'3_Tasso cambio effettivo'!I10/-5*100,'3_Tasso cambio effettivo'!I10/5*100)</f>
        <v>10</v>
      </c>
      <c r="F10" s="3">
        <f>IF('4_Quota export mondiale'!I10&lt;0,'4_Quota export mondiale'!I10/-6*100,0)</f>
        <v>0</v>
      </c>
      <c r="G10" s="3">
        <f>IF('5_Costo_lavoro'!I10&gt;0,'5_Costo_lavoro'!I10/9*100,0)</f>
        <v>0</v>
      </c>
      <c r="H10" s="3">
        <f>IF('6_Prezzo abitazioni'!I10&gt;0,'6_Prezzo abitazioni'!I10/6*100,0)</f>
        <v>120</v>
      </c>
      <c r="I10" s="3">
        <f>IF('7_Crediti concessi privati'!I10&gt;0,'7_Crediti concessi privati'!I10/14*100,0)</f>
        <v>0</v>
      </c>
      <c r="J10" s="3">
        <f>IF('8_Debiti settore privato'!I10&gt;0,'8_Debiti settore privato'!I10/133*100,0)</f>
        <v>82.932330827067673</v>
      </c>
      <c r="K10" s="3">
        <f>IF('9_Debito pubblico'!I10&gt;0,'9_Debito pubblico'!I10/60*100,0)</f>
        <v>301</v>
      </c>
      <c r="L10" s="3">
        <f>IF('10_Disoccupazione'!I10&gt;0,'10_Disoccupazione'!I10/10*100,0)</f>
        <v>198</v>
      </c>
      <c r="M10" s="3">
        <f>IF('11_esposizione finanziaria'!I10&gt;0,'11_esposizione finanziaria'!I10/16.5*100,0)</f>
        <v>70.303030303030297</v>
      </c>
      <c r="N10" s="3">
        <f>IF('12_Tasso di attivita'!I10&lt;0,'12_Tasso di attivita'!I10/-0.2*100,0)</f>
        <v>0</v>
      </c>
      <c r="O10" s="3">
        <f>IF('13_Disoccupazione lungo periodo'!I10&gt;0,'13_Disoccupazione lungo periodo'!I10/0.5*100,0)</f>
        <v>0</v>
      </c>
      <c r="P10" s="3">
        <f>IF('14_Disoccupazione giovanile'!I10&gt;0,'14_Disoccupazione giovanile'!I10/2*100,0)</f>
        <v>0</v>
      </c>
      <c r="Q10">
        <f t="shared" si="0"/>
        <v>4</v>
      </c>
      <c r="R10" s="3">
        <f t="shared" si="7"/>
        <v>91.751505386843732</v>
      </c>
      <c r="S10">
        <f t="shared" si="1"/>
        <v>27</v>
      </c>
      <c r="T10">
        <f t="shared" si="2"/>
        <v>1</v>
      </c>
      <c r="U10" s="3">
        <f t="shared" si="3"/>
        <v>102.45714285714284</v>
      </c>
      <c r="V10">
        <f t="shared" si="4"/>
        <v>26</v>
      </c>
      <c r="W10">
        <f t="shared" si="5"/>
        <v>3</v>
      </c>
      <c r="X10" s="3">
        <f t="shared" si="8"/>
        <v>85.803929014455335</v>
      </c>
      <c r="Y10">
        <f t="shared" si="6"/>
        <v>27</v>
      </c>
      <c r="Z10" s="3">
        <f t="shared" si="9"/>
        <v>60.11854347194091</v>
      </c>
    </row>
    <row r="11" spans="1:26" x14ac:dyDescent="0.25">
      <c r="A11" s="4" t="s">
        <v>55</v>
      </c>
      <c r="B11" t="s">
        <v>12</v>
      </c>
      <c r="C11" s="3">
        <f>IF('1_Bilancia commerciale'!I11&lt;1,ABS(1-'1_Bilancia commerciale'!I11)*20,('1_Bilancia commerciale'!I11-1)*20)</f>
        <v>25.999999999999996</v>
      </c>
      <c r="D11" s="3">
        <f>IF('2_posizione internaz.li'!I11&lt;0,'2_posizione internaz.li'!I11/-35*100,0)</f>
        <v>210.57142857142858</v>
      </c>
      <c r="E11" s="3">
        <f>IF('3_Tasso cambio effettivo'!I11&lt;0,'3_Tasso cambio effettivo'!I11/-5*100,'3_Tasso cambio effettivo'!I11/5*100)</f>
        <v>34</v>
      </c>
      <c r="F11" s="3">
        <f>IF('4_Quota export mondiale'!I11&lt;0,'4_Quota export mondiale'!I11/-6*100,0)</f>
        <v>0</v>
      </c>
      <c r="G11" s="3">
        <f>IF('5_Costo_lavoro'!I11&gt;0,'5_Costo_lavoro'!I11/9*100,0)</f>
        <v>63.333333333333329</v>
      </c>
      <c r="H11" s="3">
        <f>IF('6_Prezzo abitazioni'!I11&gt;0,'6_Prezzo abitazioni'!I11/6*100,0)</f>
        <v>68.333333333333329</v>
      </c>
      <c r="I11" s="3">
        <f>IF('7_Crediti concessi privati'!I11&gt;0,'7_Crediti concessi privati'!I11/14*100,0)</f>
        <v>10.714285714285714</v>
      </c>
      <c r="J11" s="3">
        <f>IF('8_Debiti settore privato'!I11&gt;0,'8_Debiti settore privato'!I11/133*100,0)</f>
        <v>97.218045112781965</v>
      </c>
      <c r="K11" s="3">
        <f>IF('9_Debito pubblico'!I11&gt;0,'9_Debito pubblico'!I11/60*100,0)</f>
        <v>163.66666666666669</v>
      </c>
      <c r="L11" s="3">
        <f>IF('10_Disoccupazione'!I11&gt;0,'10_Disoccupazione'!I11/10*100,0)</f>
        <v>155</v>
      </c>
      <c r="M11" s="3">
        <f>IF('11_esposizione finanziaria'!I11&gt;0,'11_esposizione finanziaria'!I11/16.5*100,0)</f>
        <v>9.6969696969696972</v>
      </c>
      <c r="N11" s="3">
        <f>IF('12_Tasso di attivita'!I11&lt;0,'12_Tasso di attivita'!I11/-0.2*100,0)</f>
        <v>200</v>
      </c>
      <c r="O11" s="3">
        <f>IF('13_Disoccupazione lungo periodo'!I11&gt;0,'13_Disoccupazione lungo periodo'!I11/0.5*100,0)</f>
        <v>0</v>
      </c>
      <c r="P11" s="3">
        <f>IF('14_Disoccupazione giovanile'!I11&gt;0,'14_Disoccupazione giovanile'!I11/2*100,0)</f>
        <v>0</v>
      </c>
      <c r="Q11">
        <f t="shared" si="0"/>
        <v>4</v>
      </c>
      <c r="R11" s="3">
        <f t="shared" si="7"/>
        <v>74.18100445919994</v>
      </c>
      <c r="S11">
        <f t="shared" si="1"/>
        <v>24</v>
      </c>
      <c r="T11">
        <f t="shared" si="2"/>
        <v>1</v>
      </c>
      <c r="U11" s="3">
        <f t="shared" si="3"/>
        <v>66.780952380952371</v>
      </c>
      <c r="V11">
        <f t="shared" si="4"/>
        <v>15</v>
      </c>
      <c r="W11">
        <f t="shared" si="5"/>
        <v>3</v>
      </c>
      <c r="X11" s="3">
        <f t="shared" si="8"/>
        <v>78.292144502670823</v>
      </c>
      <c r="Y11">
        <f t="shared" si="6"/>
        <v>26</v>
      </c>
      <c r="Z11" s="3">
        <f t="shared" si="9"/>
        <v>67.848453509183386</v>
      </c>
    </row>
    <row r="12" spans="1:26" x14ac:dyDescent="0.25">
      <c r="A12" s="4" t="s">
        <v>55</v>
      </c>
      <c r="B12" t="s">
        <v>13</v>
      </c>
      <c r="C12" s="3">
        <f>IF('1_Bilancia commerciale'!I12&lt;1,ABS(1-'1_Bilancia commerciale'!I12)*20,('1_Bilancia commerciale'!I12-1)*20)</f>
        <v>28</v>
      </c>
      <c r="D12" s="3">
        <f>IF('2_posizione internaz.li'!I12&lt;0,'2_posizione internaz.li'!I12/-35*100,0)</f>
        <v>70.285714285714278</v>
      </c>
      <c r="E12" s="3">
        <f>IF('3_Tasso cambio effettivo'!I12&lt;0,'3_Tasso cambio effettivo'!I12/-5*100,'3_Tasso cambio effettivo'!I12/5*100)</f>
        <v>32</v>
      </c>
      <c r="F12" s="3">
        <f>IF('4_Quota export mondiale'!I12&lt;0,'4_Quota export mondiale'!I12/-6*100,0)</f>
        <v>12.333333333333334</v>
      </c>
      <c r="G12" s="3">
        <f>IF('5_Costo_lavoro'!I12&gt;0,'5_Costo_lavoro'!I12/9*100,0)</f>
        <v>10</v>
      </c>
      <c r="H12" s="3">
        <f>IF('6_Prezzo abitazioni'!I12&gt;0,'6_Prezzo abitazioni'!I12/6*100,0)</f>
        <v>41.666666666666671</v>
      </c>
      <c r="I12" s="3">
        <f>IF('7_Crediti concessi privati'!I12&gt;0,'7_Crediti concessi privati'!I12/14*100,0)</f>
        <v>60</v>
      </c>
      <c r="J12" s="3">
        <f>IF('8_Debiti settore privato'!I12&gt;0,'8_Debiti settore privato'!I12/133*100,0)</f>
        <v>115.11278195488721</v>
      </c>
      <c r="K12" s="3">
        <f>IF('9_Debito pubblico'!I12&gt;0,'9_Debito pubblico'!I12/60*100,0)</f>
        <v>162.33333333333334</v>
      </c>
      <c r="L12" s="3">
        <f>IF('10_Disoccupazione'!I12&gt;0,'10_Disoccupazione'!I12/10*100,0)</f>
        <v>89</v>
      </c>
      <c r="M12" s="3">
        <f>IF('11_esposizione finanziaria'!I12&gt;0,'11_esposizione finanziaria'!I12/16.5*100,0)</f>
        <v>36.363636363636367</v>
      </c>
      <c r="N12" s="3">
        <f>IF('12_Tasso di attivita'!I12&lt;0,'12_Tasso di attivita'!I12/-0.2*100,0)</f>
        <v>0</v>
      </c>
      <c r="O12" s="3">
        <f>IF('13_Disoccupazione lungo periodo'!I12&gt;0,'13_Disoccupazione lungo periodo'!I12/0.5*100,0)</f>
        <v>0</v>
      </c>
      <c r="P12" s="3">
        <f>IF('14_Disoccupazione giovanile'!I12&gt;0,'14_Disoccupazione giovanile'!I12/2*100,0)</f>
        <v>0</v>
      </c>
      <c r="Q12">
        <f t="shared" si="0"/>
        <v>2</v>
      </c>
      <c r="R12" s="3">
        <f t="shared" si="7"/>
        <v>46.935390424112235</v>
      </c>
      <c r="S12">
        <f t="shared" si="1"/>
        <v>9</v>
      </c>
      <c r="T12">
        <f t="shared" si="2"/>
        <v>0</v>
      </c>
      <c r="U12" s="3">
        <f t="shared" si="3"/>
        <v>30.523809523809526</v>
      </c>
      <c r="V12">
        <f t="shared" si="4"/>
        <v>4</v>
      </c>
      <c r="W12">
        <f t="shared" si="5"/>
        <v>2</v>
      </c>
      <c r="X12" s="3">
        <f t="shared" si="8"/>
        <v>56.052935368724846</v>
      </c>
      <c r="Y12">
        <f t="shared" si="6"/>
        <v>21</v>
      </c>
      <c r="Z12" s="3">
        <f t="shared" si="9"/>
        <v>76.773687305651322</v>
      </c>
    </row>
    <row r="13" spans="1:26" x14ac:dyDescent="0.25">
      <c r="A13" s="4" t="s">
        <v>56</v>
      </c>
      <c r="B13" t="s">
        <v>14</v>
      </c>
      <c r="C13" s="3">
        <f>IF('1_Bilancia commerciale'!I13&lt;1,ABS(1-'1_Bilancia commerciale'!I13)*20,('1_Bilancia commerciale'!I13-1)*20)</f>
        <v>32</v>
      </c>
      <c r="D13" s="3">
        <f>IF('2_posizione internaz.li'!I13&lt;0,'2_posizione internaz.li'!I13/-35*100,0)</f>
        <v>134.28571428571428</v>
      </c>
      <c r="E13" s="3">
        <f>IF('3_Tasso cambio effettivo'!I13&lt;0,'3_Tasso cambio effettivo'!I13/-5*100,'3_Tasso cambio effettivo'!I13/5*100)</f>
        <v>30</v>
      </c>
      <c r="F13" s="3">
        <f>IF('4_Quota export mondiale'!I13&lt;0,'4_Quota export mondiale'!I13/-6*100,0)</f>
        <v>0</v>
      </c>
      <c r="G13" s="3">
        <f>IF('5_Costo_lavoro'!I13&gt;0,'5_Costo_lavoro'!I13/9*100,0)</f>
        <v>33.333333333333329</v>
      </c>
      <c r="H13" s="3">
        <f>IF('6_Prezzo abitazioni'!I13&gt;0,'6_Prezzo abitazioni'!I13/6*100,0)</f>
        <v>130</v>
      </c>
      <c r="I13" s="3">
        <f>IF('7_Crediti concessi privati'!I13&gt;0,'7_Crediti concessi privati'!I13/14*100,0)</f>
        <v>7.8571428571428585</v>
      </c>
      <c r="J13" s="3">
        <f>IF('8_Debiti settore privato'!I13&gt;0,'8_Debiti settore privato'!I13/133*100,0)</f>
        <v>66.31578947368422</v>
      </c>
      <c r="K13" s="3">
        <f>IF('9_Debito pubblico'!I13&gt;0,'9_Debito pubblico'!I13/60*100,0)</f>
        <v>118.33333333333333</v>
      </c>
      <c r="L13" s="3">
        <f>IF('10_Disoccupazione'!I13&gt;0,'10_Disoccupazione'!I13/10*100,0)</f>
        <v>88.000000000000014</v>
      </c>
      <c r="M13" s="3">
        <f>IF('11_esposizione finanziaria'!I13&gt;0,'11_esposizione finanziaria'!I13/16.5*100,0)</f>
        <v>41.212121212121211</v>
      </c>
      <c r="N13" s="3">
        <f>IF('12_Tasso di attivita'!I13&lt;0,'12_Tasso di attivita'!I13/-0.2*100,0)</f>
        <v>0</v>
      </c>
      <c r="O13" s="3">
        <f>IF('13_Disoccupazione lungo periodo'!I13&gt;0,'13_Disoccupazione lungo periodo'!I13/0.5*100,0)</f>
        <v>0</v>
      </c>
      <c r="P13" s="3">
        <f>IF('14_Disoccupazione giovanile'!I13&gt;0,'14_Disoccupazione giovanile'!I13/2*100,0)</f>
        <v>0</v>
      </c>
      <c r="Q13">
        <f t="shared" si="0"/>
        <v>3</v>
      </c>
      <c r="R13" s="3">
        <f t="shared" si="7"/>
        <v>48.666959606809236</v>
      </c>
      <c r="S13">
        <f t="shared" si="1"/>
        <v>13</v>
      </c>
      <c r="T13">
        <f t="shared" si="2"/>
        <v>1</v>
      </c>
      <c r="U13" s="3">
        <f t="shared" si="3"/>
        <v>45.923809523809517</v>
      </c>
      <c r="V13">
        <f t="shared" si="4"/>
        <v>7</v>
      </c>
      <c r="W13">
        <f t="shared" si="5"/>
        <v>2</v>
      </c>
      <c r="X13" s="3">
        <f t="shared" si="8"/>
        <v>50.190931875142404</v>
      </c>
      <c r="Y13">
        <f t="shared" si="6"/>
        <v>17</v>
      </c>
      <c r="Z13" s="3">
        <f t="shared" si="9"/>
        <v>66.298777082587875</v>
      </c>
    </row>
    <row r="14" spans="1:26" x14ac:dyDescent="0.25">
      <c r="A14" s="9" t="s">
        <v>55</v>
      </c>
      <c r="B14" s="10" t="s">
        <v>15</v>
      </c>
      <c r="C14" s="11">
        <f>IF('1_Bilancia commerciale'!I14&lt;1,ABS(1-'1_Bilancia commerciale'!I14)*20,('1_Bilancia commerciale'!I14-1)*20)</f>
        <v>38</v>
      </c>
      <c r="D14" s="11">
        <f>IF('2_posizione internaz.li'!I14&lt;0,'2_posizione internaz.li'!I14/-35*100,0)</f>
        <v>3.4285714285714288</v>
      </c>
      <c r="E14" s="11">
        <f>IF('3_Tasso cambio effettivo'!I14&lt;0,'3_Tasso cambio effettivo'!I14/-5*100,'3_Tasso cambio effettivo'!I14/5*100)</f>
        <v>4</v>
      </c>
      <c r="F14" s="11">
        <f>IF('4_Quota export mondiale'!I14&lt;0,'4_Quota export mondiale'!I14/-6*100,0)</f>
        <v>39.833333333333336</v>
      </c>
      <c r="G14" s="11">
        <f>IF('5_Costo_lavoro'!I14&gt;0,'5_Costo_lavoro'!I14/9*100,0)</f>
        <v>35.555555555555557</v>
      </c>
      <c r="H14" s="11">
        <f>IF('6_Prezzo abitazioni'!I14&gt;0,'6_Prezzo abitazioni'!I14/6*100,0)</f>
        <v>0</v>
      </c>
      <c r="I14" s="11">
        <f>IF('7_Crediti concessi privati'!I14&gt;0,'7_Crediti concessi privati'!I14/14*100,0)</f>
        <v>2.1428571428571428</v>
      </c>
      <c r="J14" s="11">
        <f>IF('8_Debiti settore privato'!I14&gt;0,'8_Debiti settore privato'!I14/133*100,0)</f>
        <v>79.699248120300751</v>
      </c>
      <c r="K14" s="11">
        <f>IF('9_Debito pubblico'!I14&gt;0,'9_Debito pubblico'!I14/60*100,0)</f>
        <v>223.5</v>
      </c>
      <c r="L14" s="11">
        <f>IF('10_Disoccupazione'!I14&gt;0,'10_Disoccupazione'!I14/10*100,0)</f>
        <v>106</v>
      </c>
      <c r="M14" s="11">
        <f>IF('11_esposizione finanziaria'!I14&gt;0,'11_esposizione finanziaria'!I14/16.5*100,0)</f>
        <v>28.484848484848484</v>
      </c>
      <c r="N14" s="11">
        <f>IF('12_Tasso di attivita'!I14&lt;0,'12_Tasso di attivita'!I14/-0.2*100,0)</f>
        <v>0</v>
      </c>
      <c r="O14" s="11">
        <f>IF('13_Disoccupazione lungo periodo'!I14&gt;0,'13_Disoccupazione lungo periodo'!I14/0.5*100,0)</f>
        <v>0</v>
      </c>
      <c r="P14" s="11">
        <f>IF('14_Disoccupazione giovanile'!I14&gt;0,'14_Disoccupazione giovanile'!I14/2*100,0)</f>
        <v>0</v>
      </c>
      <c r="Q14" s="10">
        <f t="shared" si="0"/>
        <v>2</v>
      </c>
      <c r="R14" s="11">
        <f t="shared" si="7"/>
        <v>40.046029576104765</v>
      </c>
      <c r="S14" s="12">
        <f t="shared" si="1"/>
        <v>3</v>
      </c>
      <c r="T14" s="12">
        <f t="shared" si="2"/>
        <v>0</v>
      </c>
      <c r="U14" s="13">
        <f t="shared" si="3"/>
        <v>24.163492063492065</v>
      </c>
      <c r="V14" s="12">
        <f t="shared" si="4"/>
        <v>3</v>
      </c>
      <c r="W14" s="10">
        <f t="shared" si="5"/>
        <v>2</v>
      </c>
      <c r="X14" s="11">
        <f t="shared" si="8"/>
        <v>48.869661527556268</v>
      </c>
      <c r="Y14" s="10">
        <f t="shared" si="6"/>
        <v>16</v>
      </c>
      <c r="Z14" s="11">
        <f t="shared" si="9"/>
        <v>78.45025165927143</v>
      </c>
    </row>
    <row r="15" spans="1:26" x14ac:dyDescent="0.25">
      <c r="A15" s="4" t="s">
        <v>55</v>
      </c>
      <c r="B15" t="s">
        <v>16</v>
      </c>
      <c r="C15" s="3">
        <f>IF('1_Bilancia commerciale'!I15&lt;1,ABS(1-'1_Bilancia commerciale'!I15)*20,('1_Bilancia commerciale'!I15-1)*20)</f>
        <v>118</v>
      </c>
      <c r="D15" s="3">
        <f>IF('2_posizione internaz.li'!I15&lt;0,'2_posizione internaz.li'!I15/-35*100,0)</f>
        <v>329.71428571428572</v>
      </c>
      <c r="E15" s="3">
        <f>IF('3_Tasso cambio effettivo'!I15&lt;0,'3_Tasso cambio effettivo'!I15/-5*100,'3_Tasso cambio effettivo'!I15/5*100)</f>
        <v>0</v>
      </c>
      <c r="F15" s="3">
        <f>IF('4_Quota export mondiale'!I15&lt;0,'4_Quota export mondiale'!I15/-6*100,0)</f>
        <v>0</v>
      </c>
      <c r="G15" s="3">
        <f>IF('5_Costo_lavoro'!I15&gt;0,'5_Costo_lavoro'!I15/9*100,0)</f>
        <v>57.777777777777786</v>
      </c>
      <c r="H15" s="3">
        <f>IF('6_Prezzo abitazioni'!I15&gt;0,'6_Prezzo abitazioni'!I15/6*100,0)</f>
        <v>56.666666666666664</v>
      </c>
      <c r="I15" s="3">
        <f>IF('7_Crediti concessi privati'!I15&gt;0,'7_Crediti concessi privati'!I15/14*100,0)</f>
        <v>0</v>
      </c>
      <c r="J15" s="3">
        <f>IF('8_Debiti settore privato'!I15&gt;0,'8_Debiti settore privato'!I15/133*100,0)</f>
        <v>199.62406015037595</v>
      </c>
      <c r="K15" s="3">
        <f>IF('9_Debito pubblico'!I15&gt;0,'9_Debito pubblico'!I15/60*100,0)</f>
        <v>150.66666666666669</v>
      </c>
      <c r="L15" s="3">
        <f>IF('10_Disoccupazione'!I15&gt;0,'10_Disoccupazione'!I15/10*100,0)</f>
        <v>89</v>
      </c>
      <c r="M15" s="3">
        <f>IF('11_esposizione finanziaria'!I15&gt;0,'11_esposizione finanziaria'!I15/16.5*100,0)</f>
        <v>45.454545454545453</v>
      </c>
      <c r="N15" s="3">
        <f>IF('12_Tasso di attivita'!I15&lt;0,'12_Tasso di attivita'!I15/-0.2*100,0)</f>
        <v>0</v>
      </c>
      <c r="O15" s="3">
        <f>IF('13_Disoccupazione lungo periodo'!I15&gt;0,'13_Disoccupazione lungo periodo'!I15/0.5*100,0)</f>
        <v>0</v>
      </c>
      <c r="P15" s="3">
        <f>IF('14_Disoccupazione giovanile'!I15&gt;0,'14_Disoccupazione giovanile'!I15/2*100,0)</f>
        <v>0</v>
      </c>
      <c r="Q15">
        <f t="shared" si="0"/>
        <v>4</v>
      </c>
      <c r="R15" s="3">
        <f t="shared" si="7"/>
        <v>74.778857316451308</v>
      </c>
      <c r="S15">
        <f t="shared" si="1"/>
        <v>25</v>
      </c>
      <c r="T15">
        <f t="shared" si="2"/>
        <v>2</v>
      </c>
      <c r="U15" s="3">
        <f t="shared" si="3"/>
        <v>101.0984126984127</v>
      </c>
      <c r="V15">
        <f t="shared" si="4"/>
        <v>25</v>
      </c>
      <c r="W15">
        <f t="shared" si="5"/>
        <v>2</v>
      </c>
      <c r="X15" s="3">
        <f t="shared" si="8"/>
        <v>60.156882104250535</v>
      </c>
      <c r="Y15">
        <f t="shared" si="6"/>
        <v>22</v>
      </c>
      <c r="Z15" s="3">
        <f t="shared" si="9"/>
        <v>51.715528614027932</v>
      </c>
    </row>
    <row r="16" spans="1:26" x14ac:dyDescent="0.25">
      <c r="A16" s="4" t="s">
        <v>55</v>
      </c>
      <c r="B16" t="s">
        <v>17</v>
      </c>
      <c r="C16" s="3">
        <f>IF('1_Bilancia commerciale'!I16&lt;1,ABS(1-'1_Bilancia commerciale'!I16)*20,('1_Bilancia commerciale'!I16-1)*20)</f>
        <v>16</v>
      </c>
      <c r="D16" s="3">
        <f>IF('2_posizione internaz.li'!I16&lt;0,'2_posizione internaz.li'!I16/-35*100,0)</f>
        <v>115.14285714285712</v>
      </c>
      <c r="E16" s="3">
        <f>IF('3_Tasso cambio effettivo'!I16&lt;0,'3_Tasso cambio effettivo'!I16/-5*100,'3_Tasso cambio effettivo'!I16/5*100)</f>
        <v>76</v>
      </c>
      <c r="F16" s="3">
        <f>IF('4_Quota export mondiale'!I16&lt;0,'4_Quota export mondiale'!I16/-6*100,0)</f>
        <v>0</v>
      </c>
      <c r="G16" s="3">
        <f>IF('5_Costo_lavoro'!I16&gt;0,'5_Costo_lavoro'!I16/9*100,0)</f>
        <v>170.00000000000003</v>
      </c>
      <c r="H16" s="3">
        <f>IF('6_Prezzo abitazioni'!I16&gt;0,'6_Prezzo abitazioni'!I16/6*100,0)</f>
        <v>96.666666666666671</v>
      </c>
      <c r="I16" s="3">
        <f>IF('7_Crediti concessi privati'!I16&gt;0,'7_Crediti concessi privati'!I16/14*100,0)</f>
        <v>7.8571428571428585</v>
      </c>
      <c r="J16" s="3">
        <f>IF('8_Debiti settore privato'!I16&gt;0,'8_Debiti settore privato'!I16/133*100,0)</f>
        <v>49.774436090225564</v>
      </c>
      <c r="K16" s="3">
        <f>IF('9_Debito pubblico'!I16&gt;0,'9_Debito pubblico'!I16/60*100,0)</f>
        <v>60.833333333333329</v>
      </c>
      <c r="L16" s="3">
        <f>IF('10_Disoccupazione'!I16&gt;0,'10_Disoccupazione'!I16/10*100,0)</f>
        <v>75</v>
      </c>
      <c r="M16" s="3">
        <f>IF('11_esposizione finanziaria'!I16&gt;0,'11_esposizione finanziaria'!I16/16.5*100,0)</f>
        <v>27.878787878787875</v>
      </c>
      <c r="N16" s="3">
        <f>IF('12_Tasso di attivita'!I16&lt;0,'12_Tasso di attivita'!I16/-0.2*100,0)</f>
        <v>0</v>
      </c>
      <c r="O16" s="3">
        <f>IF('13_Disoccupazione lungo periodo'!I16&gt;0,'13_Disoccupazione lungo periodo'!I16/0.5*100,0)</f>
        <v>0</v>
      </c>
      <c r="P16" s="3">
        <f>IF('14_Disoccupazione giovanile'!I16&gt;0,'14_Disoccupazione giovanile'!I16/2*100,0)</f>
        <v>0</v>
      </c>
      <c r="Q16">
        <f t="shared" si="0"/>
        <v>2</v>
      </c>
      <c r="R16" s="3">
        <f t="shared" si="7"/>
        <v>49.653801712072386</v>
      </c>
      <c r="S16">
        <f t="shared" si="1"/>
        <v>15</v>
      </c>
      <c r="T16">
        <f t="shared" si="2"/>
        <v>2</v>
      </c>
      <c r="U16" s="3">
        <f t="shared" si="3"/>
        <v>75.428571428571416</v>
      </c>
      <c r="V16">
        <f t="shared" si="4"/>
        <v>18</v>
      </c>
      <c r="W16">
        <f t="shared" si="5"/>
        <v>0</v>
      </c>
      <c r="X16" s="3">
        <f t="shared" si="8"/>
        <v>35.334485202906258</v>
      </c>
      <c r="Y16">
        <f t="shared" si="6"/>
        <v>6</v>
      </c>
      <c r="Z16" s="3">
        <f t="shared" si="9"/>
        <v>45.746801692216806</v>
      </c>
    </row>
    <row r="17" spans="1:26" x14ac:dyDescent="0.25">
      <c r="A17" s="4" t="s">
        <v>55</v>
      </c>
      <c r="B17" t="s">
        <v>18</v>
      </c>
      <c r="C17" s="3">
        <f>IF('1_Bilancia commerciale'!I17&lt;1,ABS(1-'1_Bilancia commerciale'!I17)*20,('1_Bilancia commerciale'!I17-1)*20)</f>
        <v>10</v>
      </c>
      <c r="D17" s="3">
        <f>IF('2_posizione internaz.li'!I17&lt;0,'2_posizione internaz.li'!I17/-35*100,0)</f>
        <v>67.142857142857139</v>
      </c>
      <c r="E17" s="3">
        <f>IF('3_Tasso cambio effettivo'!I17&lt;0,'3_Tasso cambio effettivo'!I17/-5*100,'3_Tasso cambio effettivo'!I17/5*100)</f>
        <v>76</v>
      </c>
      <c r="F17" s="3">
        <f>IF('4_Quota export mondiale'!I17&lt;0,'4_Quota export mondiale'!I17/-6*100,0)</f>
        <v>0</v>
      </c>
      <c r="G17" s="3">
        <f>IF('5_Costo_lavoro'!I17&gt;0,'5_Costo_lavoro'!I17/9*100,0)</f>
        <v>184.44444444444446</v>
      </c>
      <c r="H17" s="3">
        <f>IF('6_Prezzo abitazioni'!I17&gt;0,'6_Prezzo abitazioni'!I17/6*100,0)</f>
        <v>75</v>
      </c>
      <c r="I17" s="3">
        <f>IF('7_Crediti concessi privati'!I17&gt;0,'7_Crediti concessi privati'!I17/14*100,0)</f>
        <v>18.571428571428573</v>
      </c>
      <c r="J17" s="3">
        <f>IF('8_Debiti settore privato'!I17&gt;0,'8_Debiti settore privato'!I17/133*100,0)</f>
        <v>41.503759398496243</v>
      </c>
      <c r="K17" s="3">
        <f>IF('9_Debito pubblico'!I17&gt;0,'9_Debito pubblico'!I17/60*100,0)</f>
        <v>59.666666666666657</v>
      </c>
      <c r="L17" s="3">
        <f>IF('10_Disoccupazione'!I17&gt;0,'10_Disoccupazione'!I17/10*100,0)</f>
        <v>65</v>
      </c>
      <c r="M17" s="3">
        <f>IF('11_esposizione finanziaria'!I17&gt;0,'11_esposizione finanziaria'!I17/16.5*100,0)</f>
        <v>37.575757575757578</v>
      </c>
      <c r="N17" s="3">
        <f>IF('12_Tasso di attivita'!I17&lt;0,'12_Tasso di attivita'!I17/-0.2*100,0)</f>
        <v>0</v>
      </c>
      <c r="O17" s="3">
        <f>IF('13_Disoccupazione lungo periodo'!I17&gt;0,'13_Disoccupazione lungo periodo'!I17/0.5*100,0)</f>
        <v>0</v>
      </c>
      <c r="P17" s="3">
        <f>IF('14_Disoccupazione giovanile'!I17&gt;0,'14_Disoccupazione giovanile'!I17/2*100,0)</f>
        <v>0</v>
      </c>
      <c r="Q17">
        <f t="shared" si="0"/>
        <v>1</v>
      </c>
      <c r="R17" s="3">
        <f t="shared" si="7"/>
        <v>45.350350985689332</v>
      </c>
      <c r="S17">
        <f t="shared" si="1"/>
        <v>7</v>
      </c>
      <c r="T17">
        <f t="shared" si="2"/>
        <v>1</v>
      </c>
      <c r="U17" s="3">
        <f t="shared" si="3"/>
        <v>67.517460317460319</v>
      </c>
      <c r="V17">
        <f t="shared" si="4"/>
        <v>16</v>
      </c>
      <c r="W17">
        <f t="shared" si="5"/>
        <v>0</v>
      </c>
      <c r="X17" s="3">
        <f t="shared" si="8"/>
        <v>33.035290245816562</v>
      </c>
      <c r="Y17">
        <f t="shared" si="6"/>
        <v>3</v>
      </c>
      <c r="Z17" s="3">
        <f t="shared" si="9"/>
        <v>46.828683437496601</v>
      </c>
    </row>
    <row r="18" spans="1:26" x14ac:dyDescent="0.25">
      <c r="A18" s="4" t="s">
        <v>55</v>
      </c>
      <c r="B18" t="s">
        <v>19</v>
      </c>
      <c r="C18" s="3">
        <f>IF('1_Bilancia commerciale'!I18&lt;1,ABS(1-'1_Bilancia commerciale'!I18)*20,('1_Bilancia commerciale'!I18-1)*20)</f>
        <v>60</v>
      </c>
      <c r="D18" s="3">
        <f>IF('2_posizione internaz.li'!I18&lt;0,'2_posizione internaz.li'!I18/-35*100,0)</f>
        <v>0</v>
      </c>
      <c r="E18" s="3">
        <f>IF('3_Tasso cambio effettivo'!I18&lt;0,'3_Tasso cambio effettivo'!I18/-5*100,'3_Tasso cambio effettivo'!I18/5*100)</f>
        <v>40</v>
      </c>
      <c r="F18" s="3">
        <f>IF('4_Quota export mondiale'!I18&lt;0,'4_Quota export mondiale'!I18/-6*100,0)</f>
        <v>0</v>
      </c>
      <c r="G18" s="3">
        <f>IF('5_Costo_lavoro'!I18&gt;0,'5_Costo_lavoro'!I18/9*100,0)</f>
        <v>163.33333333333334</v>
      </c>
      <c r="H18" s="3">
        <f>IF('6_Prezzo abitazioni'!I18&gt;0,'6_Prezzo abitazioni'!I18/6*100,0)</f>
        <v>138.33333333333334</v>
      </c>
      <c r="I18" s="3">
        <f>IF('7_Crediti concessi privati'!I18&gt;0,'7_Crediti concessi privati'!I18/14*100,0)</f>
        <v>177.85714285714283</v>
      </c>
      <c r="J18" s="3">
        <f>IF('8_Debiti settore privato'!I18&gt;0,'8_Debiti settore privato'!I18/133*100,0)</f>
        <v>233.68421052631581</v>
      </c>
      <c r="K18" s="3">
        <f>IF('9_Debito pubblico'!I18&gt;0,'9_Debito pubblico'!I18/60*100,0)</f>
        <v>37.333333333333329</v>
      </c>
      <c r="L18" s="3">
        <f>IF('10_Disoccupazione'!I18&gt;0,'10_Disoccupazione'!I18/10*100,0)</f>
        <v>55.999999999999993</v>
      </c>
      <c r="M18" s="3">
        <f>IF('11_esposizione finanziaria'!I18&gt;0,'11_esposizione finanziaria'!I18/16.5*100,0)</f>
        <v>22.424242424242426</v>
      </c>
      <c r="N18" s="3">
        <f>IF('12_Tasso di attivita'!I18&lt;0,'12_Tasso di attivita'!I18/-0.2*100,0)</f>
        <v>0</v>
      </c>
      <c r="O18" s="3">
        <f>IF('13_Disoccupazione lungo periodo'!I18&gt;0,'13_Disoccupazione lungo periodo'!I18/0.5*100,0)</f>
        <v>0</v>
      </c>
      <c r="P18" s="3">
        <f>IF('14_Disoccupazione giovanile'!I18&gt;0,'14_Disoccupazione giovanile'!I18/2*100,0)</f>
        <v>0</v>
      </c>
      <c r="Q18">
        <f t="shared" si="0"/>
        <v>4</v>
      </c>
      <c r="R18" s="3">
        <f t="shared" si="7"/>
        <v>66.354685414835799</v>
      </c>
      <c r="S18">
        <f t="shared" si="1"/>
        <v>21</v>
      </c>
      <c r="T18">
        <f t="shared" si="2"/>
        <v>1</v>
      </c>
      <c r="U18" s="3">
        <f t="shared" si="3"/>
        <v>52.666666666666671</v>
      </c>
      <c r="V18">
        <f t="shared" si="4"/>
        <v>10</v>
      </c>
      <c r="W18">
        <f t="shared" si="5"/>
        <v>3</v>
      </c>
      <c r="X18" s="3">
        <f t="shared" si="8"/>
        <v>73.959140274929752</v>
      </c>
      <c r="Y18">
        <f t="shared" si="6"/>
        <v>25</v>
      </c>
      <c r="Z18" s="3">
        <f t="shared" si="9"/>
        <v>71.653058571628279</v>
      </c>
    </row>
    <row r="19" spans="1:26" x14ac:dyDescent="0.25">
      <c r="A19" s="4" t="s">
        <v>56</v>
      </c>
      <c r="B19" t="s">
        <v>20</v>
      </c>
      <c r="C19" s="3">
        <f>IF('1_Bilancia commerciale'!I19&lt;1,ABS(1-'1_Bilancia commerciale'!I19)*20,('1_Bilancia commerciale'!I19-1)*20)</f>
        <v>10</v>
      </c>
      <c r="D19" s="3">
        <f>IF('2_posizione internaz.li'!I19&lt;0,'2_posizione internaz.li'!I19/-35*100,0)</f>
        <v>142.28571428571428</v>
      </c>
      <c r="E19" s="3">
        <f>IF('3_Tasso cambio effettivo'!I19&lt;0,'3_Tasso cambio effettivo'!I19/-5*100,'3_Tasso cambio effettivo'!I19/5*100)</f>
        <v>8</v>
      </c>
      <c r="F19" s="3">
        <f>IF('4_Quota export mondiale'!I19&lt;0,'4_Quota export mondiale'!I19/-6*100,0)</f>
        <v>0</v>
      </c>
      <c r="G19" s="3">
        <f>IF('5_Costo_lavoro'!I19&gt;0,'5_Costo_lavoro'!I19/9*100,0)</f>
        <v>127.77777777777777</v>
      </c>
      <c r="H19" s="3">
        <f>IF('6_Prezzo abitazioni'!I19&gt;0,'6_Prezzo abitazioni'!I19/6*100,0)</f>
        <v>196.66666666666669</v>
      </c>
      <c r="I19" s="3">
        <f>IF('7_Crediti concessi privati'!I19&gt;0,'7_Crediti concessi privati'!I19/14*100,0)</f>
        <v>30</v>
      </c>
      <c r="J19" s="3">
        <f>IF('8_Debiti settore privato'!I19&gt;0,'8_Debiti settore privato'!I19/133*100,0)</f>
        <v>50.60150375939849</v>
      </c>
      <c r="K19" s="3">
        <f>IF('9_Debito pubblico'!I19&gt;0,'9_Debito pubblico'!I19/60*100,0)</f>
        <v>108.83333333333334</v>
      </c>
      <c r="L19" s="3">
        <f>IF('10_Disoccupazione'!I19&gt;0,'10_Disoccupazione'!I19/10*100,0)</f>
        <v>36</v>
      </c>
      <c r="M19" s="3">
        <f>IF('11_esposizione finanziaria'!I19&gt;0,'11_esposizione finanziaria'!I19/16.5*100,0)</f>
        <v>223.030303030303</v>
      </c>
      <c r="N19" s="3">
        <f>IF('12_Tasso di attivita'!I19&lt;0,'12_Tasso di attivita'!I19/-0.2*100,0)</f>
        <v>0</v>
      </c>
      <c r="O19" s="3">
        <f>IF('13_Disoccupazione lungo periodo'!I19&gt;0,'13_Disoccupazione lungo periodo'!I19/0.5*100,0)</f>
        <v>0</v>
      </c>
      <c r="P19" s="3">
        <f>IF('14_Disoccupazione giovanile'!I19&gt;0,'14_Disoccupazione giovanile'!I19/2*100,0)</f>
        <v>0</v>
      </c>
      <c r="Q19">
        <f t="shared" si="0"/>
        <v>5</v>
      </c>
      <c r="R19" s="3">
        <f t="shared" si="7"/>
        <v>66.656807060942398</v>
      </c>
      <c r="S19">
        <f t="shared" si="1"/>
        <v>22</v>
      </c>
      <c r="T19">
        <f t="shared" si="2"/>
        <v>2</v>
      </c>
      <c r="U19" s="3">
        <f t="shared" si="3"/>
        <v>57.612698412698407</v>
      </c>
      <c r="V19">
        <f t="shared" si="4"/>
        <v>13</v>
      </c>
      <c r="W19">
        <f t="shared" si="5"/>
        <v>3</v>
      </c>
      <c r="X19" s="3">
        <f t="shared" si="8"/>
        <v>71.681311865522389</v>
      </c>
      <c r="Y19">
        <f t="shared" si="6"/>
        <v>24</v>
      </c>
      <c r="Z19" s="3">
        <f t="shared" si="9"/>
        <v>69.131489151574783</v>
      </c>
    </row>
    <row r="20" spans="1:26" x14ac:dyDescent="0.25">
      <c r="A20" s="4" t="s">
        <v>55</v>
      </c>
      <c r="B20" t="s">
        <v>21</v>
      </c>
      <c r="C20" s="3">
        <f>IF('1_Bilancia commerciale'!I20&lt;1,ABS(1-'1_Bilancia commerciale'!I20)*20,('1_Bilancia commerciale'!I20-1)*20)</f>
        <v>94</v>
      </c>
      <c r="D20" s="3">
        <f>IF('2_posizione internaz.li'!I20&lt;0,'2_posizione internaz.li'!I20/-35*100,0)</f>
        <v>0</v>
      </c>
      <c r="E20" s="3">
        <f>IF('3_Tasso cambio effettivo'!I20&lt;0,'3_Tasso cambio effettivo'!I20/-5*100,'3_Tasso cambio effettivo'!I20/5*100)</f>
        <v>36</v>
      </c>
      <c r="F20" s="3">
        <f>IF('4_Quota export mondiale'!I20&lt;0,'4_Quota export mondiale'!I20/-6*100,0)</f>
        <v>0</v>
      </c>
      <c r="G20" s="3">
        <f>IF('5_Costo_lavoro'!I20&gt;0,'5_Costo_lavoro'!I20/9*100,0)</f>
        <v>117.77777777777779</v>
      </c>
      <c r="H20" s="3">
        <f>IF('6_Prezzo abitazioni'!I20&gt;0,'6_Prezzo abitazioni'!I20/6*100,0)</f>
        <v>70</v>
      </c>
      <c r="I20" s="3">
        <f>IF('7_Crediti concessi privati'!I20&gt;0,'7_Crediti concessi privati'!I20/14*100,0)</f>
        <v>90</v>
      </c>
      <c r="J20" s="3">
        <f>IF('8_Debiti settore privato'!I20&gt;0,'8_Debiti settore privato'!I20/133*100,0)</f>
        <v>92.406015037593988</v>
      </c>
      <c r="K20" s="3">
        <f>IF('9_Debito pubblico'!I20&gt;0,'9_Debito pubblico'!I20/60*100,0)</f>
        <v>67.833333333333329</v>
      </c>
      <c r="L20" s="3">
        <f>IF('10_Disoccupazione'!I20&gt;0,'10_Disoccupazione'!I20/10*100,0)</f>
        <v>38</v>
      </c>
      <c r="M20" s="3">
        <f>IF('11_esposizione finanziaria'!I20&gt;0,'11_esposizione finanziaria'!I20/16.5*100,0)</f>
        <v>45.454545454545453</v>
      </c>
      <c r="N20" s="3">
        <f>IF('12_Tasso di attivita'!I20&lt;0,'12_Tasso di attivita'!I20/-0.2*100,0)</f>
        <v>0</v>
      </c>
      <c r="O20" s="3">
        <f>IF('13_Disoccupazione lungo periodo'!I20&gt;0,'13_Disoccupazione lungo periodo'!I20/0.5*100,0)</f>
        <v>0</v>
      </c>
      <c r="P20" s="3">
        <f>IF('14_Disoccupazione giovanile'!I20&gt;0,'14_Disoccupazione giovanile'!I20/2*100,0)</f>
        <v>0</v>
      </c>
      <c r="Q20">
        <f t="shared" si="0"/>
        <v>1</v>
      </c>
      <c r="R20" s="3">
        <f t="shared" si="7"/>
        <v>46.533690828803614</v>
      </c>
      <c r="S20">
        <f t="shared" si="1"/>
        <v>8</v>
      </c>
      <c r="T20">
        <f t="shared" si="2"/>
        <v>1</v>
      </c>
      <c r="U20" s="3">
        <f t="shared" si="3"/>
        <v>49.555555555555557</v>
      </c>
      <c r="V20">
        <f t="shared" si="4"/>
        <v>8</v>
      </c>
      <c r="W20">
        <f t="shared" si="5"/>
        <v>0</v>
      </c>
      <c r="X20" s="3">
        <f t="shared" si="8"/>
        <v>44.854877091719196</v>
      </c>
      <c r="Y20">
        <f t="shared" si="6"/>
        <v>13</v>
      </c>
      <c r="Z20" s="3">
        <f t="shared" si="9"/>
        <v>61.9664540181763</v>
      </c>
    </row>
    <row r="21" spans="1:26" x14ac:dyDescent="0.25">
      <c r="A21" s="4" t="s">
        <v>55</v>
      </c>
      <c r="B21" t="s">
        <v>22</v>
      </c>
      <c r="C21" s="3">
        <f>IF('1_Bilancia commerciale'!I21&lt;1,ABS(1-'1_Bilancia commerciale'!I21)*20,('1_Bilancia commerciale'!I21-1)*20)</f>
        <v>148</v>
      </c>
      <c r="D21" s="3">
        <f>IF('2_posizione internaz.li'!I21&lt;0,'2_posizione internaz.li'!I21/-35*100,0)</f>
        <v>0</v>
      </c>
      <c r="E21" s="3">
        <f>IF('3_Tasso cambio effettivo'!I21&lt;0,'3_Tasso cambio effettivo'!I21/-5*100,'3_Tasso cambio effettivo'!I21/5*100)</f>
        <v>48</v>
      </c>
      <c r="F21" s="3">
        <f>IF('4_Quota export mondiale'!I21&lt;0,'4_Quota export mondiale'!I21/-6*100,0)</f>
        <v>4.5000000000000009</v>
      </c>
      <c r="G21" s="3">
        <f>IF('5_Costo_lavoro'!I21&gt;0,'5_Costo_lavoro'!I21/9*100,0)</f>
        <v>66.666666666666657</v>
      </c>
      <c r="H21" s="3">
        <f>IF('6_Prezzo abitazioni'!I21&gt;0,'6_Prezzo abitazioni'!I21/6*100,0)</f>
        <v>76.666666666666657</v>
      </c>
      <c r="I21" s="3">
        <f>IF('7_Crediti concessi privati'!I21&gt;0,'7_Crediti concessi privati'!I21/14*100,0)</f>
        <v>0</v>
      </c>
      <c r="J21" s="3">
        <f>IF('8_Debiti settore privato'!I21&gt;0,'8_Debiti settore privato'!I21/133*100,0)</f>
        <v>172.85714285714286</v>
      </c>
      <c r="K21" s="3">
        <f>IF('9_Debito pubblico'!I21&gt;0,'9_Debito pubblico'!I21/60*100,0)</f>
        <v>80.833333333333329</v>
      </c>
      <c r="L21" s="3">
        <f>IF('10_Disoccupazione'!I21&gt;0,'10_Disoccupazione'!I21/10*100,0)</f>
        <v>51</v>
      </c>
      <c r="M21" s="3">
        <f>IF('11_esposizione finanziaria'!I21&gt;0,'11_esposizione finanziaria'!I21/16.5*100,0)</f>
        <v>47.878787878787882</v>
      </c>
      <c r="N21" s="3">
        <f>IF('12_Tasso di attivita'!I21&lt;0,'12_Tasso di attivita'!I21/-0.2*100,0)</f>
        <v>0</v>
      </c>
      <c r="O21" s="3">
        <f>IF('13_Disoccupazione lungo periodo'!I21&gt;0,'13_Disoccupazione lungo periodo'!I21/0.5*100,0)</f>
        <v>0</v>
      </c>
      <c r="P21" s="3">
        <f>IF('14_Disoccupazione giovanile'!I21&gt;0,'14_Disoccupazione giovanile'!I21/2*100,0)</f>
        <v>0</v>
      </c>
      <c r="Q21">
        <f t="shared" si="0"/>
        <v>2</v>
      </c>
      <c r="R21" s="3">
        <f t="shared" si="7"/>
        <v>49.743042671614099</v>
      </c>
      <c r="S21">
        <f t="shared" si="1"/>
        <v>16</v>
      </c>
      <c r="T21">
        <f t="shared" si="2"/>
        <v>1</v>
      </c>
      <c r="U21" s="3">
        <f t="shared" si="3"/>
        <v>53.433333333333323</v>
      </c>
      <c r="V21">
        <f t="shared" si="4"/>
        <v>11</v>
      </c>
      <c r="W21">
        <f t="shared" si="5"/>
        <v>1</v>
      </c>
      <c r="X21" s="3">
        <f t="shared" si="8"/>
        <v>47.692881192881188</v>
      </c>
      <c r="Y21">
        <f t="shared" si="6"/>
        <v>15</v>
      </c>
      <c r="Z21" s="3">
        <f t="shared" si="9"/>
        <v>61.636176018996821</v>
      </c>
    </row>
    <row r="22" spans="1:26" x14ac:dyDescent="0.25">
      <c r="A22" s="4" t="s">
        <v>55</v>
      </c>
      <c r="B22" t="s">
        <v>23</v>
      </c>
      <c r="C22" s="3">
        <f>IF('1_Bilancia commerciale'!I22&lt;1,ABS(1-'1_Bilancia commerciale'!I22)*20,('1_Bilancia commerciale'!I22-1)*20)</f>
        <v>12.000000000000002</v>
      </c>
      <c r="D22" s="3">
        <f>IF('2_posizione internaz.li'!I22&lt;0,'2_posizione internaz.li'!I22/-35*100,0)</f>
        <v>0</v>
      </c>
      <c r="E22" s="3">
        <f>IF('3_Tasso cambio effettivo'!I22&lt;0,'3_Tasso cambio effettivo'!I22/-5*100,'3_Tasso cambio effettivo'!I22/5*100)</f>
        <v>42.000000000000007</v>
      </c>
      <c r="F22" s="3">
        <f>IF('4_Quota export mondiale'!I22&lt;0,'4_Quota export mondiale'!I22/-6*100,0)</f>
        <v>0</v>
      </c>
      <c r="G22" s="3">
        <f>IF('5_Costo_lavoro'!I22&gt;0,'5_Costo_lavoro'!I22/9*100,0)</f>
        <v>62.222222222222221</v>
      </c>
      <c r="H22" s="3">
        <f>IF('6_Prezzo abitazioni'!I22&gt;0,'6_Prezzo abitazioni'!I22/6*100,0)</f>
        <v>66.666666666666657</v>
      </c>
      <c r="I22" s="3">
        <f>IF('7_Crediti concessi privati'!I22&gt;0,'7_Crediti concessi privati'!I22/14*100,0)</f>
        <v>36.428571428571423</v>
      </c>
      <c r="J22" s="3">
        <f>IF('8_Debiti settore privato'!I22&gt;0,'8_Debiti settore privato'!I22/133*100,0)</f>
        <v>91.353383458646618</v>
      </c>
      <c r="K22" s="3">
        <f>IF('9_Debito pubblico'!I22&gt;0,'9_Debito pubblico'!I22/60*100,0)</f>
        <v>117.66666666666666</v>
      </c>
      <c r="L22" s="3">
        <f>IF('10_Disoccupazione'!I22&gt;0,'10_Disoccupazione'!I22/10*100,0)</f>
        <v>53</v>
      </c>
      <c r="M22" s="3">
        <f>IF('11_esposizione finanziaria'!I22&gt;0,'11_esposizione finanziaria'!I22/16.5*100,0)</f>
        <v>21.81818181818182</v>
      </c>
      <c r="N22" s="3">
        <f>IF('12_Tasso di attivita'!I22&lt;0,'12_Tasso di attivita'!I22/-0.2*100,0)</f>
        <v>0</v>
      </c>
      <c r="O22" s="3">
        <f>IF('13_Disoccupazione lungo periodo'!I22&gt;0,'13_Disoccupazione lungo periodo'!I22/0.5*100,0)</f>
        <v>0</v>
      </c>
      <c r="P22" s="3">
        <f>IF('14_Disoccupazione giovanile'!I22&gt;0,'14_Disoccupazione giovanile'!I22/2*100,0)</f>
        <v>0</v>
      </c>
      <c r="Q22">
        <f t="shared" si="0"/>
        <v>1</v>
      </c>
      <c r="R22" s="3">
        <f t="shared" si="7"/>
        <v>35.939692304353954</v>
      </c>
      <c r="S22">
        <f t="shared" si="1"/>
        <v>2</v>
      </c>
      <c r="T22">
        <f t="shared" si="2"/>
        <v>0</v>
      </c>
      <c r="U22" s="3">
        <f t="shared" si="3"/>
        <v>23.244444444444447</v>
      </c>
      <c r="V22">
        <f t="shared" si="4"/>
        <v>2</v>
      </c>
      <c r="W22">
        <f t="shared" si="5"/>
        <v>1</v>
      </c>
      <c r="X22" s="3">
        <f t="shared" si="8"/>
        <v>42.992607782081464</v>
      </c>
      <c r="Y22">
        <f t="shared" si="6"/>
        <v>10</v>
      </c>
      <c r="Z22" s="3">
        <f t="shared" si="9"/>
        <v>76.901340080249952</v>
      </c>
    </row>
    <row r="23" spans="1:26" x14ac:dyDescent="0.25">
      <c r="A23" s="4" t="s">
        <v>56</v>
      </c>
      <c r="B23" t="s">
        <v>24</v>
      </c>
      <c r="C23" s="3">
        <f>IF('1_Bilancia commerciale'!I23&lt;1,ABS(1-'1_Bilancia commerciale'!I23)*20,('1_Bilancia commerciale'!I23-1)*20)</f>
        <v>42</v>
      </c>
      <c r="D23" s="3">
        <f>IF('2_posizione internaz.li'!I23&lt;0,'2_posizione internaz.li'!I23/-35*100,0)</f>
        <v>139.42857142857142</v>
      </c>
      <c r="E23" s="3">
        <f>IF('3_Tasso cambio effettivo'!I23&lt;0,'3_Tasso cambio effettivo'!I23/-5*100,'3_Tasso cambio effettivo'!I23/5*100)</f>
        <v>55.999999999999993</v>
      </c>
      <c r="F23" s="3">
        <f>IF('4_Quota export mondiale'!I23&lt;0,'4_Quota export mondiale'!I23/-6*100,0)</f>
        <v>0</v>
      </c>
      <c r="G23" s="3">
        <f>IF('5_Costo_lavoro'!I23&gt;0,'5_Costo_lavoro'!I23/9*100,0)</f>
        <v>88.888888888888886</v>
      </c>
      <c r="H23" s="3">
        <f>IF('6_Prezzo abitazioni'!I23&gt;0,'6_Prezzo abitazioni'!I23/6*100,0)</f>
        <v>106.66666666666667</v>
      </c>
      <c r="I23" s="3">
        <f>IF('7_Crediti concessi privati'!I23&gt;0,'7_Crediti concessi privati'!I23/14*100,0)</f>
        <v>25.714285714285719</v>
      </c>
      <c r="J23" s="3">
        <f>IF('8_Debiti settore privato'!I23&gt;0,'8_Debiti settore privato'!I23/133*100,0)</f>
        <v>55.789473684210535</v>
      </c>
      <c r="K23" s="3">
        <f>IF('9_Debito pubblico'!I23&gt;0,'9_Debito pubblico'!I23/60*100,0)</f>
        <v>76.166666666666671</v>
      </c>
      <c r="L23" s="3">
        <f>IF('10_Disoccupazione'!I23&gt;0,'10_Disoccupazione'!I23/10*100,0)</f>
        <v>41</v>
      </c>
      <c r="M23" s="3">
        <f>IF('11_esposizione finanziaria'!I23&gt;0,'11_esposizione finanziaria'!I23/16.5*100,0)</f>
        <v>26.060606060606062</v>
      </c>
      <c r="N23" s="3">
        <f>IF('12_Tasso di attivita'!I23&lt;0,'12_Tasso di attivita'!I23/-0.2*100,0)</f>
        <v>0</v>
      </c>
      <c r="O23" s="3">
        <f>IF('13_Disoccupazione lungo periodo'!I23&gt;0,'13_Disoccupazione lungo periodo'!I23/0.5*100,0)</f>
        <v>0</v>
      </c>
      <c r="P23" s="3">
        <f>IF('14_Disoccupazione giovanile'!I23&gt;0,'14_Disoccupazione giovanile'!I23/2*100,0)</f>
        <v>0</v>
      </c>
      <c r="Q23">
        <f t="shared" si="0"/>
        <v>2</v>
      </c>
      <c r="R23" s="3">
        <f t="shared" si="7"/>
        <v>46.979654222135423</v>
      </c>
      <c r="S23">
        <f t="shared" si="1"/>
        <v>10</v>
      </c>
      <c r="T23">
        <f t="shared" si="2"/>
        <v>1</v>
      </c>
      <c r="U23" s="3">
        <f t="shared" si="3"/>
        <v>65.263492063492066</v>
      </c>
      <c r="V23">
        <f t="shared" si="4"/>
        <v>14</v>
      </c>
      <c r="W23">
        <f t="shared" si="5"/>
        <v>1</v>
      </c>
      <c r="X23" s="3">
        <f t="shared" si="8"/>
        <v>36.821966532492851</v>
      </c>
      <c r="Y23">
        <f t="shared" si="6"/>
        <v>7</v>
      </c>
      <c r="Z23" s="3">
        <f t="shared" si="9"/>
        <v>50.386203541503491</v>
      </c>
    </row>
    <row r="24" spans="1:26" x14ac:dyDescent="0.25">
      <c r="A24" s="4" t="s">
        <v>55</v>
      </c>
      <c r="B24" t="s">
        <v>25</v>
      </c>
      <c r="C24" s="3">
        <f>IF('1_Bilancia commerciale'!I24&lt;1,ABS(1-'1_Bilancia commerciale'!I24)*20,('1_Bilancia commerciale'!I24-1)*20)</f>
        <v>3.9999999999999991</v>
      </c>
      <c r="D24" s="3">
        <f>IF('2_posizione internaz.li'!I24&lt;0,'2_posizione internaz.li'!I24/-35*100,0)</f>
        <v>285.71428571428572</v>
      </c>
      <c r="E24" s="3">
        <f>IF('3_Tasso cambio effettivo'!I24&lt;0,'3_Tasso cambio effettivo'!I24/-5*100,'3_Tasso cambio effettivo'!I24/5*100)</f>
        <v>6</v>
      </c>
      <c r="F24" s="3">
        <f>IF('4_Quota export mondiale'!I24&lt;0,'4_Quota export mondiale'!I24/-6*100,0)</f>
        <v>0</v>
      </c>
      <c r="G24" s="3">
        <f>IF('5_Costo_lavoro'!I24&gt;0,'5_Costo_lavoro'!I24/9*100,0)</f>
        <v>94.444444444444443</v>
      </c>
      <c r="H24" s="3">
        <f>IF('6_Prezzo abitazioni'!I24&gt;0,'6_Prezzo abitazioni'!I24/6*100,0)</f>
        <v>150</v>
      </c>
      <c r="I24" s="3">
        <f>IF('7_Crediti concessi privati'!I24&gt;0,'7_Crediti concessi privati'!I24/14*100,0)</f>
        <v>18.571428571428573</v>
      </c>
      <c r="J24" s="3">
        <f>IF('8_Debiti settore privato'!I24&gt;0,'8_Debiti settore privato'!I24/133*100,0)</f>
        <v>112.40601503759397</v>
      </c>
      <c r="K24" s="3">
        <f>IF('9_Debito pubblico'!I24&gt;0,'9_Debito pubblico'!I24/60*100,0)</f>
        <v>194.33333333333331</v>
      </c>
      <c r="L24" s="3">
        <f>IF('10_Disoccupazione'!I24&gt;0,'10_Disoccupazione'!I24/10*100,0)</f>
        <v>77</v>
      </c>
      <c r="M24" s="3">
        <f>IF('11_esposizione finanziaria'!I24&gt;0,'11_esposizione finanziaria'!I24/16.5*100,0)</f>
        <v>0</v>
      </c>
      <c r="N24" s="3">
        <f>IF('12_Tasso di attivita'!I24&lt;0,'12_Tasso di attivita'!I24/-0.2*100,0)</f>
        <v>0</v>
      </c>
      <c r="O24" s="3">
        <f>IF('13_Disoccupazione lungo periodo'!I24&gt;0,'13_Disoccupazione lungo periodo'!I24/0.5*100,0)</f>
        <v>0</v>
      </c>
      <c r="P24" s="3">
        <f>IF('14_Disoccupazione giovanile'!I24&gt;0,'14_Disoccupazione giovanile'!I24/2*100,0)</f>
        <v>0</v>
      </c>
      <c r="Q24">
        <f t="shared" si="0"/>
        <v>4</v>
      </c>
      <c r="R24" s="3">
        <f t="shared" si="7"/>
        <v>67.319250507220431</v>
      </c>
      <c r="S24">
        <f t="shared" si="1"/>
        <v>23</v>
      </c>
      <c r="T24">
        <f t="shared" si="2"/>
        <v>1</v>
      </c>
      <c r="U24" s="3">
        <f t="shared" si="3"/>
        <v>78.031746031746039</v>
      </c>
      <c r="V24">
        <f t="shared" si="4"/>
        <v>20</v>
      </c>
      <c r="W24">
        <f t="shared" si="5"/>
        <v>3</v>
      </c>
      <c r="X24" s="3">
        <f t="shared" si="8"/>
        <v>61.367864104706214</v>
      </c>
      <c r="Y24">
        <f t="shared" si="6"/>
        <v>23</v>
      </c>
      <c r="Z24" s="3">
        <f t="shared" si="9"/>
        <v>58.602508917364581</v>
      </c>
    </row>
    <row r="25" spans="1:26" x14ac:dyDescent="0.25">
      <c r="A25" s="4" t="s">
        <v>56</v>
      </c>
      <c r="B25" t="s">
        <v>26</v>
      </c>
      <c r="C25" s="3">
        <f>IF('1_Bilancia commerciale'!I25&lt;1,ABS(1-'1_Bilancia commerciale'!I25)*20,('1_Bilancia commerciale'!I25-1)*20)</f>
        <v>104</v>
      </c>
      <c r="D25" s="3">
        <f>IF('2_posizione internaz.li'!I25&lt;0,'2_posizione internaz.li'!I25/-35*100,0)</f>
        <v>124</v>
      </c>
      <c r="E25" s="3">
        <f>IF('3_Tasso cambio effettivo'!I25&lt;0,'3_Tasso cambio effettivo'!I25/-5*100,'3_Tasso cambio effettivo'!I25/5*100)</f>
        <v>4</v>
      </c>
      <c r="F25" s="3">
        <f>IF('4_Quota export mondiale'!I25&lt;0,'4_Quota export mondiale'!I25/-6*100,0)</f>
        <v>0</v>
      </c>
      <c r="G25" s="3">
        <f>IF('5_Costo_lavoro'!I25&gt;0,'5_Costo_lavoro'!I25/9*100,0)</f>
        <v>266.66666666666663</v>
      </c>
      <c r="H25" s="3">
        <f>IF('6_Prezzo abitazioni'!I25&gt;0,'6_Prezzo abitazioni'!I25/6*100,0)</f>
        <v>0</v>
      </c>
      <c r="I25" s="3">
        <f>IF('7_Crediti concessi privati'!I25&gt;0,'7_Crediti concessi privati'!I25/14*100,0)</f>
        <v>14.285714285714285</v>
      </c>
      <c r="J25" s="3">
        <f>IF('8_Debiti settore privato'!I25&gt;0,'8_Debiti settore privato'!I25/133*100,0)</f>
        <v>34.962406015037594</v>
      </c>
      <c r="K25" s="3">
        <f>IF('9_Debito pubblico'!I25&gt;0,'9_Debito pubblico'!I25/60*100,0)</f>
        <v>58.500000000000007</v>
      </c>
      <c r="L25" s="3">
        <f>IF('10_Disoccupazione'!I25&gt;0,'10_Disoccupazione'!I25/10*100,0)</f>
        <v>54</v>
      </c>
      <c r="M25" s="3">
        <f>IF('11_esposizione finanziaria'!I25&gt;0,'11_esposizione finanziaria'!I25/16.5*100,0)</f>
        <v>62.424242424242429</v>
      </c>
      <c r="N25" s="3">
        <f>IF('12_Tasso di attivita'!I25&lt;0,'12_Tasso di attivita'!I25/-0.2*100,0)</f>
        <v>0</v>
      </c>
      <c r="O25" s="3">
        <f>IF('13_Disoccupazione lungo periodo'!I25&gt;0,'13_Disoccupazione lungo periodo'!I25/0.5*100,0)</f>
        <v>0</v>
      </c>
      <c r="P25" s="3">
        <f>IF('14_Disoccupazione giovanile'!I25&gt;0,'14_Disoccupazione giovanile'!I25/2*100,0)</f>
        <v>0</v>
      </c>
      <c r="Q25">
        <f t="shared" si="0"/>
        <v>3</v>
      </c>
      <c r="R25" s="3">
        <f t="shared" si="7"/>
        <v>51.631359242261496</v>
      </c>
      <c r="S25">
        <f t="shared" si="1"/>
        <v>17</v>
      </c>
      <c r="T25">
        <f t="shared" si="2"/>
        <v>3</v>
      </c>
      <c r="U25" s="3">
        <f t="shared" si="3"/>
        <v>99.73333333333332</v>
      </c>
      <c r="V25">
        <f t="shared" si="4"/>
        <v>24</v>
      </c>
      <c r="W25">
        <f t="shared" si="5"/>
        <v>0</v>
      </c>
      <c r="X25" s="3">
        <f t="shared" si="8"/>
        <v>24.908040302777145</v>
      </c>
      <c r="Y25">
        <f t="shared" si="6"/>
        <v>1</v>
      </c>
      <c r="Z25" s="3">
        <f t="shared" si="9"/>
        <v>31.01276406085281</v>
      </c>
    </row>
    <row r="26" spans="1:26" x14ac:dyDescent="0.25">
      <c r="A26" s="4" t="s">
        <v>55</v>
      </c>
      <c r="B26" t="s">
        <v>27</v>
      </c>
      <c r="C26" s="3">
        <f>IF('1_Bilancia commerciale'!I26&lt;1,ABS(1-'1_Bilancia commerciale'!I26)*20,('1_Bilancia commerciale'!I26-1)*20)</f>
        <v>100</v>
      </c>
      <c r="D26" s="3">
        <f>IF('2_posizione internaz.li'!I26&lt;0,'2_posizione internaz.li'!I26/-35*100,0)</f>
        <v>46.285714285714285</v>
      </c>
      <c r="E26" s="3">
        <f>IF('3_Tasso cambio effettivo'!I26&lt;0,'3_Tasso cambio effettivo'!I26/-5*100,'3_Tasso cambio effettivo'!I26/5*100)</f>
        <v>20</v>
      </c>
      <c r="F26" s="3">
        <f>IF('4_Quota export mondiale'!I26&lt;0,'4_Quota export mondiale'!I26/-6*100,0)</f>
        <v>0</v>
      </c>
      <c r="G26" s="3">
        <f>IF('5_Costo_lavoro'!I26&gt;0,'5_Costo_lavoro'!I26/9*100,0)</f>
        <v>88.888888888888886</v>
      </c>
      <c r="H26" s="3">
        <f>IF('6_Prezzo abitazioni'!I26&gt;0,'6_Prezzo abitazioni'!I26/6*100,0)</f>
        <v>88.333333333333329</v>
      </c>
      <c r="I26" s="3">
        <f>IF('7_Crediti concessi privati'!I26&gt;0,'7_Crediti concessi privati'!I26/14*100,0)</f>
        <v>5.7142857142857144</v>
      </c>
      <c r="J26" s="3">
        <f>IF('8_Debiti settore privato'!I26&gt;0,'8_Debiti settore privato'!I26/133*100,0)</f>
        <v>51.578947368421048</v>
      </c>
      <c r="K26" s="3">
        <f>IF('9_Debito pubblico'!I26&gt;0,'9_Debito pubblico'!I26/60*100,0)</f>
        <v>109.00000000000001</v>
      </c>
      <c r="L26" s="3">
        <f>IF('10_Disoccupazione'!I26&gt;0,'10_Disoccupazione'!I26/10*100,0)</f>
        <v>54</v>
      </c>
      <c r="M26" s="3">
        <f>IF('11_esposizione finanziaria'!I26&gt;0,'11_esposizione finanziaria'!I26/16.5*100,0)</f>
        <v>60</v>
      </c>
      <c r="N26" s="3">
        <f>IF('12_Tasso di attivita'!I26&lt;0,'12_Tasso di attivita'!I26/-0.2*100,0)</f>
        <v>0</v>
      </c>
      <c r="O26" s="3">
        <f>IF('13_Disoccupazione lungo periodo'!I26&gt;0,'13_Disoccupazione lungo periodo'!I26/0.5*100,0)</f>
        <v>0</v>
      </c>
      <c r="P26" s="3">
        <f>IF('14_Disoccupazione giovanile'!I26&gt;0,'14_Disoccupazione giovanile'!I26/2*100,0)</f>
        <v>0</v>
      </c>
      <c r="Q26">
        <f t="shared" si="0"/>
        <v>2</v>
      </c>
      <c r="R26" s="3">
        <f t="shared" si="7"/>
        <v>44.557226399331661</v>
      </c>
      <c r="S26">
        <f t="shared" si="1"/>
        <v>4</v>
      </c>
      <c r="T26">
        <f t="shared" si="2"/>
        <v>1</v>
      </c>
      <c r="U26" s="3">
        <f t="shared" si="3"/>
        <v>51.034920634920631</v>
      </c>
      <c r="V26">
        <f t="shared" si="4"/>
        <v>9</v>
      </c>
      <c r="W26">
        <f t="shared" si="5"/>
        <v>1</v>
      </c>
      <c r="X26" s="3">
        <f t="shared" si="8"/>
        <v>40.958507379560011</v>
      </c>
      <c r="Y26">
        <f t="shared" si="6"/>
        <v>8</v>
      </c>
      <c r="Z26" s="3">
        <f t="shared" si="9"/>
        <v>59.093599753579127</v>
      </c>
    </row>
    <row r="27" spans="1:26" x14ac:dyDescent="0.25">
      <c r="A27" s="4" t="s">
        <v>55</v>
      </c>
      <c r="B27" t="s">
        <v>28</v>
      </c>
      <c r="C27" s="3">
        <f>IF('1_Bilancia commerciale'!I27&lt;1,ABS(1-'1_Bilancia commerciale'!I27)*20,('1_Bilancia commerciale'!I27-1)*20)</f>
        <v>70</v>
      </c>
      <c r="D27" s="3">
        <f>IF('2_posizione internaz.li'!I27&lt;0,'2_posizione internaz.li'!I27/-35*100,0)</f>
        <v>187.42857142857142</v>
      </c>
      <c r="E27" s="3">
        <f>IF('3_Tasso cambio effettivo'!I27&lt;0,'3_Tasso cambio effettivo'!I27/-5*100,'3_Tasso cambio effettivo'!I27/5*100)</f>
        <v>52</v>
      </c>
      <c r="F27" s="3">
        <f>IF('4_Quota export mondiale'!I27&lt;0,'4_Quota export mondiale'!I27/-6*100,0)</f>
        <v>0</v>
      </c>
      <c r="G27" s="3">
        <f>IF('5_Costo_lavoro'!I27&gt;0,'5_Costo_lavoro'!I27/9*100,0)</f>
        <v>157.77777777777777</v>
      </c>
      <c r="H27" s="3">
        <f>IF('6_Prezzo abitazioni'!I27&gt;0,'6_Prezzo abitazioni'!I27/6*100,0)</f>
        <v>103.33333333333334</v>
      </c>
      <c r="I27" s="3">
        <f>IF('7_Crediti concessi privati'!I27&gt;0,'7_Crediti concessi privati'!I27/14*100,0)</f>
        <v>32.142857142857146</v>
      </c>
      <c r="J27" s="3">
        <f>IF('8_Debiti settore privato'!I27&gt;0,'8_Debiti settore privato'!I27/133*100,0)</f>
        <v>68.421052631578945</v>
      </c>
      <c r="K27" s="3">
        <f>IF('9_Debito pubblico'!I27&gt;0,'9_Debito pubblico'!I27/60*100,0)</f>
        <v>80</v>
      </c>
      <c r="L27" s="3">
        <f>IF('10_Disoccupazione'!I27&gt;0,'10_Disoccupazione'!I27/10*100,0)</f>
        <v>68</v>
      </c>
      <c r="M27" s="3">
        <f>IF('11_esposizione finanziaria'!I27&gt;0,'11_esposizione finanziaria'!I27/16.5*100,0)</f>
        <v>35.151515151515149</v>
      </c>
      <c r="N27" s="3">
        <f>IF('12_Tasso di attivita'!I27&lt;0,'12_Tasso di attivita'!I27/-0.2*100,0)</f>
        <v>0</v>
      </c>
      <c r="O27" s="3">
        <f>IF('13_Disoccupazione lungo periodo'!I27&gt;0,'13_Disoccupazione lungo periodo'!I27/0.5*100,0)</f>
        <v>0</v>
      </c>
      <c r="P27" s="3">
        <f>IF('14_Disoccupazione giovanile'!I27&gt;0,'14_Disoccupazione giovanile'!I27/2*100,0)</f>
        <v>0</v>
      </c>
      <c r="Q27">
        <f t="shared" si="0"/>
        <v>3</v>
      </c>
      <c r="R27" s="3">
        <f t="shared" si="7"/>
        <v>61.018221961830982</v>
      </c>
      <c r="S27">
        <f t="shared" si="1"/>
        <v>20</v>
      </c>
      <c r="T27">
        <f t="shared" si="2"/>
        <v>2</v>
      </c>
      <c r="U27" s="3">
        <f t="shared" si="3"/>
        <v>93.441269841269843</v>
      </c>
      <c r="V27">
        <f t="shared" si="4"/>
        <v>23</v>
      </c>
      <c r="W27">
        <f t="shared" si="5"/>
        <v>1</v>
      </c>
      <c r="X27" s="3">
        <f t="shared" si="8"/>
        <v>43.005417584364949</v>
      </c>
      <c r="Y27">
        <f t="shared" si="6"/>
        <v>11</v>
      </c>
      <c r="Z27" s="3">
        <f t="shared" si="9"/>
        <v>45.308334111991869</v>
      </c>
    </row>
    <row r="28" spans="1:26" x14ac:dyDescent="0.25">
      <c r="A28" s="4" t="s">
        <v>55</v>
      </c>
      <c r="B28" t="s">
        <v>29</v>
      </c>
      <c r="C28" s="3">
        <f>IF('1_Bilancia commerciale'!I28&lt;1,ABS(1-'1_Bilancia commerciale'!I28)*20,('1_Bilancia commerciale'!I28-1)*20)</f>
        <v>40</v>
      </c>
      <c r="D28" s="3">
        <f>IF('2_posizione internaz.li'!I28&lt;0,'2_posizione internaz.li'!I28/-35*100,0)</f>
        <v>0</v>
      </c>
      <c r="E28" s="3">
        <f>IF('3_Tasso cambio effettivo'!I28&lt;0,'3_Tasso cambio effettivo'!I28/-5*100,'3_Tasso cambio effettivo'!I28/5*100)</f>
        <v>2</v>
      </c>
      <c r="F28" s="3">
        <f>IF('4_Quota export mondiale'!I28&lt;0,'4_Quota export mondiale'!I28/-6*100,0)</f>
        <v>0</v>
      </c>
      <c r="G28" s="3">
        <f>IF('5_Costo_lavoro'!I28&gt;0,'5_Costo_lavoro'!I28/9*100,0)</f>
        <v>14.444444444444446</v>
      </c>
      <c r="H28" s="3">
        <f>IF('6_Prezzo abitazioni'!I28&gt;0,'6_Prezzo abitazioni'!I28/6*100,0)</f>
        <v>0</v>
      </c>
      <c r="I28" s="3">
        <f>IF('7_Crediti concessi privati'!I28&gt;0,'7_Crediti concessi privati'!I28/14*100,0)</f>
        <v>47.142857142857139</v>
      </c>
      <c r="J28" s="3">
        <f>IF('8_Debiti settore privato'!I28&gt;0,'8_Debiti settore privato'!I28/133*100,0)</f>
        <v>109.84962406015038</v>
      </c>
      <c r="K28" s="3">
        <f>IF('9_Debito pubblico'!I28&gt;0,'9_Debito pubblico'!I28/60*100,0)</f>
        <v>108.16666666666667</v>
      </c>
      <c r="L28" s="3">
        <f>IF('10_Disoccupazione'!I28&gt;0,'10_Disoccupazione'!I28/10*100,0)</f>
        <v>77</v>
      </c>
      <c r="M28" s="3">
        <f>IF('11_esposizione finanziaria'!I28&gt;0,'11_esposizione finanziaria'!I28/16.5*100,0)</f>
        <v>47.272727272727273</v>
      </c>
      <c r="N28" s="3">
        <f>IF('12_Tasso di attivita'!I28&lt;0,'12_Tasso di attivita'!I28/-0.2*100,0)</f>
        <v>0</v>
      </c>
      <c r="O28" s="3">
        <f>IF('13_Disoccupazione lungo periodo'!I28&gt;0,'13_Disoccupazione lungo periodo'!I28/0.5*100,0)</f>
        <v>0</v>
      </c>
      <c r="P28" s="3">
        <f>IF('14_Disoccupazione giovanile'!I28&gt;0,'14_Disoccupazione giovanile'!I28/2*100,0)</f>
        <v>0</v>
      </c>
      <c r="Q28">
        <f t="shared" si="0"/>
        <v>2</v>
      </c>
      <c r="R28" s="3">
        <f t="shared" si="7"/>
        <v>31.848308541917564</v>
      </c>
      <c r="S28">
        <f t="shared" si="1"/>
        <v>1</v>
      </c>
      <c r="T28">
        <f t="shared" si="2"/>
        <v>0</v>
      </c>
      <c r="U28" s="3">
        <f t="shared" si="3"/>
        <v>11.288888888888888</v>
      </c>
      <c r="V28">
        <f t="shared" si="4"/>
        <v>1</v>
      </c>
      <c r="W28">
        <f t="shared" si="5"/>
        <v>2</v>
      </c>
      <c r="X28" s="3">
        <f t="shared" si="8"/>
        <v>43.270208349155716</v>
      </c>
      <c r="Y28">
        <f t="shared" si="6"/>
        <v>12</v>
      </c>
      <c r="Z28" s="3">
        <f t="shared" si="9"/>
        <v>87.340784436198248</v>
      </c>
    </row>
    <row r="29" spans="1:26" x14ac:dyDescent="0.25">
      <c r="A29" s="4" t="s">
        <v>56</v>
      </c>
      <c r="B29" t="s">
        <v>30</v>
      </c>
      <c r="C29" s="3">
        <f>IF('1_Bilancia commerciale'!I29&lt;1,ABS(1-'1_Bilancia commerciale'!I29)*20,('1_Bilancia commerciale'!I29-1)*20)</f>
        <v>54</v>
      </c>
      <c r="D29" s="3">
        <f>IF('2_posizione internaz.li'!I29&lt;0,'2_posizione internaz.li'!I29/-35*100,0)</f>
        <v>0</v>
      </c>
      <c r="E29" s="3">
        <f>IF('3_Tasso cambio effettivo'!I29&lt;0,'3_Tasso cambio effettivo'!I29/-5*100,'3_Tasso cambio effettivo'!I29/5*100)</f>
        <v>166</v>
      </c>
      <c r="F29" s="3">
        <f>IF('4_Quota export mondiale'!I29&lt;0,'4_Quota export mondiale'!I29/-6*100,0)</f>
        <v>48.333333333333336</v>
      </c>
      <c r="G29" s="3">
        <f>IF('5_Costo_lavoro'!I29&gt;0,'5_Costo_lavoro'!I29/9*100,0)</f>
        <v>80</v>
      </c>
      <c r="H29" s="3">
        <f>IF('6_Prezzo abitazioni'!I29&gt;0,'6_Prezzo abitazioni'!I29/6*100,0)</f>
        <v>6.666666666666667</v>
      </c>
      <c r="I29" s="3">
        <f>IF('7_Crediti concessi privati'!I29&gt;0,'7_Crediti concessi privati'!I29/14*100,0)</f>
        <v>69.285714285714278</v>
      </c>
      <c r="J29" s="3">
        <f>IF('8_Debiti settore privato'!I29&gt;0,'8_Debiti settore privato'!I29/133*100,0)</f>
        <v>150.37593984962405</v>
      </c>
      <c r="K29" s="3">
        <f>IF('9_Debito pubblico'!I29&gt;0,'9_Debito pubblico'!I29/60*100,0)</f>
        <v>58.666666666666664</v>
      </c>
      <c r="L29" s="3">
        <f>IF('10_Disoccupazione'!I29&gt;0,'10_Disoccupazione'!I29/10*100,0)</f>
        <v>68</v>
      </c>
      <c r="M29" s="3">
        <f>IF('11_esposizione finanziaria'!I29&gt;0,'11_esposizione finanziaria'!I29/16.5*100,0)</f>
        <v>69.696969696969703</v>
      </c>
      <c r="N29" s="3">
        <f>IF('12_Tasso di attivita'!I29&lt;0,'12_Tasso di attivita'!I29/-0.2*100,0)</f>
        <v>0</v>
      </c>
      <c r="O29" s="3">
        <f>IF('13_Disoccupazione lungo periodo'!I29&gt;0,'13_Disoccupazione lungo periodo'!I29/0.5*100,0)</f>
        <v>0</v>
      </c>
      <c r="P29" s="3">
        <f>IF('14_Disoccupazione giovanile'!I29&gt;0,'14_Disoccupazione giovanile'!I29/2*100,0)</f>
        <v>55.000000000000007</v>
      </c>
      <c r="Q29">
        <f t="shared" si="0"/>
        <v>2</v>
      </c>
      <c r="R29" s="3">
        <f t="shared" si="7"/>
        <v>59.001806464212471</v>
      </c>
      <c r="S29">
        <f t="shared" si="1"/>
        <v>19</v>
      </c>
      <c r="T29">
        <f t="shared" si="2"/>
        <v>1</v>
      </c>
      <c r="U29" s="3">
        <f t="shared" si="3"/>
        <v>69.666666666666657</v>
      </c>
      <c r="V29">
        <f t="shared" si="4"/>
        <v>17</v>
      </c>
      <c r="W29">
        <f t="shared" si="5"/>
        <v>1</v>
      </c>
      <c r="X29" s="3">
        <f t="shared" si="8"/>
        <v>53.076884129515712</v>
      </c>
      <c r="Y29">
        <f t="shared" si="6"/>
        <v>20</v>
      </c>
      <c r="Z29" s="3">
        <f t="shared" si="9"/>
        <v>57.830185426536204</v>
      </c>
    </row>
    <row r="30" spans="1:26" x14ac:dyDescent="0.25">
      <c r="A30" s="4"/>
      <c r="B30" t="s">
        <v>81</v>
      </c>
      <c r="C30" s="3">
        <f t="shared" ref="C30:P30" si="10">AVERAGE(C3:C29)</f>
        <v>56.148148148148145</v>
      </c>
      <c r="D30" s="3">
        <f t="shared" si="10"/>
        <v>113.1851851851852</v>
      </c>
      <c r="E30" s="3">
        <f t="shared" si="10"/>
        <v>46.518518518518519</v>
      </c>
      <c r="F30" s="3">
        <f t="shared" si="10"/>
        <v>6.0555555555555554</v>
      </c>
      <c r="G30" s="3">
        <f t="shared" si="10"/>
        <v>97.325102880658434</v>
      </c>
      <c r="H30" s="3">
        <f t="shared" si="10"/>
        <v>73.333333333333329</v>
      </c>
      <c r="I30" s="3">
        <f t="shared" si="10"/>
        <v>32.698412698412689</v>
      </c>
      <c r="J30" s="3">
        <f t="shared" si="10"/>
        <v>100.02227791701476</v>
      </c>
      <c r="K30" s="3">
        <f t="shared" si="10"/>
        <v>105.43827160493824</v>
      </c>
      <c r="L30" s="3">
        <f t="shared" si="10"/>
        <v>69.703703703703709</v>
      </c>
      <c r="M30" s="3">
        <f t="shared" si="10"/>
        <v>49.696969696969703</v>
      </c>
      <c r="N30" s="3">
        <f t="shared" si="10"/>
        <v>7.4074074074074074</v>
      </c>
      <c r="O30" s="3">
        <f t="shared" si="10"/>
        <v>0</v>
      </c>
      <c r="P30" s="3">
        <f t="shared" si="10"/>
        <v>2.0370370370370372</v>
      </c>
      <c r="R30" s="3">
        <f t="shared" si="7"/>
        <v>54.254994549063049</v>
      </c>
      <c r="U30" s="3">
        <f t="shared" si="3"/>
        <v>63.846502057613165</v>
      </c>
      <c r="X30" s="3">
        <f t="shared" si="8"/>
        <v>48.9263792665352</v>
      </c>
      <c r="Z30" s="3">
        <f t="shared" si="9"/>
        <v>57.971939075925938</v>
      </c>
    </row>
    <row r="31" spans="1:26" x14ac:dyDescent="0.25">
      <c r="A31" s="4" t="s">
        <v>55</v>
      </c>
      <c r="C31" s="3">
        <f t="shared" ref="C31:P31" si="11">SUMIF($A3:$A29,"EUR",C3:C29)/19</f>
        <v>58.526315789473685</v>
      </c>
      <c r="D31" s="3">
        <f t="shared" si="11"/>
        <v>124.90225563909773</v>
      </c>
      <c r="E31" s="3">
        <f t="shared" si="11"/>
        <v>38</v>
      </c>
      <c r="F31" s="3">
        <f t="shared" si="11"/>
        <v>6.0614035087719289</v>
      </c>
      <c r="G31" s="3">
        <f t="shared" si="11"/>
        <v>84.502923976608187</v>
      </c>
      <c r="H31" s="3">
        <f t="shared" si="11"/>
        <v>70.964912280701753</v>
      </c>
      <c r="I31" s="3">
        <f t="shared" si="11"/>
        <v>32.142857142857132</v>
      </c>
      <c r="J31" s="3">
        <f t="shared" si="11"/>
        <v>107.83933518005541</v>
      </c>
      <c r="K31" s="3">
        <f t="shared" si="11"/>
        <v>120.359649122807</v>
      </c>
      <c r="L31" s="3">
        <f t="shared" si="11"/>
        <v>76.631578947368425</v>
      </c>
      <c r="M31" s="3">
        <f t="shared" si="11"/>
        <v>40.988835725677831</v>
      </c>
      <c r="N31" s="3">
        <f t="shared" si="11"/>
        <v>10.526315789473685</v>
      </c>
      <c r="O31" s="3">
        <f t="shared" si="11"/>
        <v>0</v>
      </c>
      <c r="P31" s="3">
        <f t="shared" si="11"/>
        <v>0</v>
      </c>
      <c r="R31" s="3">
        <f t="shared" si="7"/>
        <v>55.103313078778058</v>
      </c>
      <c r="U31" s="3">
        <f t="shared" si="3"/>
        <v>62.398579782790307</v>
      </c>
      <c r="X31" s="3">
        <f t="shared" si="8"/>
        <v>51.050387132104589</v>
      </c>
      <c r="Z31" s="3">
        <f t="shared" si="9"/>
        <v>59.557409854063835</v>
      </c>
    </row>
    <row r="32" spans="1:26" x14ac:dyDescent="0.25">
      <c r="A32" s="4" t="s">
        <v>56</v>
      </c>
      <c r="C32" s="3">
        <f t="shared" ref="C32:P32" si="12">SUMIF($A3:$A29,"N_EUR",C3:C29)/9</f>
        <v>44.888888888888886</v>
      </c>
      <c r="D32" s="3">
        <f t="shared" si="12"/>
        <v>75.873015873015859</v>
      </c>
      <c r="E32" s="3">
        <f t="shared" si="12"/>
        <v>59.333333333333336</v>
      </c>
      <c r="F32" s="3">
        <f t="shared" si="12"/>
        <v>5.3703703703703702</v>
      </c>
      <c r="G32" s="3">
        <f t="shared" si="12"/>
        <v>113.58024691358024</v>
      </c>
      <c r="H32" s="3">
        <f t="shared" si="12"/>
        <v>70.185185185185176</v>
      </c>
      <c r="I32" s="3">
        <f t="shared" si="12"/>
        <v>30.238095238095234</v>
      </c>
      <c r="J32" s="3">
        <f t="shared" si="12"/>
        <v>72.406015037593988</v>
      </c>
      <c r="K32" s="3">
        <f t="shared" si="12"/>
        <v>62.222222222222221</v>
      </c>
      <c r="L32" s="3">
        <f t="shared" si="12"/>
        <v>47.333333333333336</v>
      </c>
      <c r="M32" s="3">
        <f t="shared" si="12"/>
        <v>62.558922558922568</v>
      </c>
      <c r="N32" s="3">
        <f t="shared" si="12"/>
        <v>0</v>
      </c>
      <c r="O32" s="3">
        <f t="shared" si="12"/>
        <v>0</v>
      </c>
      <c r="P32" s="3">
        <f t="shared" si="12"/>
        <v>6.1111111111111116</v>
      </c>
      <c r="R32" s="3">
        <f t="shared" si="7"/>
        <v>46.435767147546592</v>
      </c>
      <c r="U32" s="3">
        <f t="shared" si="3"/>
        <v>59.809171075837739</v>
      </c>
      <c r="X32" s="3">
        <f t="shared" si="8"/>
        <v>39.006098298495957</v>
      </c>
      <c r="Z32" s="3">
        <f t="shared" si="9"/>
        <v>54.00007461166885</v>
      </c>
    </row>
    <row r="33" spans="1:24" x14ac:dyDescent="0.25">
      <c r="A33" s="4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</sheetData>
  <mergeCells count="3">
    <mergeCell ref="Q1:S1"/>
    <mergeCell ref="T1:V1"/>
    <mergeCell ref="W1:Y1"/>
  </mergeCells>
  <conditionalFormatting sqref="N30:P30 C3:M32">
    <cfRule type="cellIs" dxfId="30" priority="4" stopIfTrue="1" operator="greaterThanOrEqual">
      <formula>100</formula>
    </cfRule>
  </conditionalFormatting>
  <conditionalFormatting sqref="N3:N29 N31:N32">
    <cfRule type="cellIs" dxfId="29" priority="3" stopIfTrue="1" operator="greaterThanOrEqual">
      <formula>100</formula>
    </cfRule>
  </conditionalFormatting>
  <conditionalFormatting sqref="O3:O29 O31:O32">
    <cfRule type="cellIs" dxfId="28" priority="2" stopIfTrue="1" operator="greaterThanOrEqual">
      <formula>100</formula>
    </cfRule>
  </conditionalFormatting>
  <conditionalFormatting sqref="P3:P29 P31:P32">
    <cfRule type="cellIs" dxfId="27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8"/>
  <sheetViews>
    <sheetView workbookViewId="0">
      <selection activeCell="N14" sqref="N14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6" x14ac:dyDescent="0.25">
      <c r="Q1" s="74" t="s">
        <v>78</v>
      </c>
      <c r="R1" s="75"/>
      <c r="S1" s="75"/>
      <c r="T1" s="74" t="s">
        <v>79</v>
      </c>
      <c r="U1" s="75"/>
      <c r="V1" s="75"/>
      <c r="W1" s="14"/>
      <c r="X1" s="74" t="s">
        <v>80</v>
      </c>
      <c r="Y1" s="74"/>
      <c r="Z1" s="74"/>
    </row>
    <row r="2" spans="1:26" ht="39.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</row>
    <row r="3" spans="1:26" x14ac:dyDescent="0.25">
      <c r="A3" s="4" t="s">
        <v>55</v>
      </c>
      <c r="B3" t="s">
        <v>3</v>
      </c>
      <c r="C3" s="3">
        <f>IF('1_Bilancia commerciale'!J3&lt;1,ABS(1-'1_Bilancia commerciale'!J3)*20,('1_Bilancia commerciale'!J3-1)*20)</f>
        <v>18</v>
      </c>
      <c r="D3" s="3">
        <f>IF('2_posizione internaz.li'!J3&lt;0,'2_posizione internaz.li'!J3/-35*100,0)</f>
        <v>0</v>
      </c>
      <c r="E3" s="3">
        <f>IF('3_Tasso cambio effettivo'!J3&lt;0,'3_Tasso cambio effettivo'!J3/-5*100,'3_Tasso cambio effettivo'!J3/5*100)</f>
        <v>50</v>
      </c>
      <c r="F3" s="3">
        <f>IF('4_Quota export mondiale'!J3&lt;0,'4_Quota export mondiale'!J3/-6*100,0)</f>
        <v>0</v>
      </c>
      <c r="G3" s="3">
        <f>IF('5_Costo_lavoro'!J3&gt;0,'5_Costo_lavoro'!J3/9*100,0)</f>
        <v>78.888888888888886</v>
      </c>
      <c r="H3" s="3">
        <f>IF('6_Prezzo abitazioni'!J3&gt;0,'6_Prezzo abitazioni'!J3/6*100,0)</f>
        <v>54.999999999999993</v>
      </c>
      <c r="I3" s="3">
        <f>IF('7_Crediti concessi privati'!J3&gt;0,'7_Crediti concessi privati'!J3/14*100,0)</f>
        <v>0</v>
      </c>
      <c r="J3" s="3">
        <f>IF('8_Debiti settore privato'!J3&gt;0,'8_Debiti settore privato'!J3/133*100,0)</f>
        <v>136.01503759398497</v>
      </c>
      <c r="K3" s="3">
        <f>IF('9_Debito pubblico'!J3&gt;0,'9_Debito pubblico'!J3/60*100,0)</f>
        <v>186.66666666666666</v>
      </c>
      <c r="L3" s="3">
        <f>IF('10_Disoccupazione'!J3&gt;0,'10_Disoccupazione'!J3/10*100,0)</f>
        <v>57.999999999999993</v>
      </c>
      <c r="M3" s="3">
        <f>IF('11_esposizione finanziaria'!J3&gt;0,'11_esposizione finanziaria'!J3/16.5*100,0)</f>
        <v>53.333333333333336</v>
      </c>
      <c r="N3" s="3">
        <f>IF('12_Tasso di attivita'!J3&lt;0,'12_Tasso di attivita'!J3/-0.2*100,0)</f>
        <v>0</v>
      </c>
      <c r="O3" s="3">
        <f>IF('13_Disoccupazione lungo periodo'!J3&gt;0,'13_Disoccupazione lungo periodo'!J3/0.5*100,0)</f>
        <v>0</v>
      </c>
      <c r="P3" s="3">
        <f>IF('14_Disoccupazione giovanile'!J3&gt;0,'14_Disoccupazione giovanile'!J3/2*100,0)</f>
        <v>0</v>
      </c>
      <c r="Q3">
        <f t="shared" ref="Q3:Q29" si="0">COUNTIF(C3:P3,"&gt;=100")</f>
        <v>2</v>
      </c>
      <c r="R3" s="3">
        <f>AVERAGE(C3:P3)</f>
        <v>45.421709034490995</v>
      </c>
      <c r="S3">
        <f t="shared" ref="S3:S29" si="1">RANK(R3,R$3:R$29,1)</f>
        <v>2</v>
      </c>
      <c r="T3">
        <f t="shared" ref="T3:T29" si="2">COUNTIF(C3:G3,"&gt;=100")</f>
        <v>0</v>
      </c>
      <c r="U3" s="3">
        <f t="shared" ref="U3:U32" si="3">AVERAGE(C3:G3)</f>
        <v>29.377777777777776</v>
      </c>
      <c r="V3">
        <f t="shared" ref="V3:V29" si="4">RANK(U3,U$3:U$29,1)</f>
        <v>2</v>
      </c>
      <c r="W3">
        <f t="shared" ref="W3:W29" si="5">COUNTIF(H3:P3,"&gt;=100")</f>
        <v>2</v>
      </c>
      <c r="X3" s="3">
        <f>AVERAGE(H3:P3)</f>
        <v>54.335004177109433</v>
      </c>
      <c r="Y3">
        <f t="shared" ref="Y3:Y29" si="6">RANK(X3,X$3:X$29,1)</f>
        <v>13</v>
      </c>
      <c r="Z3" s="3">
        <f>SUM(H3:P3)/14/R3*100</f>
        <v>76.900773407499159</v>
      </c>
    </row>
    <row r="4" spans="1:26" x14ac:dyDescent="0.25">
      <c r="A4" s="4" t="s">
        <v>56</v>
      </c>
      <c r="B4" t="s">
        <v>5</v>
      </c>
      <c r="C4" s="3">
        <f>IF('1_Bilancia commerciale'!J4&lt;1,ABS(1-'1_Bilancia commerciale'!J4)*20,('1_Bilancia commerciale'!J4-1)*20)</f>
        <v>1.9999999999999996</v>
      </c>
      <c r="D4" s="3">
        <f>IF('2_posizione internaz.li'!J4&lt;0,'2_posizione internaz.li'!J4/-35*100,0)</f>
        <v>74.571428571428584</v>
      </c>
      <c r="E4" s="3">
        <f>IF('3_Tasso cambio effettivo'!J4&lt;0,'3_Tasso cambio effettivo'!J4/-5*100,'3_Tasso cambio effettivo'!J4/5*100)</f>
        <v>142</v>
      </c>
      <c r="F4" s="3">
        <f>IF('4_Quota export mondiale'!J4&lt;0,'4_Quota export mondiale'!J4/-6*100,0)</f>
        <v>0</v>
      </c>
      <c r="G4" s="3">
        <f>IF('5_Costo_lavoro'!J4&gt;0,'5_Costo_lavoro'!J4/9*100,0)</f>
        <v>221.11111111111109</v>
      </c>
      <c r="H4" s="3">
        <f>IF('6_Prezzo abitazioni'!J4&gt;0,'6_Prezzo abitazioni'!J4/6*100,0)</f>
        <v>86.666666666666671</v>
      </c>
      <c r="I4" s="3">
        <f>IF('7_Crediti concessi privati'!J4&gt;0,'7_Crediti concessi privati'!J4/14*100,0)</f>
        <v>25.714285714285719</v>
      </c>
      <c r="J4" s="3">
        <f>IF('8_Debiti settore privato'!J4&gt;0,'8_Debiti settore privato'!J4/133*100,0)</f>
        <v>69.548872180451127</v>
      </c>
      <c r="K4" s="3">
        <f>IF('9_Debito pubblico'!J4&gt;0,'9_Debito pubblico'!J4/60*100,0)</f>
        <v>40.833333333333336</v>
      </c>
      <c r="L4" s="3">
        <f>IF('10_Disoccupazione'!J4&gt;0,'10_Disoccupazione'!J4/10*100,0)</f>
        <v>57.999999999999993</v>
      </c>
      <c r="M4" s="3">
        <f>IF('11_esposizione finanziaria'!J4&gt;0,'11_esposizione finanziaria'!J4/16.5*100,0)</f>
        <v>64.242424242424249</v>
      </c>
      <c r="N4" s="3">
        <f>IF('12_Tasso di attivita'!J4&lt;0,'12_Tasso di attivita'!J4/-0.2*100,0)</f>
        <v>0</v>
      </c>
      <c r="O4" s="3">
        <f>IF('13_Disoccupazione lungo periodo'!J4&gt;0,'13_Disoccupazione lungo periodo'!J4/0.5*100,0)</f>
        <v>0</v>
      </c>
      <c r="P4" s="3">
        <f>IF('14_Disoccupazione giovanile'!J4&gt;0,'14_Disoccupazione giovanile'!J4/2*100,0)</f>
        <v>65</v>
      </c>
      <c r="Q4">
        <f t="shared" si="0"/>
        <v>2</v>
      </c>
      <c r="R4" s="3">
        <f t="shared" ref="R4:R32" si="7">AVERAGE(C4:P4)</f>
        <v>60.69200870140719</v>
      </c>
      <c r="S4">
        <f t="shared" si="1"/>
        <v>12</v>
      </c>
      <c r="T4">
        <f t="shared" si="2"/>
        <v>2</v>
      </c>
      <c r="U4" s="3">
        <f t="shared" si="3"/>
        <v>87.936507936507923</v>
      </c>
      <c r="V4">
        <f t="shared" si="4"/>
        <v>20</v>
      </c>
      <c r="W4">
        <f t="shared" si="5"/>
        <v>0</v>
      </c>
      <c r="X4" s="3">
        <f t="shared" ref="X4:X32" si="8">AVERAGE(H4:P4)</f>
        <v>45.5561757930179</v>
      </c>
      <c r="Y4">
        <f t="shared" si="6"/>
        <v>6</v>
      </c>
      <c r="Z4" s="3">
        <f t="shared" ref="Z4:Z32" si="9">SUM(H4:P4)/14/R4*100</f>
        <v>48.253655854231432</v>
      </c>
    </row>
    <row r="5" spans="1:26" x14ac:dyDescent="0.25">
      <c r="A5" s="4" t="s">
        <v>56</v>
      </c>
      <c r="B5" t="s">
        <v>6</v>
      </c>
      <c r="C5" s="3">
        <f>IF('1_Bilancia commerciale'!J5&lt;1,ABS(1-'1_Bilancia commerciale'!J5)*20,('1_Bilancia commerciale'!J5-1)*20)</f>
        <v>1.9999999999999996</v>
      </c>
      <c r="D5" s="3">
        <f>IF('2_posizione internaz.li'!J5&lt;0,'2_posizione internaz.li'!J5/-35*100,0)</f>
        <v>46.571428571428577</v>
      </c>
      <c r="E5" s="3">
        <f>IF('3_Tasso cambio effettivo'!J5&lt;0,'3_Tasso cambio effettivo'!J5/-5*100,'3_Tasso cambio effettivo'!J5/5*100)</f>
        <v>111.99999999999999</v>
      </c>
      <c r="F5" s="3">
        <f>IF('4_Quota export mondiale'!J5&lt;0,'4_Quota export mondiale'!J5/-6*100,0)</f>
        <v>0</v>
      </c>
      <c r="G5" s="3">
        <f>IF('5_Costo_lavoro'!J5&gt;0,'5_Costo_lavoro'!J5/9*100,0)</f>
        <v>207.77777777777774</v>
      </c>
      <c r="H5" s="3">
        <f>IF('6_Prezzo abitazioni'!J5&gt;0,'6_Prezzo abitazioni'!J5/6*100,0)</f>
        <v>90</v>
      </c>
      <c r="I5" s="3">
        <f>IF('7_Crediti concessi privati'!J5&gt;0,'7_Crediti concessi privati'!J5/14*100,0)</f>
        <v>4.2857142857142856</v>
      </c>
      <c r="J5" s="3">
        <f>IF('8_Debiti settore privato'!J5&gt;0,'8_Debiti settore privato'!J5/133*100,0)</f>
        <v>61.428571428571431</v>
      </c>
      <c r="K5" s="3">
        <f>IF('9_Debito pubblico'!J5&gt;0,'9_Debito pubblico'!J5/60*100,0)</f>
        <v>62.833333333333343</v>
      </c>
      <c r="L5" s="3">
        <f>IF('10_Disoccupazione'!J5&gt;0,'10_Disoccupazione'!J5/10*100,0)</f>
        <v>23</v>
      </c>
      <c r="M5" s="3">
        <f>IF('11_esposizione finanziaria'!J5&gt;0,'11_esposizione finanziaria'!J5/16.5*100,0)</f>
        <v>29.09090909090909</v>
      </c>
      <c r="N5" s="3">
        <f>IF('12_Tasso di attivita'!J5&lt;0,'12_Tasso di attivita'!J5/-0.2*100,0)</f>
        <v>0</v>
      </c>
      <c r="O5" s="3">
        <f>IF('13_Disoccupazione lungo periodo'!J5&gt;0,'13_Disoccupazione lungo periodo'!J5/0.5*100,0)</f>
        <v>0</v>
      </c>
      <c r="P5" s="3">
        <f>IF('14_Disoccupazione giovanile'!J5&gt;0,'14_Disoccupazione giovanile'!J5/2*100,0)</f>
        <v>5</v>
      </c>
      <c r="Q5">
        <f t="shared" si="0"/>
        <v>2</v>
      </c>
      <c r="R5" s="3">
        <f t="shared" si="7"/>
        <v>45.999123891981029</v>
      </c>
      <c r="S5">
        <f t="shared" si="1"/>
        <v>3</v>
      </c>
      <c r="T5">
        <f t="shared" si="2"/>
        <v>2</v>
      </c>
      <c r="U5" s="3">
        <f t="shared" si="3"/>
        <v>73.669841269841257</v>
      </c>
      <c r="V5">
        <f t="shared" si="4"/>
        <v>15</v>
      </c>
      <c r="W5">
        <f t="shared" si="5"/>
        <v>0</v>
      </c>
      <c r="X5" s="3">
        <f t="shared" si="8"/>
        <v>30.626503126503128</v>
      </c>
      <c r="Y5">
        <f t="shared" si="6"/>
        <v>1</v>
      </c>
      <c r="Z5" s="3">
        <f t="shared" si="9"/>
        <v>42.8018288823136</v>
      </c>
    </row>
    <row r="6" spans="1:26" x14ac:dyDescent="0.25">
      <c r="A6" s="4" t="s">
        <v>56</v>
      </c>
      <c r="B6" t="s">
        <v>7</v>
      </c>
      <c r="C6" s="3">
        <f>IF('1_Bilancia commerciale'!J6&lt;1,ABS(1-'1_Bilancia commerciale'!J6)*20,('1_Bilancia commerciale'!J6-1)*20)</f>
        <v>138</v>
      </c>
      <c r="D6" s="3">
        <f>IF('2_posizione internaz.li'!J6&lt;0,'2_posizione internaz.li'!J6/-35*100,0)</f>
        <v>0</v>
      </c>
      <c r="E6" s="3">
        <f>IF('3_Tasso cambio effettivo'!J6&lt;0,'3_Tasso cambio effettivo'!J6/-5*100,'3_Tasso cambio effettivo'!J6/5*100)</f>
        <v>18</v>
      </c>
      <c r="F6" s="3">
        <f>IF('4_Quota export mondiale'!J6&lt;0,'4_Quota export mondiale'!J6/-6*100,0)</f>
        <v>0</v>
      </c>
      <c r="G6" s="3">
        <f>IF('5_Costo_lavoro'!J6&gt;0,'5_Costo_lavoro'!J6/9*100,0)</f>
        <v>74.444444444444443</v>
      </c>
      <c r="H6" s="3">
        <f>IF('6_Prezzo abitazioni'!J6&gt;0,'6_Prezzo abitazioni'!J6/6*100,0)</f>
        <v>78.333333333333329</v>
      </c>
      <c r="I6" s="3">
        <f>IF('7_Crediti concessi privati'!J6&gt;0,'7_Crediti concessi privati'!J6/14*100,0)</f>
        <v>35.714285714285715</v>
      </c>
      <c r="J6" s="3">
        <f>IF('8_Debiti settore privato'!J6&gt;0,'8_Debiti settore privato'!J6/133*100,0)</f>
        <v>166.39097744360902</v>
      </c>
      <c r="K6" s="3">
        <f>IF('9_Debito pubblico'!J6&gt;0,'9_Debito pubblico'!J6/60*100,0)</f>
        <v>70.333333333333343</v>
      </c>
      <c r="L6" s="3">
        <f>IF('10_Disoccupazione'!J6&gt;0,'10_Disoccupazione'!J6/10*100,0)</f>
        <v>52</v>
      </c>
      <c r="M6" s="3">
        <f>IF('11_esposizione finanziaria'!J6&gt;0,'11_esposizione finanziaria'!J6/16.5*100,0)</f>
        <v>33.939393939393938</v>
      </c>
      <c r="N6" s="3">
        <f>IF('12_Tasso di attivita'!J6&lt;0,'12_Tasso di attivita'!J6/-0.2*100,0)</f>
        <v>0</v>
      </c>
      <c r="O6" s="3">
        <f>IF('13_Disoccupazione lungo periodo'!J6&gt;0,'13_Disoccupazione lungo periodo'!J6/0.5*100,0)</f>
        <v>0</v>
      </c>
      <c r="P6" s="3">
        <f>IF('14_Disoccupazione giovanile'!J6&gt;0,'14_Disoccupazione giovanile'!J6/2*100,0)</f>
        <v>0</v>
      </c>
      <c r="Q6">
        <f t="shared" si="0"/>
        <v>2</v>
      </c>
      <c r="R6" s="3">
        <f t="shared" si="7"/>
        <v>47.653983443457136</v>
      </c>
      <c r="S6">
        <f t="shared" si="1"/>
        <v>4</v>
      </c>
      <c r="T6">
        <f t="shared" si="2"/>
        <v>1</v>
      </c>
      <c r="U6" s="3">
        <f t="shared" si="3"/>
        <v>46.088888888888889</v>
      </c>
      <c r="V6">
        <f t="shared" si="4"/>
        <v>5</v>
      </c>
      <c r="W6">
        <f t="shared" si="5"/>
        <v>1</v>
      </c>
      <c r="X6" s="3">
        <f t="shared" si="8"/>
        <v>48.523480418217261</v>
      </c>
      <c r="Y6">
        <f t="shared" si="6"/>
        <v>8</v>
      </c>
      <c r="Z6" s="3">
        <f t="shared" si="9"/>
        <v>65.458674656551807</v>
      </c>
    </row>
    <row r="7" spans="1:26" x14ac:dyDescent="0.25">
      <c r="A7" s="4" t="s">
        <v>55</v>
      </c>
      <c r="B7" t="s">
        <v>8</v>
      </c>
      <c r="C7" s="3">
        <f>IF('1_Bilancia commerciale'!J7&lt;1,ABS(1-'1_Bilancia commerciale'!J7)*20,('1_Bilancia commerciale'!J7-1)*20)</f>
        <v>130</v>
      </c>
      <c r="D7" s="3">
        <f>IF('2_posizione internaz.li'!J7&lt;0,'2_posizione internaz.li'!J7/-35*100,0)</f>
        <v>0</v>
      </c>
      <c r="E7" s="3">
        <f>IF('3_Tasso cambio effettivo'!J7&lt;0,'3_Tasso cambio effettivo'!J7/-5*100,'3_Tasso cambio effettivo'!J7/5*100)</f>
        <v>48</v>
      </c>
      <c r="F7" s="3">
        <f>IF('4_Quota export mondiale'!J7&lt;0,'4_Quota export mondiale'!J7/-6*100,0)</f>
        <v>0</v>
      </c>
      <c r="G7" s="3">
        <f>IF('5_Costo_lavoro'!J7&gt;0,'5_Costo_lavoro'!J7/9*100,0)</f>
        <v>114.44444444444446</v>
      </c>
      <c r="H7" s="3">
        <f>IF('6_Prezzo abitazioni'!J7&gt;0,'6_Prezzo abitazioni'!J7/6*100,0)</f>
        <v>118.33333333333333</v>
      </c>
      <c r="I7" s="3">
        <f>IF('7_Crediti concessi privati'!J7&gt;0,'7_Crediti concessi privati'!J7/14*100,0)</f>
        <v>45.714285714285715</v>
      </c>
      <c r="J7" s="3">
        <f>IF('8_Debiti settore privato'!J7&gt;0,'8_Debiti settore privato'!J7/133*100,0)</f>
        <v>91.127819548872182</v>
      </c>
      <c r="K7" s="3">
        <f>IF('9_Debito pubblico'!J7&gt;0,'9_Debito pubblico'!J7/60*100,0)</f>
        <v>113.33333333333333</v>
      </c>
      <c r="L7" s="3">
        <f>IF('10_Disoccupazione'!J7&gt;0,'10_Disoccupazione'!J7/10*100,0)</f>
        <v>32.999999999999993</v>
      </c>
      <c r="M7" s="3">
        <f>IF('11_esposizione finanziaria'!J7&gt;0,'11_esposizione finanziaria'!J7/16.5*100,0)</f>
        <v>69.090909090909093</v>
      </c>
      <c r="N7" s="3">
        <f>IF('12_Tasso di attivita'!J7&lt;0,'12_Tasso di attivita'!J7/-0.2*100,0)</f>
        <v>0</v>
      </c>
      <c r="O7" s="3">
        <f>IF('13_Disoccupazione lungo periodo'!J7&gt;0,'13_Disoccupazione lungo periodo'!J7/0.5*100,0)</f>
        <v>0</v>
      </c>
      <c r="P7" s="3">
        <f>IF('14_Disoccupazione giovanile'!J7&gt;0,'14_Disoccupazione giovanile'!J7/2*100,0)</f>
        <v>40</v>
      </c>
      <c r="Q7">
        <f t="shared" si="0"/>
        <v>4</v>
      </c>
      <c r="R7" s="3">
        <f t="shared" si="7"/>
        <v>57.360294676084152</v>
      </c>
      <c r="S7">
        <f t="shared" si="1"/>
        <v>10</v>
      </c>
      <c r="T7">
        <f t="shared" si="2"/>
        <v>2</v>
      </c>
      <c r="U7" s="3">
        <f t="shared" si="3"/>
        <v>58.488888888888894</v>
      </c>
      <c r="V7">
        <f t="shared" si="4"/>
        <v>8</v>
      </c>
      <c r="W7">
        <f t="shared" si="5"/>
        <v>2</v>
      </c>
      <c r="X7" s="3">
        <f t="shared" si="8"/>
        <v>56.733297891192628</v>
      </c>
      <c r="Y7">
        <f t="shared" si="6"/>
        <v>14</v>
      </c>
      <c r="Z7" s="3">
        <f t="shared" si="9"/>
        <v>63.583016776937299</v>
      </c>
    </row>
    <row r="8" spans="1:26" x14ac:dyDescent="0.25">
      <c r="A8" s="4" t="s">
        <v>55</v>
      </c>
      <c r="B8" t="s">
        <v>9</v>
      </c>
      <c r="C8" s="3">
        <f>IF('1_Bilancia commerciale'!J8&lt;1,ABS(1-'1_Bilancia commerciale'!J8)*20,('1_Bilancia commerciale'!J8-1)*20)</f>
        <v>3.9999999999999991</v>
      </c>
      <c r="D8" s="3">
        <f>IF('2_posizione internaz.li'!J8&lt;0,'2_posizione internaz.li'!J8/-35*100,0)</f>
        <v>62.571428571428569</v>
      </c>
      <c r="E8" s="3">
        <f>IF('3_Tasso cambio effettivo'!J8&lt;0,'3_Tasso cambio effettivo'!J8/-5*100,'3_Tasso cambio effettivo'!J8/5*100)</f>
        <v>106</v>
      </c>
      <c r="F8" s="3">
        <f>IF('4_Quota export mondiale'!J8&lt;0,'4_Quota export mondiale'!J8/-6*100,0)</f>
        <v>0</v>
      </c>
      <c r="G8" s="3">
        <f>IF('5_Costo_lavoro'!J8&gt;0,'5_Costo_lavoro'!J8/9*100,0)</f>
        <v>174.44444444444446</v>
      </c>
      <c r="H8" s="3">
        <f>IF('6_Prezzo abitazioni'!J8&gt;0,'6_Prezzo abitazioni'!J8/6*100,0)</f>
        <v>116.66666666666667</v>
      </c>
      <c r="I8" s="3">
        <f>IF('7_Crediti concessi privati'!J8&gt;0,'7_Crediti concessi privati'!J8/14*100,0)</f>
        <v>21.428571428571427</v>
      </c>
      <c r="J8" s="3">
        <f>IF('8_Debiti settore privato'!J8&gt;0,'8_Debiti settore privato'!J8/133*100,0)</f>
        <v>76.240601503759393</v>
      </c>
      <c r="K8" s="3">
        <f>IF('9_Debito pubblico'!J8&gt;0,'9_Debito pubblico'!J8/60*100,0)</f>
        <v>30.833333333333336</v>
      </c>
      <c r="L8" s="3">
        <f>IF('10_Disoccupazione'!J8&gt;0,'10_Disoccupazione'!J8/10*100,0)</f>
        <v>55.999999999999993</v>
      </c>
      <c r="M8" s="3">
        <f>IF('11_esposizione finanziaria'!J8&gt;0,'11_esposizione finanziaria'!J8/16.5*100,0)</f>
        <v>108.48484848484847</v>
      </c>
      <c r="N8" s="3">
        <f>IF('12_Tasso di attivita'!J8&lt;0,'12_Tasso di attivita'!J8/-0.2*100,0)</f>
        <v>0</v>
      </c>
      <c r="O8" s="3">
        <f>IF('13_Disoccupazione lungo periodo'!J8&gt;0,'13_Disoccupazione lungo periodo'!J8/0.5*100,0)</f>
        <v>0</v>
      </c>
      <c r="P8" s="3">
        <f>IF('14_Disoccupazione giovanile'!J8&gt;0,'14_Disoccupazione giovanile'!J8/2*100,0)</f>
        <v>310</v>
      </c>
      <c r="Q8">
        <f t="shared" si="0"/>
        <v>5</v>
      </c>
      <c r="R8" s="3">
        <f t="shared" si="7"/>
        <v>76.190706745218023</v>
      </c>
      <c r="S8">
        <f t="shared" si="1"/>
        <v>16</v>
      </c>
      <c r="T8">
        <f t="shared" si="2"/>
        <v>2</v>
      </c>
      <c r="U8" s="3">
        <f t="shared" si="3"/>
        <v>69.403174603174605</v>
      </c>
      <c r="V8">
        <f t="shared" si="4"/>
        <v>11</v>
      </c>
      <c r="W8">
        <f t="shared" si="5"/>
        <v>3</v>
      </c>
      <c r="X8" s="3">
        <f t="shared" si="8"/>
        <v>79.961557935242141</v>
      </c>
      <c r="Y8">
        <f t="shared" si="6"/>
        <v>17</v>
      </c>
      <c r="Z8" s="3">
        <f t="shared" si="9"/>
        <v>67.467360349537557</v>
      </c>
    </row>
    <row r="9" spans="1:26" x14ac:dyDescent="0.25">
      <c r="A9" s="4" t="s">
        <v>55</v>
      </c>
      <c r="B9" t="s">
        <v>10</v>
      </c>
      <c r="C9" s="3">
        <f>IF('1_Bilancia commerciale'!J9&lt;1,ABS(1-'1_Bilancia commerciale'!J9)*20,('1_Bilancia commerciale'!J9-1)*20)</f>
        <v>164</v>
      </c>
      <c r="D9" s="3">
        <f>IF('2_posizione internaz.li'!J9&lt;0,'2_posizione internaz.li'!J9/-35*100,0)</f>
        <v>505.71428571428567</v>
      </c>
      <c r="E9" s="3">
        <f>IF('3_Tasso cambio effettivo'!J9&lt;0,'3_Tasso cambio effettivo'!J9/-5*100,'3_Tasso cambio effettivo'!J9/5*100)</f>
        <v>24</v>
      </c>
      <c r="F9" s="3">
        <f>IF('4_Quota export mondiale'!J9&lt;0,'4_Quota export mondiale'!J9/-6*100,0)</f>
        <v>0</v>
      </c>
      <c r="G9" s="3">
        <f>IF('5_Costo_lavoro'!J9&gt;0,'5_Costo_lavoro'!J9/9*100,0)</f>
        <v>0</v>
      </c>
      <c r="H9" s="3">
        <f>IF('6_Prezzo abitazioni'!J9&gt;0,'6_Prezzo abitazioni'!J9/6*100,0)</f>
        <v>0</v>
      </c>
      <c r="I9" s="3">
        <f>IF('7_Crediti concessi privati'!J9&gt;0,'7_Crediti concessi privati'!J9/14*100,0)</f>
        <v>0</v>
      </c>
      <c r="J9" s="3">
        <f>IF('8_Debiti settore privato'!J9&gt;0,'8_Debiti settore privato'!J9/133*100,0)</f>
        <v>140.82706766917295</v>
      </c>
      <c r="K9" s="3">
        <f>IF('9_Debito pubblico'!J9&gt;0,'9_Debito pubblico'!J9/60*100,0)</f>
        <v>97.333333333333329</v>
      </c>
      <c r="L9" s="3">
        <f>IF('10_Disoccupazione'!J9&gt;0,'10_Disoccupazione'!J9/10*100,0)</f>
        <v>55.999999999999993</v>
      </c>
      <c r="M9" s="3">
        <f>IF('11_esposizione finanziaria'!J9&gt;0,'11_esposizione finanziaria'!J9/16.5*100,0)</f>
        <v>44.848484848484851</v>
      </c>
      <c r="N9" s="3">
        <f>IF('12_Tasso di attivita'!J9&lt;0,'12_Tasso di attivita'!J9/-0.2*100,0)</f>
        <v>900</v>
      </c>
      <c r="O9" s="3">
        <f>IF('13_Disoccupazione lungo periodo'!J9&gt;0,'13_Disoccupazione lungo periodo'!J9/0.5*100,0)</f>
        <v>0</v>
      </c>
      <c r="P9" s="3">
        <f>IF('14_Disoccupazione giovanile'!J9&gt;0,'14_Disoccupazione giovanile'!J9/2*100,0)</f>
        <v>70</v>
      </c>
      <c r="Q9">
        <f t="shared" si="0"/>
        <v>4</v>
      </c>
      <c r="R9" s="3">
        <f t="shared" si="7"/>
        <v>143.05165511180547</v>
      </c>
      <c r="S9">
        <f t="shared" si="1"/>
        <v>26</v>
      </c>
      <c r="T9">
        <f t="shared" si="2"/>
        <v>2</v>
      </c>
      <c r="U9" s="3">
        <f t="shared" si="3"/>
        <v>138.74285714285713</v>
      </c>
      <c r="V9">
        <f t="shared" si="4"/>
        <v>26</v>
      </c>
      <c r="W9">
        <f t="shared" si="5"/>
        <v>2</v>
      </c>
      <c r="X9" s="3">
        <f t="shared" si="8"/>
        <v>145.44543176122124</v>
      </c>
      <c r="Y9">
        <f t="shared" si="6"/>
        <v>24</v>
      </c>
      <c r="Z9" s="3">
        <f t="shared" si="9"/>
        <v>65.361449072759456</v>
      </c>
    </row>
    <row r="10" spans="1:26" x14ac:dyDescent="0.25">
      <c r="A10" s="4" t="s">
        <v>55</v>
      </c>
      <c r="B10" t="s">
        <v>11</v>
      </c>
      <c r="C10" s="3">
        <f>IF('1_Bilancia commerciale'!J10&lt;1,ABS(1-'1_Bilancia commerciale'!J10)*20,('1_Bilancia commerciale'!J10-1)*20)</f>
        <v>94</v>
      </c>
      <c r="D10" s="3">
        <f>IF('2_posizione internaz.li'!J10&lt;0,'2_posizione internaz.li'!J10/-35*100,0)</f>
        <v>496.57142857142861</v>
      </c>
      <c r="E10" s="3">
        <f>IF('3_Tasso cambio effettivo'!J10&lt;0,'3_Tasso cambio effettivo'!J10/-5*100,'3_Tasso cambio effettivo'!J10/5*100)</f>
        <v>8</v>
      </c>
      <c r="F10" s="3">
        <f>IF('4_Quota export mondiale'!J10&lt;0,'4_Quota export mondiale'!J10/-6*100,0)</f>
        <v>177.83333333333334</v>
      </c>
      <c r="G10" s="3">
        <f>IF('5_Costo_lavoro'!J10&gt;0,'5_Costo_lavoro'!J10/9*100,0)</f>
        <v>68.888888888888886</v>
      </c>
      <c r="H10" s="3">
        <f>IF('6_Prezzo abitazioni'!J10&gt;0,'6_Prezzo abitazioni'!J10/6*100,0)</f>
        <v>95</v>
      </c>
      <c r="I10" s="3">
        <f>IF('7_Crediti concessi privati'!J10&gt;0,'7_Crediti concessi privati'!J10/14*100,0)</f>
        <v>36.428571428571423</v>
      </c>
      <c r="J10" s="3">
        <f>IF('8_Debiti settore privato'!J10&gt;0,'8_Debiti settore privato'!J10/133*100,0)</f>
        <v>93.909774436090231</v>
      </c>
      <c r="K10" s="3">
        <f>IF('9_Debito pubblico'!J10&gt;0,'9_Debito pubblico'!J10/60*100,0)</f>
        <v>343.83333333333337</v>
      </c>
      <c r="L10" s="3">
        <f>IF('10_Disoccupazione'!J10&gt;0,'10_Disoccupazione'!J10/10*100,0)</f>
        <v>184</v>
      </c>
      <c r="M10" s="3">
        <f>IF('11_esposizione finanziaria'!J10&gt;0,'11_esposizione finanziaria'!J10/16.5*100,0)</f>
        <v>166.66666666666669</v>
      </c>
      <c r="N10" s="3">
        <f>IF('12_Tasso di attivita'!J10&lt;0,'12_Tasso di attivita'!J10/-0.2*100,0)</f>
        <v>1449.9999999999998</v>
      </c>
      <c r="O10" s="3">
        <f>IF('13_Disoccupazione lungo periodo'!J10&gt;0,'13_Disoccupazione lungo periodo'!J10/0.5*100,0)</f>
        <v>0</v>
      </c>
      <c r="P10" s="3">
        <f>IF('14_Disoccupazione giovanile'!J10&gt;0,'14_Disoccupazione giovanile'!J10/2*100,0)</f>
        <v>0</v>
      </c>
      <c r="Q10">
        <f t="shared" si="0"/>
        <v>6</v>
      </c>
      <c r="R10" s="3">
        <f t="shared" si="7"/>
        <v>229.65228547559374</v>
      </c>
      <c r="S10">
        <f t="shared" si="1"/>
        <v>27</v>
      </c>
      <c r="T10">
        <f t="shared" si="2"/>
        <v>2</v>
      </c>
      <c r="U10" s="3">
        <f t="shared" si="3"/>
        <v>169.05873015873019</v>
      </c>
      <c r="V10">
        <f t="shared" si="4"/>
        <v>27</v>
      </c>
      <c r="W10">
        <f t="shared" si="5"/>
        <v>4</v>
      </c>
      <c r="X10" s="3">
        <f t="shared" si="8"/>
        <v>263.31537176274014</v>
      </c>
      <c r="Y10">
        <f t="shared" si="6"/>
        <v>27</v>
      </c>
      <c r="Z10" s="3">
        <f t="shared" si="9"/>
        <v>73.708897436490389</v>
      </c>
    </row>
    <row r="11" spans="1:26" x14ac:dyDescent="0.25">
      <c r="A11" s="4" t="s">
        <v>55</v>
      </c>
      <c r="B11" t="s">
        <v>12</v>
      </c>
      <c r="C11" s="3">
        <f>IF('1_Bilancia commerciale'!J11&lt;1,ABS(1-'1_Bilancia commerciale'!J11)*20,('1_Bilancia commerciale'!J11-1)*20)</f>
        <v>10</v>
      </c>
      <c r="D11" s="3">
        <f>IF('2_posizione internaz.li'!J11&lt;0,'2_posizione internaz.li'!J11/-35*100,0)</f>
        <v>244.85714285714289</v>
      </c>
      <c r="E11" s="3">
        <f>IF('3_Tasso cambio effettivo'!J11&lt;0,'3_Tasso cambio effettivo'!J11/-5*100,'3_Tasso cambio effettivo'!J11/5*100)</f>
        <v>22.000000000000004</v>
      </c>
      <c r="F11" s="3">
        <f>IF('4_Quota export mondiale'!J11&lt;0,'4_Quota export mondiale'!J11/-6*100,0)</f>
        <v>119.16666666666667</v>
      </c>
      <c r="G11" s="3">
        <f>IF('5_Costo_lavoro'!J11&gt;0,'5_Costo_lavoro'!J11/9*100,0)</f>
        <v>158.88888888888891</v>
      </c>
      <c r="H11" s="3">
        <f>IF('6_Prezzo abitazioni'!J11&gt;0,'6_Prezzo abitazioni'!J11/6*100,0)</f>
        <v>36.666666666666671</v>
      </c>
      <c r="I11" s="3">
        <f>IF('7_Crediti concessi privati'!J11&gt;0,'7_Crediti concessi privati'!J11/14*100,0)</f>
        <v>33.571428571428577</v>
      </c>
      <c r="J11" s="3">
        <f>IF('8_Debiti settore privato'!J11&gt;0,'8_Debiti settore privato'!J11/133*100,0)</f>
        <v>111.3533834586466</v>
      </c>
      <c r="K11" s="3">
        <f>IF('9_Debito pubblico'!J11&gt;0,'9_Debito pubblico'!J11/60*100,0)</f>
        <v>200.66666666666669</v>
      </c>
      <c r="L11" s="3">
        <f>IF('10_Disoccupazione'!J11&gt;0,'10_Disoccupazione'!J11/10*100,0)</f>
        <v>150</v>
      </c>
      <c r="M11" s="3">
        <f>IF('11_esposizione finanziaria'!J11&gt;0,'11_esposizione finanziaria'!J11/16.5*100,0)</f>
        <v>59.393939393939398</v>
      </c>
      <c r="N11" s="3">
        <f>IF('12_Tasso di attivita'!J11&lt;0,'12_Tasso di attivita'!J11/-0.2*100,0)</f>
        <v>850</v>
      </c>
      <c r="O11" s="3">
        <f>IF('13_Disoccupazione lungo periodo'!J11&gt;0,'13_Disoccupazione lungo periodo'!J11/0.5*100,0)</f>
        <v>0</v>
      </c>
      <c r="P11" s="3">
        <f>IF('14_Disoccupazione giovanile'!J11&gt;0,'14_Disoccupazione giovanile'!J11/2*100,0)</f>
        <v>0</v>
      </c>
      <c r="Q11">
        <f t="shared" si="0"/>
        <v>7</v>
      </c>
      <c r="R11" s="3">
        <f t="shared" si="7"/>
        <v>142.6117702264319</v>
      </c>
      <c r="S11">
        <f t="shared" si="1"/>
        <v>25</v>
      </c>
      <c r="T11">
        <f t="shared" si="2"/>
        <v>3</v>
      </c>
      <c r="U11" s="3">
        <f t="shared" si="3"/>
        <v>110.98253968253971</v>
      </c>
      <c r="V11">
        <f t="shared" si="4"/>
        <v>24</v>
      </c>
      <c r="W11">
        <f t="shared" si="5"/>
        <v>4</v>
      </c>
      <c r="X11" s="3">
        <f t="shared" si="8"/>
        <v>160.18356497303864</v>
      </c>
      <c r="Y11">
        <f t="shared" si="6"/>
        <v>25</v>
      </c>
      <c r="Z11" s="3">
        <f t="shared" si="9"/>
        <v>72.206626947930246</v>
      </c>
    </row>
    <row r="12" spans="1:26" x14ac:dyDescent="0.25">
      <c r="A12" s="4" t="s">
        <v>55</v>
      </c>
      <c r="B12" t="s">
        <v>13</v>
      </c>
      <c r="C12" s="3">
        <f>IF('1_Bilancia commerciale'!J12&lt;1,ABS(1-'1_Bilancia commerciale'!J12)*20,('1_Bilancia commerciale'!J12-1)*20)</f>
        <v>34</v>
      </c>
      <c r="D12" s="3">
        <f>IF('2_posizione internaz.li'!J12&lt;0,'2_posizione internaz.li'!J12/-35*100,0)</f>
        <v>87.714285714285708</v>
      </c>
      <c r="E12" s="3">
        <f>IF('3_Tasso cambio effettivo'!J12&lt;0,'3_Tasso cambio effettivo'!J12/-5*100,'3_Tasso cambio effettivo'!J12/5*100)</f>
        <v>54</v>
      </c>
      <c r="F12" s="3">
        <f>IF('4_Quota export mondiale'!J12&lt;0,'4_Quota export mondiale'!J12/-6*100,0)</f>
        <v>141.16666666666669</v>
      </c>
      <c r="G12" s="3">
        <f>IF('5_Costo_lavoro'!J12&gt;0,'5_Costo_lavoro'!J12/9*100,0)</f>
        <v>55.555555555555557</v>
      </c>
      <c r="H12" s="3">
        <f>IF('6_Prezzo abitazioni'!J12&gt;0,'6_Prezzo abitazioni'!J12/6*100,0)</f>
        <v>68.333333333333329</v>
      </c>
      <c r="I12" s="3">
        <f>IF('7_Crediti concessi privati'!J12&gt;0,'7_Crediti concessi privati'!J12/14*100,0)</f>
        <v>96.428571428571431</v>
      </c>
      <c r="J12" s="3">
        <f>IF('8_Debiti settore privato'!J12&gt;0,'8_Debiti settore privato'!J12/133*100,0)</f>
        <v>131.57894736842107</v>
      </c>
      <c r="K12" s="3">
        <f>IF('9_Debito pubblico'!J12&gt;0,'9_Debito pubblico'!J12/60*100,0)</f>
        <v>191.66666666666669</v>
      </c>
      <c r="L12" s="3">
        <f>IF('10_Disoccupazione'!J12&gt;0,'10_Disoccupazione'!J12/10*100,0)</f>
        <v>85</v>
      </c>
      <c r="M12" s="3">
        <f>IF('11_esposizione finanziaria'!J12&gt;0,'11_esposizione finanziaria'!J12/16.5*100,0)</f>
        <v>68.484848484848499</v>
      </c>
      <c r="N12" s="3">
        <f>IF('12_Tasso di attivita'!J12&lt;0,'12_Tasso di attivita'!J12/-0.2*100,0)</f>
        <v>200</v>
      </c>
      <c r="O12" s="3">
        <f>IF('13_Disoccupazione lungo periodo'!J12&gt;0,'13_Disoccupazione lungo periodo'!J12/0.5*100,0)</f>
        <v>0</v>
      </c>
      <c r="P12" s="3">
        <f>IF('14_Disoccupazione giovanile'!J12&gt;0,'14_Disoccupazione giovanile'!J12/2*100,0)</f>
        <v>0</v>
      </c>
      <c r="Q12">
        <f t="shared" si="0"/>
        <v>4</v>
      </c>
      <c r="R12" s="3">
        <f t="shared" si="7"/>
        <v>86.709205372739206</v>
      </c>
      <c r="S12">
        <f t="shared" si="1"/>
        <v>22</v>
      </c>
      <c r="T12">
        <f t="shared" si="2"/>
        <v>1</v>
      </c>
      <c r="U12" s="3">
        <f t="shared" si="3"/>
        <v>74.487301587301587</v>
      </c>
      <c r="V12">
        <f t="shared" si="4"/>
        <v>16</v>
      </c>
      <c r="W12">
        <f t="shared" si="5"/>
        <v>3</v>
      </c>
      <c r="X12" s="3">
        <f t="shared" si="8"/>
        <v>93.499151920204568</v>
      </c>
      <c r="Y12">
        <f t="shared" si="6"/>
        <v>22</v>
      </c>
      <c r="Z12" s="3">
        <f t="shared" si="9"/>
        <v>69.31974224029247</v>
      </c>
    </row>
    <row r="13" spans="1:26" x14ac:dyDescent="0.25">
      <c r="A13" s="4" t="s">
        <v>56</v>
      </c>
      <c r="B13" t="s">
        <v>14</v>
      </c>
      <c r="C13" s="3">
        <f>IF('1_Bilancia commerciale'!J13&lt;1,ABS(1-'1_Bilancia commerciale'!J13)*20,('1_Bilancia commerciale'!J13-1)*20)</f>
        <v>6.0000000000000009</v>
      </c>
      <c r="D13" s="3">
        <f>IF('2_posizione internaz.li'!J13&lt;0,'2_posizione internaz.li'!J13/-35*100,0)</f>
        <v>137.42857142857144</v>
      </c>
      <c r="E13" s="3">
        <f>IF('3_Tasso cambio effettivo'!J13&lt;0,'3_Tasso cambio effettivo'!J13/-5*100,'3_Tasso cambio effettivo'!J13/5*100)</f>
        <v>10</v>
      </c>
      <c r="F13" s="3">
        <f>IF('4_Quota export mondiale'!J13&lt;0,'4_Quota export mondiale'!J13/-6*100,0)</f>
        <v>20.833333333333336</v>
      </c>
      <c r="G13" s="3">
        <f>IF('5_Costo_lavoro'!J13&gt;0,'5_Costo_lavoro'!J13/9*100,0)</f>
        <v>150</v>
      </c>
      <c r="H13" s="3">
        <f>IF('6_Prezzo abitazioni'!J13&gt;0,'6_Prezzo abitazioni'!J13/6*100,0)</f>
        <v>121.66666666666666</v>
      </c>
      <c r="I13" s="3">
        <f>IF('7_Crediti concessi privati'!J13&gt;0,'7_Crediti concessi privati'!J13/14*100,0)</f>
        <v>9.2857142857142865</v>
      </c>
      <c r="J13" s="3">
        <f>IF('8_Debiti settore privato'!J13&gt;0,'8_Debiti settore privato'!J13/133*100,0)</f>
        <v>73.383458646616546</v>
      </c>
      <c r="K13" s="3">
        <f>IF('9_Debito pubblico'!J13&gt;0,'9_Debito pubblico'!J13/60*100,0)</f>
        <v>145</v>
      </c>
      <c r="L13" s="3">
        <f>IF('10_Disoccupazione'!J13&gt;0,'10_Disoccupazione'!J13/10*100,0)</f>
        <v>75</v>
      </c>
      <c r="M13" s="3">
        <f>IF('11_esposizione finanziaria'!J13&gt;0,'11_esposizione finanziaria'!J13/16.5*100,0)</f>
        <v>44.242424242424235</v>
      </c>
      <c r="N13" s="3">
        <f>IF('12_Tasso di attivita'!J13&lt;0,'12_Tasso di attivita'!J13/-0.2*100,0)</f>
        <v>0</v>
      </c>
      <c r="O13" s="3">
        <f>IF('13_Disoccupazione lungo periodo'!J13&gt;0,'13_Disoccupazione lungo periodo'!J13/0.5*100,0)</f>
        <v>0</v>
      </c>
      <c r="P13" s="3">
        <f>IF('14_Disoccupazione giovanile'!J13&gt;0,'14_Disoccupazione giovanile'!J13/2*100,0)</f>
        <v>0</v>
      </c>
      <c r="Q13">
        <f t="shared" si="0"/>
        <v>4</v>
      </c>
      <c r="R13" s="3">
        <f t="shared" si="7"/>
        <v>56.631440614523328</v>
      </c>
      <c r="S13">
        <f t="shared" si="1"/>
        <v>8</v>
      </c>
      <c r="T13">
        <f t="shared" si="2"/>
        <v>2</v>
      </c>
      <c r="U13" s="3">
        <f t="shared" si="3"/>
        <v>64.852380952380969</v>
      </c>
      <c r="V13">
        <f t="shared" si="4"/>
        <v>10</v>
      </c>
      <c r="W13">
        <f t="shared" si="5"/>
        <v>2</v>
      </c>
      <c r="X13" s="3">
        <f t="shared" si="8"/>
        <v>52.064251537935746</v>
      </c>
      <c r="Y13">
        <f t="shared" si="6"/>
        <v>10</v>
      </c>
      <c r="Z13" s="3">
        <f t="shared" si="9"/>
        <v>59.101226501537226</v>
      </c>
    </row>
    <row r="14" spans="1:26" x14ac:dyDescent="0.25">
      <c r="A14" s="9" t="s">
        <v>55</v>
      </c>
      <c r="B14" s="10" t="s">
        <v>15</v>
      </c>
      <c r="C14" s="11">
        <f>IF('1_Bilancia commerciale'!J14&lt;1,ABS(1-'1_Bilancia commerciale'!J14)*20,('1_Bilancia commerciale'!J14-1)*20)</f>
        <v>46</v>
      </c>
      <c r="D14" s="11">
        <f>IF('2_posizione internaz.li'!J14&lt;0,'2_posizione internaz.li'!J14/-35*100,0)</f>
        <v>0</v>
      </c>
      <c r="E14" s="11">
        <f>IF('3_Tasso cambio effettivo'!J14&lt;0,'3_Tasso cambio effettivo'!J14/-5*100,'3_Tasso cambio effettivo'!J14/5*100)</f>
        <v>12</v>
      </c>
      <c r="F14" s="11">
        <f>IF('4_Quota export mondiale'!J14&lt;0,'4_Quota export mondiale'!J14/-6*100,0)</f>
        <v>47.666666666666664</v>
      </c>
      <c r="G14" s="11">
        <f>IF('5_Costo_lavoro'!J14&gt;0,'5_Costo_lavoro'!J14/9*100,0)</f>
        <v>73.333333333333329</v>
      </c>
      <c r="H14" s="11">
        <f>IF('6_Prezzo abitazioni'!J14&gt;0,'6_Prezzo abitazioni'!J14/6*100,0)</f>
        <v>30</v>
      </c>
      <c r="I14" s="11">
        <f>IF('7_Crediti concessi privati'!J14&gt;0,'7_Crediti concessi privati'!J14/14*100,0)</f>
        <v>28.571428571428569</v>
      </c>
      <c r="J14" s="11">
        <f>IF('8_Debiti settore privato'!J14&gt;0,'8_Debiti settore privato'!J14/133*100,0)</f>
        <v>89.097744360902254</v>
      </c>
      <c r="K14" s="11">
        <f>IF('9_Debito pubblico'!J14&gt;0,'9_Debito pubblico'!J14/60*100,0)</f>
        <v>258.16666666666663</v>
      </c>
      <c r="L14" s="11">
        <f>IF('10_Disoccupazione'!J14&gt;0,'10_Disoccupazione'!J14/10*100,0)</f>
        <v>99</v>
      </c>
      <c r="M14" s="11">
        <f>IF('11_esposizione finanziaria'!J14&gt;0,'11_esposizione finanziaria'!J14/16.5*100,0)</f>
        <v>44.242424242424235</v>
      </c>
      <c r="N14" s="11">
        <f>IF('12_Tasso di attivita'!J14&lt;0,'12_Tasso di attivita'!J14/-0.2*100,0)</f>
        <v>900</v>
      </c>
      <c r="O14" s="11">
        <f>IF('13_Disoccupazione lungo periodo'!J14&gt;0,'13_Disoccupazione lungo periodo'!J14/0.5*100,0)</f>
        <v>0</v>
      </c>
      <c r="P14" s="11">
        <f>IF('14_Disoccupazione giovanile'!J14&gt;0,'14_Disoccupazione giovanile'!J14/2*100,0)</f>
        <v>0</v>
      </c>
      <c r="Q14" s="10">
        <f t="shared" si="0"/>
        <v>2</v>
      </c>
      <c r="R14" s="11">
        <f t="shared" si="7"/>
        <v>116.29130456010155</v>
      </c>
      <c r="S14" s="12">
        <f t="shared" si="1"/>
        <v>24</v>
      </c>
      <c r="T14" s="12">
        <f t="shared" si="2"/>
        <v>0</v>
      </c>
      <c r="U14" s="13">
        <f t="shared" si="3"/>
        <v>35.799999999999997</v>
      </c>
      <c r="V14" s="12">
        <f t="shared" si="4"/>
        <v>3</v>
      </c>
      <c r="W14" s="10">
        <f t="shared" si="5"/>
        <v>2</v>
      </c>
      <c r="X14" s="11">
        <f t="shared" si="8"/>
        <v>161.00869598238017</v>
      </c>
      <c r="Y14" s="10">
        <f t="shared" si="6"/>
        <v>26</v>
      </c>
      <c r="Z14" s="11">
        <f t="shared" si="9"/>
        <v>89.005442553010155</v>
      </c>
    </row>
    <row r="15" spans="1:26" x14ac:dyDescent="0.25">
      <c r="A15" s="4" t="s">
        <v>55</v>
      </c>
      <c r="B15" t="s">
        <v>16</v>
      </c>
      <c r="C15" s="3">
        <f>IF('1_Bilancia commerciale'!J15&lt;1,ABS(1-'1_Bilancia commerciale'!J15)*20,('1_Bilancia commerciale'!J15-1)*20)</f>
        <v>150</v>
      </c>
      <c r="D15" s="3">
        <f>IF('2_posizione internaz.li'!J15&lt;0,'2_posizione internaz.li'!J15/-35*100,0)</f>
        <v>384.28571428571428</v>
      </c>
      <c r="E15" s="3">
        <f>IF('3_Tasso cambio effettivo'!J15&lt;0,'3_Tasso cambio effettivo'!J15/-5*100,'3_Tasso cambio effettivo'!J15/5*100)</f>
        <v>2</v>
      </c>
      <c r="F15" s="3">
        <f>IF('4_Quota export mondiale'!J15&lt;0,'4_Quota export mondiale'!J15/-6*100,0)</f>
        <v>0</v>
      </c>
      <c r="G15" s="3">
        <f>IF('5_Costo_lavoro'!J15&gt;0,'5_Costo_lavoro'!J15/9*100,0)</f>
        <v>76.666666666666671</v>
      </c>
      <c r="H15" s="3">
        <f>IF('6_Prezzo abitazioni'!J15&gt;0,'6_Prezzo abitazioni'!J15/6*100,0)</f>
        <v>11.666666666666666</v>
      </c>
      <c r="I15" s="3">
        <f>IF('7_Crediti concessi privati'!J15&gt;0,'7_Crediti concessi privati'!J15/14*100,0)</f>
        <v>0</v>
      </c>
      <c r="J15" s="3">
        <f>IF('8_Debiti settore privato'!J15&gt;0,'8_Debiti settore privato'!J15/133*100,0)</f>
        <v>202.85714285714283</v>
      </c>
      <c r="K15" s="3">
        <f>IF('9_Debito pubblico'!J15&gt;0,'9_Debito pubblico'!J15/60*100,0)</f>
        <v>189.16666666666666</v>
      </c>
      <c r="L15" s="3">
        <f>IF('10_Disoccupazione'!J15&gt;0,'10_Disoccupazione'!J15/10*100,0)</f>
        <v>77</v>
      </c>
      <c r="M15" s="3">
        <f>IF('11_esposizione finanziaria'!J15&gt;0,'11_esposizione finanziaria'!J15/16.5*100,0)</f>
        <v>0</v>
      </c>
      <c r="N15" s="3">
        <f>IF('12_Tasso di attivita'!J15&lt;0,'12_Tasso di attivita'!J15/-0.2*100,0)</f>
        <v>0</v>
      </c>
      <c r="O15" s="3">
        <f>IF('13_Disoccupazione lungo periodo'!J15&gt;0,'13_Disoccupazione lungo periodo'!J15/0.5*100,0)</f>
        <v>0</v>
      </c>
      <c r="P15" s="3">
        <f>IF('14_Disoccupazione giovanile'!J15&gt;0,'14_Disoccupazione giovanile'!J15/2*100,0)</f>
        <v>0</v>
      </c>
      <c r="Q15">
        <f t="shared" si="0"/>
        <v>4</v>
      </c>
      <c r="R15" s="3">
        <f t="shared" si="7"/>
        <v>78.117346938775498</v>
      </c>
      <c r="S15">
        <f t="shared" si="1"/>
        <v>17</v>
      </c>
      <c r="T15">
        <f t="shared" si="2"/>
        <v>2</v>
      </c>
      <c r="U15" s="3">
        <f t="shared" si="3"/>
        <v>122.59047619047617</v>
      </c>
      <c r="V15">
        <f t="shared" si="4"/>
        <v>25</v>
      </c>
      <c r="W15">
        <f t="shared" si="5"/>
        <v>2</v>
      </c>
      <c r="X15" s="3">
        <f t="shared" si="8"/>
        <v>53.410052910052904</v>
      </c>
      <c r="Y15">
        <f t="shared" si="6"/>
        <v>12</v>
      </c>
      <c r="Z15" s="3">
        <f t="shared" si="9"/>
        <v>43.95314915202578</v>
      </c>
    </row>
    <row r="16" spans="1:26" x14ac:dyDescent="0.25">
      <c r="A16" s="4" t="s">
        <v>55</v>
      </c>
      <c r="B16" t="s">
        <v>17</v>
      </c>
      <c r="C16" s="3">
        <f>IF('1_Bilancia commerciale'!J16&lt;1,ABS(1-'1_Bilancia commerciale'!J16)*20,('1_Bilancia commerciale'!J16-1)*20)</f>
        <v>8</v>
      </c>
      <c r="D16" s="3">
        <f>IF('2_posizione internaz.li'!J16&lt;0,'2_posizione internaz.li'!J16/-35*100,0)</f>
        <v>97.428571428571431</v>
      </c>
      <c r="E16" s="3">
        <f>IF('3_Tasso cambio effettivo'!J16&lt;0,'3_Tasso cambio effettivo'!J16/-5*100,'3_Tasso cambio effettivo'!J16/5*100)</f>
        <v>118.00000000000001</v>
      </c>
      <c r="F16" s="3">
        <f>IF('4_Quota export mondiale'!J16&lt;0,'4_Quota export mondiale'!J16/-6*100,0)</f>
        <v>0</v>
      </c>
      <c r="G16" s="3">
        <f>IF('5_Costo_lavoro'!J16&gt;0,'5_Costo_lavoro'!J16/9*100,0)</f>
        <v>178.88888888888889</v>
      </c>
      <c r="H16" s="3">
        <f>IF('6_Prezzo abitazioni'!J16&gt;0,'6_Prezzo abitazioni'!J16/6*100,0)</f>
        <v>45</v>
      </c>
      <c r="I16" s="3">
        <f>IF('7_Crediti concessi privati'!J16&gt;0,'7_Crediti concessi privati'!J16/14*100,0)</f>
        <v>0</v>
      </c>
      <c r="J16" s="3">
        <f>IF('8_Debiti settore privato'!J16&gt;0,'8_Debiti settore privato'!J16/133*100,0)</f>
        <v>48.646616541353389</v>
      </c>
      <c r="K16" s="3">
        <f>IF('9_Debito pubblico'!J16&gt;0,'9_Debito pubblico'!J16/60*100,0)</f>
        <v>70</v>
      </c>
      <c r="L16" s="3">
        <f>IF('10_Disoccupazione'!J16&gt;0,'10_Disoccupazione'!J16/10*100,0)</f>
        <v>73</v>
      </c>
      <c r="M16" s="3">
        <f>IF('11_esposizione finanziaria'!J16&gt;0,'11_esposizione finanziaria'!J16/16.5*100,0)</f>
        <v>65.454545454545453</v>
      </c>
      <c r="N16" s="3">
        <f>IF('12_Tasso di attivita'!J16&lt;0,'12_Tasso di attivita'!J16/-0.2*100,0)</f>
        <v>0</v>
      </c>
      <c r="O16" s="3">
        <f>IF('13_Disoccupazione lungo periodo'!J16&gt;0,'13_Disoccupazione lungo periodo'!J16/0.5*100,0)</f>
        <v>0</v>
      </c>
      <c r="P16" s="3">
        <f>IF('14_Disoccupazione giovanile'!J16&gt;0,'14_Disoccupazione giovanile'!J16/2*100,0)</f>
        <v>0</v>
      </c>
      <c r="Q16">
        <f t="shared" si="0"/>
        <v>2</v>
      </c>
      <c r="R16" s="3">
        <f t="shared" si="7"/>
        <v>50.315615879525659</v>
      </c>
      <c r="S16">
        <f t="shared" si="1"/>
        <v>7</v>
      </c>
      <c r="T16">
        <f t="shared" si="2"/>
        <v>2</v>
      </c>
      <c r="U16" s="3">
        <f t="shared" si="3"/>
        <v>80.463492063492069</v>
      </c>
      <c r="V16">
        <f t="shared" si="4"/>
        <v>17</v>
      </c>
      <c r="W16">
        <f t="shared" si="5"/>
        <v>0</v>
      </c>
      <c r="X16" s="3">
        <f t="shared" si="8"/>
        <v>33.566795777322092</v>
      </c>
      <c r="Y16">
        <f t="shared" si="6"/>
        <v>3</v>
      </c>
      <c r="Z16" s="3">
        <f t="shared" si="9"/>
        <v>42.886595048236778</v>
      </c>
    </row>
    <row r="17" spans="1:26" x14ac:dyDescent="0.25">
      <c r="A17" s="4" t="s">
        <v>55</v>
      </c>
      <c r="B17" t="s">
        <v>18</v>
      </c>
      <c r="C17" s="3">
        <f>IF('1_Bilancia commerciale'!J17&lt;1,ABS(1-'1_Bilancia commerciale'!J17)*20,('1_Bilancia commerciale'!J17-1)*20)</f>
        <v>54</v>
      </c>
      <c r="D17" s="3">
        <f>IF('2_posizione internaz.li'!J17&lt;0,'2_posizione internaz.li'!J17/-35*100,0)</f>
        <v>44.571428571428569</v>
      </c>
      <c r="E17" s="3">
        <f>IF('3_Tasso cambio effettivo'!J17&lt;0,'3_Tasso cambio effettivo'!J17/-5*100,'3_Tasso cambio effettivo'!J17/5*100)</f>
        <v>138</v>
      </c>
      <c r="F17" s="3">
        <f>IF('4_Quota export mondiale'!J17&lt;0,'4_Quota export mondiale'!J17/-6*100,0)</f>
        <v>0</v>
      </c>
      <c r="G17" s="3">
        <f>IF('5_Costo_lavoro'!J17&gt;0,'5_Costo_lavoro'!J17/9*100,0)</f>
        <v>193.33333333333331</v>
      </c>
      <c r="H17" s="3">
        <f>IF('6_Prezzo abitazioni'!J17&gt;0,'6_Prezzo abitazioni'!J17/6*100,0)</f>
        <v>101.66666666666666</v>
      </c>
      <c r="I17" s="3">
        <f>IF('7_Crediti concessi privati'!J17&gt;0,'7_Crediti concessi privati'!J17/14*100,0)</f>
        <v>2.1428571428571428</v>
      </c>
      <c r="J17" s="3">
        <f>IF('8_Debiti settore privato'!J17&gt;0,'8_Debiti settore privato'!J17/133*100,0)</f>
        <v>40.902255639097746</v>
      </c>
      <c r="K17" s="3">
        <f>IF('9_Debito pubblico'!J17&gt;0,'9_Debito pubblico'!J17/60*100,0)</f>
        <v>77.166666666666657</v>
      </c>
      <c r="L17" s="3">
        <f>IF('10_Disoccupazione'!J17&gt;0,'10_Disoccupazione'!J17/10*100,0)</f>
        <v>70</v>
      </c>
      <c r="M17" s="3">
        <f>IF('11_esposizione finanziaria'!J17&gt;0,'11_esposizione finanziaria'!J17/16.5*100,0)</f>
        <v>172.72727272727272</v>
      </c>
      <c r="N17" s="3">
        <f>IF('12_Tasso di attivita'!J17&lt;0,'12_Tasso di attivita'!J17/-0.2*100,0)</f>
        <v>0</v>
      </c>
      <c r="O17" s="3">
        <f>IF('13_Disoccupazione lungo periodo'!J17&gt;0,'13_Disoccupazione lungo periodo'!J17/0.5*100,0)</f>
        <v>0</v>
      </c>
      <c r="P17" s="3">
        <f>IF('14_Disoccupazione giovanile'!J17&gt;0,'14_Disoccupazione giovanile'!J17/2*100,0)</f>
        <v>315</v>
      </c>
      <c r="Q17">
        <f t="shared" si="0"/>
        <v>5</v>
      </c>
      <c r="R17" s="3">
        <f t="shared" si="7"/>
        <v>86.393605767665903</v>
      </c>
      <c r="S17">
        <f t="shared" si="1"/>
        <v>21</v>
      </c>
      <c r="T17">
        <f t="shared" si="2"/>
        <v>2</v>
      </c>
      <c r="U17" s="3">
        <f t="shared" si="3"/>
        <v>85.980952380952374</v>
      </c>
      <c r="V17">
        <f t="shared" si="4"/>
        <v>19</v>
      </c>
      <c r="W17">
        <f t="shared" si="5"/>
        <v>3</v>
      </c>
      <c r="X17" s="3">
        <f t="shared" si="8"/>
        <v>86.62285764917344</v>
      </c>
      <c r="Y17">
        <f t="shared" si="6"/>
        <v>20</v>
      </c>
      <c r="Z17" s="3">
        <f t="shared" si="9"/>
        <v>64.45630122699427</v>
      </c>
    </row>
    <row r="18" spans="1:26" x14ac:dyDescent="0.25">
      <c r="A18" s="4" t="s">
        <v>55</v>
      </c>
      <c r="B18" t="s">
        <v>19</v>
      </c>
      <c r="C18" s="3">
        <f>IF('1_Bilancia commerciale'!J18&lt;1,ABS(1-'1_Bilancia commerciale'!J18)*20,('1_Bilancia commerciale'!J18-1)*20)</f>
        <v>58</v>
      </c>
      <c r="D18" s="3">
        <f>IF('2_posizione internaz.li'!J18&lt;0,'2_posizione internaz.li'!J18/-35*100,0)</f>
        <v>0</v>
      </c>
      <c r="E18" s="3">
        <f>IF('3_Tasso cambio effettivo'!J18&lt;0,'3_Tasso cambio effettivo'!J18/-5*100,'3_Tasso cambio effettivo'!J18/5*100)</f>
        <v>30</v>
      </c>
      <c r="F18" s="3">
        <f>IF('4_Quota export mondiale'!J18&lt;0,'4_Quota export mondiale'!J18/-6*100,0)</f>
        <v>0</v>
      </c>
      <c r="G18" s="3">
        <f>IF('5_Costo_lavoro'!J18&gt;0,'5_Costo_lavoro'!J18/9*100,0)</f>
        <v>144.44444444444443</v>
      </c>
      <c r="H18" s="3">
        <f>IF('6_Prezzo abitazioni'!J18&gt;0,'6_Prezzo abitazioni'!J18/6*100,0)</f>
        <v>218.33333333333331</v>
      </c>
      <c r="I18" s="3">
        <f>IF('7_Crediti concessi privati'!J18&gt;0,'7_Crediti concessi privati'!J18/14*100,0)</f>
        <v>306.42857142857139</v>
      </c>
      <c r="J18" s="3">
        <f>IF('8_Debiti settore privato'!J18&gt;0,'8_Debiti settore privato'!J18/133*100,0)</f>
        <v>240.82706766917292</v>
      </c>
      <c r="K18" s="3">
        <f>IF('9_Debito pubblico'!J18&gt;0,'9_Debito pubblico'!J18/60*100,0)</f>
        <v>40.833333333333336</v>
      </c>
      <c r="L18" s="3">
        <f>IF('10_Disoccupazione'!J18&gt;0,'10_Disoccupazione'!J18/10*100,0)</f>
        <v>60</v>
      </c>
      <c r="M18" s="3">
        <f>IF('11_esposizione finanziaria'!J18&gt;0,'11_esposizione finanziaria'!J18/16.5*100,0)</f>
        <v>0</v>
      </c>
      <c r="N18" s="3">
        <f>IF('12_Tasso di attivita'!J18&lt;0,'12_Tasso di attivita'!J18/-0.2*100,0)</f>
        <v>0</v>
      </c>
      <c r="O18" s="3">
        <f>IF('13_Disoccupazione lungo periodo'!J18&gt;0,'13_Disoccupazione lungo periodo'!J18/0.5*100,0)</f>
        <v>0</v>
      </c>
      <c r="P18" s="3">
        <f>IF('14_Disoccupazione giovanile'!J18&gt;0,'14_Disoccupazione giovanile'!J18/2*100,0)</f>
        <v>390</v>
      </c>
      <c r="Q18">
        <f t="shared" si="0"/>
        <v>5</v>
      </c>
      <c r="R18" s="3">
        <f t="shared" si="7"/>
        <v>106.34762501491824</v>
      </c>
      <c r="S18">
        <f t="shared" si="1"/>
        <v>23</v>
      </c>
      <c r="T18">
        <f t="shared" si="2"/>
        <v>1</v>
      </c>
      <c r="U18" s="3">
        <f t="shared" si="3"/>
        <v>46.488888888888887</v>
      </c>
      <c r="V18">
        <f t="shared" si="4"/>
        <v>6</v>
      </c>
      <c r="W18">
        <f t="shared" si="5"/>
        <v>4</v>
      </c>
      <c r="X18" s="3">
        <f t="shared" si="8"/>
        <v>139.60247841826788</v>
      </c>
      <c r="Y18">
        <f t="shared" si="6"/>
        <v>23</v>
      </c>
      <c r="Z18" s="3">
        <f t="shared" si="9"/>
        <v>84.387827559999067</v>
      </c>
    </row>
    <row r="19" spans="1:26" x14ac:dyDescent="0.25">
      <c r="A19" s="4" t="s">
        <v>56</v>
      </c>
      <c r="B19" t="s">
        <v>20</v>
      </c>
      <c r="C19" s="3">
        <f>IF('1_Bilancia commerciale'!J19&lt;1,ABS(1-'1_Bilancia commerciale'!J19)*20,('1_Bilancia commerciale'!J19-1)*20)</f>
        <v>30</v>
      </c>
      <c r="D19" s="3">
        <f>IF('2_posizione internaz.li'!J19&lt;0,'2_posizione internaz.li'!J19/-35*100,0)</f>
        <v>149.14285714285717</v>
      </c>
      <c r="E19" s="3">
        <f>IF('3_Tasso cambio effettivo'!J19&lt;0,'3_Tasso cambio effettivo'!J19/-5*100,'3_Tasso cambio effettivo'!J19/5*100)</f>
        <v>98.000000000000014</v>
      </c>
      <c r="F19" s="3">
        <f>IF('4_Quota export mondiale'!J19&lt;0,'4_Quota export mondiale'!J19/-6*100,0)</f>
        <v>0</v>
      </c>
      <c r="G19" s="3">
        <f>IF('5_Costo_lavoro'!J19&gt;0,'5_Costo_lavoro'!J19/9*100,0)</f>
        <v>152.22222222222223</v>
      </c>
      <c r="H19" s="3">
        <f>IF('6_Prezzo abitazioni'!J19&gt;0,'6_Prezzo abitazioni'!J19/6*100,0)</f>
        <v>25</v>
      </c>
      <c r="I19" s="3">
        <f>IF('7_Crediti concessi privati'!J19&gt;0,'7_Crediti concessi privati'!J19/14*100,0)</f>
        <v>57.857142857142854</v>
      </c>
      <c r="J19" s="3">
        <f>IF('8_Debiti settore privato'!J19&gt;0,'8_Debiti settore privato'!J19/133*100,0)</f>
        <v>57.744360902255629</v>
      </c>
      <c r="K19" s="3">
        <f>IF('9_Debito pubblico'!J19&gt;0,'9_Debito pubblico'!J19/60*100,0)</f>
        <v>132.16666666666666</v>
      </c>
      <c r="L19" s="3">
        <f>IF('10_Disoccupazione'!J19&gt;0,'10_Disoccupazione'!J19/10*100,0)</f>
        <v>37</v>
      </c>
      <c r="M19" s="3">
        <f>IF('11_esposizione finanziaria'!J19&gt;0,'11_esposizione finanziaria'!J19/16.5*100,0)</f>
        <v>333.33333333333337</v>
      </c>
      <c r="N19" s="3">
        <f>IF('12_Tasso di attivita'!J19&lt;0,'12_Tasso di attivita'!J19/-0.2*100,0)</f>
        <v>0</v>
      </c>
      <c r="O19" s="3">
        <f>IF('13_Disoccupazione lungo periodo'!J19&gt;0,'13_Disoccupazione lungo periodo'!J19/0.5*100,0)</f>
        <v>0</v>
      </c>
      <c r="P19" s="3">
        <f>IF('14_Disoccupazione giovanile'!J19&gt;0,'14_Disoccupazione giovanile'!J19/2*100,0)</f>
        <v>100</v>
      </c>
      <c r="Q19">
        <f t="shared" si="0"/>
        <v>5</v>
      </c>
      <c r="R19" s="3">
        <f t="shared" si="7"/>
        <v>83.747613080319852</v>
      </c>
      <c r="S19">
        <f t="shared" si="1"/>
        <v>20</v>
      </c>
      <c r="T19">
        <f t="shared" si="2"/>
        <v>2</v>
      </c>
      <c r="U19" s="3">
        <f t="shared" si="3"/>
        <v>85.873015873015873</v>
      </c>
      <c r="V19">
        <f t="shared" si="4"/>
        <v>18</v>
      </c>
      <c r="W19">
        <f t="shared" si="5"/>
        <v>3</v>
      </c>
      <c r="X19" s="3">
        <f t="shared" si="8"/>
        <v>82.566833751044271</v>
      </c>
      <c r="Y19">
        <f t="shared" si="6"/>
        <v>18</v>
      </c>
      <c r="Z19" s="3">
        <f t="shared" si="9"/>
        <v>63.379333317895103</v>
      </c>
    </row>
    <row r="20" spans="1:26" x14ac:dyDescent="0.25">
      <c r="A20" s="4" t="s">
        <v>55</v>
      </c>
      <c r="B20" t="s">
        <v>21</v>
      </c>
      <c r="C20" s="3">
        <f>IF('1_Bilancia commerciale'!J20&lt;1,ABS(1-'1_Bilancia commerciale'!J20)*20,('1_Bilancia commerciale'!J20-1)*20)</f>
        <v>36</v>
      </c>
      <c r="D20" s="3">
        <f>IF('2_posizione internaz.li'!J20&lt;0,'2_posizione internaz.li'!J20/-35*100,0)</f>
        <v>0</v>
      </c>
      <c r="E20" s="3">
        <f>IF('3_Tasso cambio effettivo'!J20&lt;0,'3_Tasso cambio effettivo'!J20/-5*100,'3_Tasso cambio effettivo'!J20/5*100)</f>
        <v>42.000000000000007</v>
      </c>
      <c r="F20" s="3">
        <f>IF('4_Quota export mondiale'!J20&lt;0,'4_Quota export mondiale'!J20/-6*100,0)</f>
        <v>0</v>
      </c>
      <c r="G20" s="3">
        <f>IF('5_Costo_lavoro'!J20&gt;0,'5_Costo_lavoro'!J20/9*100,0)</f>
        <v>270</v>
      </c>
      <c r="H20" s="3">
        <f>IF('6_Prezzo abitazioni'!J20&gt;0,'6_Prezzo abitazioni'!J20/6*100,0)</f>
        <v>36.666666666666671</v>
      </c>
      <c r="I20" s="3">
        <f>IF('7_Crediti concessi privati'!J20&gt;0,'7_Crediti concessi privati'!J20/14*100,0)</f>
        <v>46.428571428571431</v>
      </c>
      <c r="J20" s="3">
        <f>IF('8_Debiti settore privato'!J20&gt;0,'8_Debiti settore privato'!J20/133*100,0)</f>
        <v>103.53383458646617</v>
      </c>
      <c r="K20" s="3">
        <f>IF('9_Debito pubblico'!J20&gt;0,'9_Debito pubblico'!J20/60*100,0)</f>
        <v>88.833333333333329</v>
      </c>
      <c r="L20" s="3">
        <f>IF('10_Disoccupazione'!J20&gt;0,'10_Disoccupazione'!J20/10*100,0)</f>
        <v>39</v>
      </c>
      <c r="M20" s="3">
        <f>IF('11_esposizione finanziaria'!J20&gt;0,'11_esposizione finanziaria'!J20/16.5*100,0)</f>
        <v>10.303030303030303</v>
      </c>
      <c r="N20" s="3">
        <f>IF('12_Tasso di attivita'!J20&lt;0,'12_Tasso di attivita'!J20/-0.2*100,0)</f>
        <v>0</v>
      </c>
      <c r="O20" s="3">
        <f>IF('13_Disoccupazione lungo periodo'!J20&gt;0,'13_Disoccupazione lungo periodo'!J20/0.5*100,0)</f>
        <v>0</v>
      </c>
      <c r="P20" s="3">
        <f>IF('14_Disoccupazione giovanile'!J20&gt;0,'14_Disoccupazione giovanile'!J20/2*100,0)</f>
        <v>15</v>
      </c>
      <c r="Q20">
        <f t="shared" si="0"/>
        <v>2</v>
      </c>
      <c r="R20" s="3">
        <f t="shared" si="7"/>
        <v>49.12610259414771</v>
      </c>
      <c r="S20">
        <f t="shared" si="1"/>
        <v>5</v>
      </c>
      <c r="T20">
        <f t="shared" si="2"/>
        <v>1</v>
      </c>
      <c r="U20" s="3">
        <f t="shared" si="3"/>
        <v>69.599999999999994</v>
      </c>
      <c r="V20">
        <f t="shared" si="4"/>
        <v>12</v>
      </c>
      <c r="W20">
        <f t="shared" si="5"/>
        <v>1</v>
      </c>
      <c r="X20" s="3">
        <f t="shared" si="8"/>
        <v>37.751715146451986</v>
      </c>
      <c r="Y20">
        <f t="shared" si="6"/>
        <v>4</v>
      </c>
      <c r="Z20" s="3">
        <f t="shared" si="9"/>
        <v>49.401353772151182</v>
      </c>
    </row>
    <row r="21" spans="1:26" x14ac:dyDescent="0.25">
      <c r="A21" s="4" t="s">
        <v>55</v>
      </c>
      <c r="B21" t="s">
        <v>22</v>
      </c>
      <c r="C21" s="3">
        <f>IF('1_Bilancia commerciale'!J21&lt;1,ABS(1-'1_Bilancia commerciale'!J21)*20,('1_Bilancia commerciale'!J21-1)*20)</f>
        <v>122</v>
      </c>
      <c r="D21" s="3">
        <f>IF('2_posizione internaz.li'!J21&lt;0,'2_posizione internaz.li'!J21/-35*100,0)</f>
        <v>0</v>
      </c>
      <c r="E21" s="3">
        <f>IF('3_Tasso cambio effettivo'!J21&lt;0,'3_Tasso cambio effettivo'!J21/-5*100,'3_Tasso cambio effettivo'!J21/5*100)</f>
        <v>76</v>
      </c>
      <c r="F21" s="3">
        <f>IF('4_Quota export mondiale'!J21&lt;0,'4_Quota export mondiale'!J21/-6*100,0)</f>
        <v>0</v>
      </c>
      <c r="G21" s="3">
        <f>IF('5_Costo_lavoro'!J21&gt;0,'5_Costo_lavoro'!J21/9*100,0)</f>
        <v>160</v>
      </c>
      <c r="H21" s="3">
        <f>IF('6_Prezzo abitazioni'!J21&gt;0,'6_Prezzo abitazioni'!J21/6*100,0)</f>
        <v>103.33333333333334</v>
      </c>
      <c r="I21" s="3">
        <f>IF('7_Crediti concessi privati'!J21&gt;0,'7_Crediti concessi privati'!J21/14*100,0)</f>
        <v>0</v>
      </c>
      <c r="J21" s="3">
        <f>IF('8_Debiti settore privato'!J21&gt;0,'8_Debiti settore privato'!J21/133*100,0)</f>
        <v>175.26315789473682</v>
      </c>
      <c r="K21" s="3">
        <f>IF('9_Debito pubblico'!J21&gt;0,'9_Debito pubblico'!J21/60*100,0)</f>
        <v>91.166666666666671</v>
      </c>
      <c r="L21" s="3">
        <f>IF('10_Disoccupazione'!J21&gt;0,'10_Disoccupazione'!J21/10*100,0)</f>
        <v>47</v>
      </c>
      <c r="M21" s="3">
        <f>IF('11_esposizione finanziaria'!J21&gt;0,'11_esposizione finanziaria'!J21/16.5*100,0)</f>
        <v>8.4848484848484844</v>
      </c>
      <c r="N21" s="3">
        <f>IF('12_Tasso di attivita'!J21&lt;0,'12_Tasso di attivita'!J21/-0.2*100,0)</f>
        <v>0</v>
      </c>
      <c r="O21" s="3">
        <f>IF('13_Disoccupazione lungo periodo'!J21&gt;0,'13_Disoccupazione lungo periodo'!J21/0.5*100,0)</f>
        <v>0</v>
      </c>
      <c r="P21" s="3">
        <f>IF('14_Disoccupazione giovanile'!J21&gt;0,'14_Disoccupazione giovanile'!J21/2*100,0)</f>
        <v>10</v>
      </c>
      <c r="Q21">
        <f t="shared" si="0"/>
        <v>4</v>
      </c>
      <c r="R21" s="3">
        <f t="shared" si="7"/>
        <v>56.660571884256093</v>
      </c>
      <c r="S21">
        <f t="shared" si="1"/>
        <v>9</v>
      </c>
      <c r="T21">
        <f t="shared" si="2"/>
        <v>2</v>
      </c>
      <c r="U21" s="3">
        <f t="shared" si="3"/>
        <v>71.599999999999994</v>
      </c>
      <c r="V21">
        <f t="shared" si="4"/>
        <v>14</v>
      </c>
      <c r="W21">
        <f t="shared" si="5"/>
        <v>2</v>
      </c>
      <c r="X21" s="3">
        <f t="shared" si="8"/>
        <v>48.360889597731699</v>
      </c>
      <c r="Y21">
        <f t="shared" si="6"/>
        <v>7</v>
      </c>
      <c r="Z21" s="3">
        <f t="shared" si="9"/>
        <v>54.869095526136157</v>
      </c>
    </row>
    <row r="22" spans="1:26" x14ac:dyDescent="0.25">
      <c r="A22" s="4" t="s">
        <v>55</v>
      </c>
      <c r="B22" t="s">
        <v>23</v>
      </c>
      <c r="C22" s="3">
        <f>IF('1_Bilancia commerciale'!J22&lt;1,ABS(1-'1_Bilancia commerciale'!J22)*20,('1_Bilancia commerciale'!J22-1)*20)</f>
        <v>22</v>
      </c>
      <c r="D22" s="3">
        <f>IF('2_posizione internaz.li'!J22&lt;0,'2_posizione internaz.li'!J22/-35*100,0)</f>
        <v>0</v>
      </c>
      <c r="E22" s="3">
        <f>IF('3_Tasso cambio effettivo'!J22&lt;0,'3_Tasso cambio effettivo'!J22/-5*100,'3_Tasso cambio effettivo'!J22/5*100)</f>
        <v>64</v>
      </c>
      <c r="F22" s="3">
        <f>IF('4_Quota export mondiale'!J22&lt;0,'4_Quota export mondiale'!J22/-6*100,0)</f>
        <v>0</v>
      </c>
      <c r="G22" s="3">
        <f>IF('5_Costo_lavoro'!J22&gt;0,'5_Costo_lavoro'!J22/9*100,0)</f>
        <v>133.33333333333331</v>
      </c>
      <c r="H22" s="3">
        <f>IF('6_Prezzo abitazioni'!J22&gt;0,'6_Prezzo abitazioni'!J22/6*100,0)</f>
        <v>101.66666666666666</v>
      </c>
      <c r="I22" s="3">
        <f>IF('7_Crediti concessi privati'!J22&gt;0,'7_Crediti concessi privati'!J22/14*100,0)</f>
        <v>31.428571428571434</v>
      </c>
      <c r="J22" s="3">
        <f>IF('8_Debiti settore privato'!J22&gt;0,'8_Debiti settore privato'!J22/133*100,0)</f>
        <v>98.045112781954884</v>
      </c>
      <c r="K22" s="3">
        <f>IF('9_Debito pubblico'!J22&gt;0,'9_Debito pubblico'!J22/60*100,0)</f>
        <v>138.16666666666669</v>
      </c>
      <c r="L22" s="3">
        <f>IF('10_Disoccupazione'!J22&gt;0,'10_Disoccupazione'!J22/10*100,0)</f>
        <v>53</v>
      </c>
      <c r="M22" s="3">
        <f>IF('11_esposizione finanziaria'!J22&gt;0,'11_esposizione finanziaria'!J22/16.5*100,0)</f>
        <v>69.090909090909093</v>
      </c>
      <c r="N22" s="3">
        <f>IF('12_Tasso di attivita'!J22&lt;0,'12_Tasso di attivita'!J22/-0.2*100,0)</f>
        <v>200</v>
      </c>
      <c r="O22" s="3">
        <f>IF('13_Disoccupazione lungo periodo'!J22&gt;0,'13_Disoccupazione lungo periodo'!J22/0.5*100,0)</f>
        <v>0</v>
      </c>
      <c r="P22" s="3">
        <f>IF('14_Disoccupazione giovanile'!J22&gt;0,'14_Disoccupazione giovanile'!J22/2*100,0)</f>
        <v>60</v>
      </c>
      <c r="Q22">
        <f t="shared" si="0"/>
        <v>4</v>
      </c>
      <c r="R22" s="3">
        <f t="shared" si="7"/>
        <v>69.33794714057872</v>
      </c>
      <c r="S22">
        <f t="shared" si="1"/>
        <v>15</v>
      </c>
      <c r="T22">
        <f t="shared" si="2"/>
        <v>1</v>
      </c>
      <c r="U22" s="3">
        <f t="shared" si="3"/>
        <v>43.86666666666666</v>
      </c>
      <c r="V22">
        <f t="shared" si="4"/>
        <v>4</v>
      </c>
      <c r="W22">
        <f t="shared" si="5"/>
        <v>3</v>
      </c>
      <c r="X22" s="3">
        <f t="shared" si="8"/>
        <v>83.488658514974304</v>
      </c>
      <c r="Y22">
        <f t="shared" si="6"/>
        <v>19</v>
      </c>
      <c r="Z22" s="3">
        <f t="shared" si="9"/>
        <v>77.405349721555211</v>
      </c>
    </row>
    <row r="23" spans="1:26" x14ac:dyDescent="0.25">
      <c r="A23" s="4" t="s">
        <v>56</v>
      </c>
      <c r="B23" t="s">
        <v>24</v>
      </c>
      <c r="C23" s="3">
        <f>IF('1_Bilancia commerciale'!J23&lt;1,ABS(1-'1_Bilancia commerciale'!J23)*20,('1_Bilancia commerciale'!J23-1)*20)</f>
        <v>18</v>
      </c>
      <c r="D23" s="3">
        <f>IF('2_posizione internaz.li'!J23&lt;0,'2_posizione internaz.li'!J23/-35*100,0)</f>
        <v>125.42857142857142</v>
      </c>
      <c r="E23" s="3">
        <f>IF('3_Tasso cambio effettivo'!J23&lt;0,'3_Tasso cambio effettivo'!J23/-5*100,'3_Tasso cambio effettivo'!J23/5*100)</f>
        <v>22.000000000000004</v>
      </c>
      <c r="F23" s="3">
        <f>IF('4_Quota export mondiale'!J23&lt;0,'4_Quota export mondiale'!J23/-6*100,0)</f>
        <v>0</v>
      </c>
      <c r="G23" s="3">
        <f>IF('5_Costo_lavoro'!J23&gt;0,'5_Costo_lavoro'!J23/9*100,0)</f>
        <v>155.55555555555557</v>
      </c>
      <c r="H23" s="3">
        <f>IF('6_Prezzo abitazioni'!J23&gt;0,'6_Prezzo abitazioni'!J23/6*100,0)</f>
        <v>111.66666666666667</v>
      </c>
      <c r="I23" s="3">
        <f>IF('7_Crediti concessi privati'!J23&gt;0,'7_Crediti concessi privati'!J23/14*100,0)</f>
        <v>12.857142857142859</v>
      </c>
      <c r="J23" s="3">
        <f>IF('8_Debiti settore privato'!J23&gt;0,'8_Debiti settore privato'!J23/133*100,0)</f>
        <v>57.218045112781944</v>
      </c>
      <c r="K23" s="3">
        <f>IF('9_Debito pubblico'!J23&gt;0,'9_Debito pubblico'!J23/60*100,0)</f>
        <v>95.333333333333343</v>
      </c>
      <c r="L23" s="3">
        <f>IF('10_Disoccupazione'!J23&gt;0,'10_Disoccupazione'!J23/10*100,0)</f>
        <v>35</v>
      </c>
      <c r="M23" s="3">
        <f>IF('11_esposizione finanziaria'!J23&gt;0,'11_esposizione finanziaria'!J23/16.5*100,0)</f>
        <v>70.303030303030297</v>
      </c>
      <c r="N23" s="3">
        <f>IF('12_Tasso di attivita'!J23&lt;0,'12_Tasso di attivita'!J23/-0.2*100,0)</f>
        <v>0</v>
      </c>
      <c r="O23" s="3">
        <f>IF('13_Disoccupazione lungo periodo'!J23&gt;0,'13_Disoccupazione lungo periodo'!J23/0.5*100,0)</f>
        <v>0</v>
      </c>
      <c r="P23" s="3">
        <f>IF('14_Disoccupazione giovanile'!J23&gt;0,'14_Disoccupazione giovanile'!J23/2*100,0)</f>
        <v>0</v>
      </c>
      <c r="Q23">
        <f t="shared" si="0"/>
        <v>3</v>
      </c>
      <c r="R23" s="3">
        <f t="shared" si="7"/>
        <v>50.240167518363009</v>
      </c>
      <c r="S23">
        <f t="shared" si="1"/>
        <v>6</v>
      </c>
      <c r="T23">
        <f t="shared" si="2"/>
        <v>2</v>
      </c>
      <c r="U23" s="3">
        <f t="shared" si="3"/>
        <v>64.196825396825403</v>
      </c>
      <c r="V23">
        <f t="shared" si="4"/>
        <v>9</v>
      </c>
      <c r="W23">
        <f t="shared" si="5"/>
        <v>1</v>
      </c>
      <c r="X23" s="3">
        <f t="shared" si="8"/>
        <v>42.486468696995018</v>
      </c>
      <c r="Y23">
        <f t="shared" si="6"/>
        <v>5</v>
      </c>
      <c r="Z23" s="3">
        <f t="shared" si="9"/>
        <v>54.364328834406706</v>
      </c>
    </row>
    <row r="24" spans="1:26" x14ac:dyDescent="0.25">
      <c r="A24" s="4" t="s">
        <v>55</v>
      </c>
      <c r="B24" t="s">
        <v>25</v>
      </c>
      <c r="C24" s="3">
        <f>IF('1_Bilancia commerciale'!J24&lt;1,ABS(1-'1_Bilancia commerciale'!J24)*20,('1_Bilancia commerciale'!J24-1)*20)</f>
        <v>20</v>
      </c>
      <c r="D24" s="3">
        <f>IF('2_posizione internaz.li'!J24&lt;0,'2_posizione internaz.li'!J24/-35*100,0)</f>
        <v>298.85714285714283</v>
      </c>
      <c r="E24" s="3">
        <f>IF('3_Tasso cambio effettivo'!J24&lt;0,'3_Tasso cambio effettivo'!J24/-5*100,'3_Tasso cambio effettivo'!J24/5*100)</f>
        <v>0</v>
      </c>
      <c r="F24" s="3">
        <f>IF('4_Quota export mondiale'!J24&lt;0,'4_Quota export mondiale'!J24/-6*100,0)</f>
        <v>25.333333333333336</v>
      </c>
      <c r="G24" s="3">
        <f>IF('5_Costo_lavoro'!J24&gt;0,'5_Costo_lavoro'!J24/9*100,0)</f>
        <v>173.33333333333334</v>
      </c>
      <c r="H24" s="3">
        <f>IF('6_Prezzo abitazioni'!J24&gt;0,'6_Prezzo abitazioni'!J24/6*100,0)</f>
        <v>135</v>
      </c>
      <c r="I24" s="3">
        <f>IF('7_Crediti concessi privati'!J24&gt;0,'7_Crediti concessi privati'!J24/14*100,0)</f>
        <v>31.428571428571434</v>
      </c>
      <c r="J24" s="3">
        <f>IF('8_Debiti settore privato'!J24&gt;0,'8_Debiti settore privato'!J24/133*100,0)</f>
        <v>123.08270676691728</v>
      </c>
      <c r="K24" s="3">
        <f>IF('9_Debito pubblico'!J24&gt;0,'9_Debito pubblico'!J24/60*100,0)</f>
        <v>224.83333333333334</v>
      </c>
      <c r="L24" s="3">
        <f>IF('10_Disoccupazione'!J24&gt;0,'10_Disoccupazione'!J24/10*100,0)</f>
        <v>70</v>
      </c>
      <c r="M24" s="3">
        <f>IF('11_esposizione finanziaria'!J24&gt;0,'11_esposizione finanziaria'!J24/16.5*100,0)</f>
        <v>40</v>
      </c>
      <c r="N24" s="3">
        <f>IF('12_Tasso di attivita'!J24&lt;0,'12_Tasso di attivita'!J24/-0.2*100,0)</f>
        <v>0</v>
      </c>
      <c r="O24" s="3">
        <f>IF('13_Disoccupazione lungo periodo'!J24&gt;0,'13_Disoccupazione lungo periodo'!J24/0.5*100,0)</f>
        <v>0</v>
      </c>
      <c r="P24" s="3">
        <f>IF('14_Disoccupazione giovanile'!J24&gt;0,'14_Disoccupazione giovanile'!J24/2*100,0)</f>
        <v>0</v>
      </c>
      <c r="Q24">
        <f t="shared" si="0"/>
        <v>5</v>
      </c>
      <c r="R24" s="3">
        <f t="shared" si="7"/>
        <v>81.562030075187963</v>
      </c>
      <c r="S24">
        <f t="shared" si="1"/>
        <v>19</v>
      </c>
      <c r="T24">
        <f t="shared" si="2"/>
        <v>2</v>
      </c>
      <c r="U24" s="3">
        <f t="shared" si="3"/>
        <v>103.50476190476191</v>
      </c>
      <c r="V24">
        <f t="shared" si="4"/>
        <v>22</v>
      </c>
      <c r="W24">
        <f t="shared" si="5"/>
        <v>3</v>
      </c>
      <c r="X24" s="3">
        <f t="shared" si="8"/>
        <v>69.371623503202443</v>
      </c>
      <c r="Y24">
        <f t="shared" si="6"/>
        <v>16</v>
      </c>
      <c r="Z24" s="3">
        <f t="shared" si="9"/>
        <v>54.677456703222418</v>
      </c>
    </row>
    <row r="25" spans="1:26" x14ac:dyDescent="0.25">
      <c r="A25" s="4" t="s">
        <v>56</v>
      </c>
      <c r="B25" t="s">
        <v>26</v>
      </c>
      <c r="C25" s="3">
        <f>IF('1_Bilancia commerciale'!J25&lt;1,ABS(1-'1_Bilancia commerciale'!J25)*20,('1_Bilancia commerciale'!J25-1)*20)</f>
        <v>116</v>
      </c>
      <c r="D25" s="3">
        <f>IF('2_posizione internaz.li'!J25&lt;0,'2_posizione internaz.li'!J25/-35*100,0)</f>
        <v>136</v>
      </c>
      <c r="E25" s="3">
        <f>IF('3_Tasso cambio effettivo'!J25&lt;0,'3_Tasso cambio effettivo'!J25/-5*100,'3_Tasso cambio effettivo'!J25/5*100)</f>
        <v>68</v>
      </c>
      <c r="F25" s="3">
        <f>IF('4_Quota export mondiale'!J25&lt;0,'4_Quota export mondiale'!J25/-6*100,0)</f>
        <v>0</v>
      </c>
      <c r="G25" s="3">
        <f>IF('5_Costo_lavoro'!J25&gt;0,'5_Costo_lavoro'!J25/9*100,0)</f>
        <v>229.99999999999997</v>
      </c>
      <c r="H25" s="3">
        <f>IF('6_Prezzo abitazioni'!J25&gt;0,'6_Prezzo abitazioni'!J25/6*100,0)</f>
        <v>38.333333333333329</v>
      </c>
      <c r="I25" s="3">
        <f>IF('7_Crediti concessi privati'!J25&gt;0,'7_Crediti concessi privati'!J25/14*100,0)</f>
        <v>9.2857142857142865</v>
      </c>
      <c r="J25" s="3">
        <f>IF('8_Debiti settore privato'!J25&gt;0,'8_Debiti settore privato'!J25/133*100,0)</f>
        <v>36.090225563909769</v>
      </c>
      <c r="K25" s="3">
        <f>IF('9_Debito pubblico'!J25&gt;0,'9_Debito pubblico'!J25/60*100,0)</f>
        <v>78.166666666666657</v>
      </c>
      <c r="L25" s="3">
        <f>IF('10_Disoccupazione'!J25&gt;0,'10_Disoccupazione'!J25/10*100,0)</f>
        <v>54</v>
      </c>
      <c r="M25" s="3">
        <f>IF('11_esposizione finanziaria'!J25&gt;0,'11_esposizione finanziaria'!J25/16.5*100,0)</f>
        <v>81.212121212121218</v>
      </c>
      <c r="N25" s="3">
        <f>IF('12_Tasso di attivita'!J25&lt;0,'12_Tasso di attivita'!J25/-0.2*100,0)</f>
        <v>0</v>
      </c>
      <c r="O25" s="3">
        <f>IF('13_Disoccupazione lungo periodo'!J25&gt;0,'13_Disoccupazione lungo periodo'!J25/0.5*100,0)</f>
        <v>0</v>
      </c>
      <c r="P25" s="3">
        <f>IF('14_Disoccupazione giovanile'!J25&gt;0,'14_Disoccupazione giovanile'!J25/2*100,0)</f>
        <v>0</v>
      </c>
      <c r="Q25">
        <f t="shared" si="0"/>
        <v>3</v>
      </c>
      <c r="R25" s="3">
        <f t="shared" si="7"/>
        <v>60.506290075838955</v>
      </c>
      <c r="S25">
        <f t="shared" si="1"/>
        <v>11</v>
      </c>
      <c r="T25">
        <f t="shared" si="2"/>
        <v>3</v>
      </c>
      <c r="U25" s="3">
        <f t="shared" si="3"/>
        <v>110</v>
      </c>
      <c r="V25">
        <f t="shared" si="4"/>
        <v>23</v>
      </c>
      <c r="W25">
        <f t="shared" si="5"/>
        <v>0</v>
      </c>
      <c r="X25" s="3">
        <f t="shared" si="8"/>
        <v>33.009784562416144</v>
      </c>
      <c r="Y25">
        <f t="shared" si="6"/>
        <v>2</v>
      </c>
      <c r="Z25" s="3">
        <f t="shared" si="9"/>
        <v>35.071685544637859</v>
      </c>
    </row>
    <row r="26" spans="1:26" x14ac:dyDescent="0.25">
      <c r="A26" s="4" t="s">
        <v>55</v>
      </c>
      <c r="B26" t="s">
        <v>27</v>
      </c>
      <c r="C26" s="3">
        <f>IF('1_Bilancia commerciale'!J26&lt;1,ABS(1-'1_Bilancia commerciale'!J26)*20,('1_Bilancia commerciale'!J26-1)*20)</f>
        <v>110</v>
      </c>
      <c r="D26" s="3">
        <f>IF('2_posizione internaz.li'!J26&lt;0,'2_posizione internaz.li'!J26/-35*100,0)</f>
        <v>44.571428571428569</v>
      </c>
      <c r="E26" s="3">
        <f>IF('3_Tasso cambio effettivo'!J26&lt;0,'3_Tasso cambio effettivo'!J26/-5*100,'3_Tasso cambio effettivo'!J26/5*100)</f>
        <v>38</v>
      </c>
      <c r="F26" s="3">
        <f>IF('4_Quota export mondiale'!J26&lt;0,'4_Quota export mondiale'!J26/-6*100,0)</f>
        <v>0</v>
      </c>
      <c r="G26" s="3">
        <f>IF('5_Costo_lavoro'!J26&gt;0,'5_Costo_lavoro'!J26/9*100,0)</f>
        <v>161.11111111111111</v>
      </c>
      <c r="H26" s="3">
        <f>IF('6_Prezzo abitazioni'!J26&gt;0,'6_Prezzo abitazioni'!J26/6*100,0)</f>
        <v>86.666666666666671</v>
      </c>
      <c r="I26" s="3">
        <f>IF('7_Crediti concessi privati'!J26&gt;0,'7_Crediti concessi privati'!J26/14*100,0)</f>
        <v>0</v>
      </c>
      <c r="J26" s="3">
        <f>IF('8_Debiti settore privato'!J26&gt;0,'8_Debiti settore privato'!J26/133*100,0)</f>
        <v>52.255639097744364</v>
      </c>
      <c r="K26" s="3">
        <f>IF('9_Debito pubblico'!J26&gt;0,'9_Debito pubblico'!J26/60*100,0)</f>
        <v>132.66666666666666</v>
      </c>
      <c r="L26" s="3">
        <f>IF('10_Disoccupazione'!J26&gt;0,'10_Disoccupazione'!J26/10*100,0)</f>
        <v>48</v>
      </c>
      <c r="M26" s="3">
        <f>IF('11_esposizione finanziaria'!J26&gt;0,'11_esposizione finanziaria'!J26/16.5*100,0)</f>
        <v>84.848484848484844</v>
      </c>
      <c r="N26" s="3">
        <f>IF('12_Tasso di attivita'!J26&lt;0,'12_Tasso di attivita'!J26/-0.2*100,0)</f>
        <v>0</v>
      </c>
      <c r="O26" s="3">
        <f>IF('13_Disoccupazione lungo periodo'!J26&gt;0,'13_Disoccupazione lungo periodo'!J26/0.5*100,0)</f>
        <v>0</v>
      </c>
      <c r="P26" s="3">
        <f>IF('14_Disoccupazione giovanile'!J26&gt;0,'14_Disoccupazione giovanile'!J26/2*100,0)</f>
        <v>150</v>
      </c>
      <c r="Q26">
        <f t="shared" si="0"/>
        <v>4</v>
      </c>
      <c r="R26" s="3">
        <f t="shared" si="7"/>
        <v>64.865714068721587</v>
      </c>
      <c r="S26">
        <f t="shared" si="1"/>
        <v>13</v>
      </c>
      <c r="T26">
        <f t="shared" si="2"/>
        <v>2</v>
      </c>
      <c r="U26" s="3">
        <f t="shared" si="3"/>
        <v>70.736507936507934</v>
      </c>
      <c r="V26">
        <f t="shared" si="4"/>
        <v>13</v>
      </c>
      <c r="W26">
        <f t="shared" si="5"/>
        <v>2</v>
      </c>
      <c r="X26" s="3">
        <f t="shared" si="8"/>
        <v>61.604161919951395</v>
      </c>
      <c r="Y26">
        <f t="shared" si="6"/>
        <v>15</v>
      </c>
      <c r="Z26" s="3">
        <f t="shared" si="9"/>
        <v>61.053325456360405</v>
      </c>
    </row>
    <row r="27" spans="1:26" x14ac:dyDescent="0.25">
      <c r="A27" s="4" t="s">
        <v>55</v>
      </c>
      <c r="B27" t="s">
        <v>28</v>
      </c>
      <c r="C27" s="3">
        <f>IF('1_Bilancia commerciale'!J27&lt;1,ABS(1-'1_Bilancia commerciale'!J27)*20,('1_Bilancia commerciale'!J27-1)*20)</f>
        <v>54</v>
      </c>
      <c r="D27" s="3">
        <f>IF('2_posizione internaz.li'!J27&lt;0,'2_posizione internaz.li'!J27/-35*100,0)</f>
        <v>185.14285714285714</v>
      </c>
      <c r="E27" s="3">
        <f>IF('3_Tasso cambio effettivo'!J27&lt;0,'3_Tasso cambio effettivo'!J27/-5*100,'3_Tasso cambio effettivo'!J27/5*100)</f>
        <v>106</v>
      </c>
      <c r="F27" s="3">
        <f>IF('4_Quota export mondiale'!J27&lt;0,'4_Quota export mondiale'!J27/-6*100,0)</f>
        <v>0</v>
      </c>
      <c r="G27" s="3">
        <f>IF('5_Costo_lavoro'!J27&gt;0,'5_Costo_lavoro'!J27/9*100,0)</f>
        <v>171.11111111111111</v>
      </c>
      <c r="H27" s="3">
        <f>IF('6_Prezzo abitazioni'!J27&gt;0,'6_Prezzo abitazioni'!J27/6*100,0)</f>
        <v>120</v>
      </c>
      <c r="I27" s="3">
        <f>IF('7_Crediti concessi privati'!J27&gt;0,'7_Crediti concessi privati'!J27/14*100,0)</f>
        <v>17.857142857142858</v>
      </c>
      <c r="J27" s="3">
        <f>IF('8_Debiti settore privato'!J27&gt;0,'8_Debiti settore privato'!J27/133*100,0)</f>
        <v>71.05263157894737</v>
      </c>
      <c r="K27" s="3">
        <f>IF('9_Debito pubblico'!J27&gt;0,'9_Debito pubblico'!J27/60*100,0)</f>
        <v>98.166666666666671</v>
      </c>
      <c r="L27" s="3">
        <f>IF('10_Disoccupazione'!J27&gt;0,'10_Disoccupazione'!J27/10*100,0)</f>
        <v>63</v>
      </c>
      <c r="M27" s="3">
        <f>IF('11_esposizione finanziaria'!J27&gt;0,'11_esposizione finanziaria'!J27/16.5*100,0)</f>
        <v>61.818181818181813</v>
      </c>
      <c r="N27" s="3">
        <f>IF('12_Tasso di attivita'!J27&lt;0,'12_Tasso di attivita'!J27/-0.2*100,0)</f>
        <v>0</v>
      </c>
      <c r="O27" s="3">
        <f>IF('13_Disoccupazione lungo periodo'!J27&gt;0,'13_Disoccupazione lungo periodo'!J27/0.5*100,0)</f>
        <v>0</v>
      </c>
      <c r="P27" s="3">
        <f>IF('14_Disoccupazione giovanile'!J27&gt;0,'14_Disoccupazione giovanile'!J27/2*100,0)</f>
        <v>20</v>
      </c>
      <c r="Q27">
        <f t="shared" si="0"/>
        <v>4</v>
      </c>
      <c r="R27" s="3">
        <f t="shared" si="7"/>
        <v>69.153470798207636</v>
      </c>
      <c r="S27">
        <f t="shared" si="1"/>
        <v>14</v>
      </c>
      <c r="T27">
        <f t="shared" si="2"/>
        <v>3</v>
      </c>
      <c r="U27" s="3">
        <f t="shared" si="3"/>
        <v>103.25079365079364</v>
      </c>
      <c r="V27">
        <f t="shared" si="4"/>
        <v>21</v>
      </c>
      <c r="W27">
        <f t="shared" si="5"/>
        <v>1</v>
      </c>
      <c r="X27" s="3">
        <f t="shared" si="8"/>
        <v>50.210513657882082</v>
      </c>
      <c r="Y27">
        <f t="shared" si="6"/>
        <v>9</v>
      </c>
      <c r="Z27" s="3">
        <f t="shared" si="9"/>
        <v>46.676163869901131</v>
      </c>
    </row>
    <row r="28" spans="1:26" x14ac:dyDescent="0.25">
      <c r="A28" s="4" t="s">
        <v>55</v>
      </c>
      <c r="B28" t="s">
        <v>29</v>
      </c>
      <c r="C28" s="3">
        <f>IF('1_Bilancia commerciale'!J28&lt;1,ABS(1-'1_Bilancia commerciale'!J28)*20,('1_Bilancia commerciale'!J28-1)*20)</f>
        <v>30</v>
      </c>
      <c r="D28" s="3">
        <f>IF('2_posizione internaz.li'!J28&lt;0,'2_posizione internaz.li'!J28/-35*100,0)</f>
        <v>11.428571428571429</v>
      </c>
      <c r="E28" s="3">
        <f>IF('3_Tasso cambio effettivo'!J28&lt;0,'3_Tasso cambio effettivo'!J28/-5*100,'3_Tasso cambio effettivo'!J28/5*100)</f>
        <v>46</v>
      </c>
      <c r="F28" s="3">
        <f>IF('4_Quota export mondiale'!J28&lt;0,'4_Quota export mondiale'!J28/-6*100,0)</f>
        <v>0</v>
      </c>
      <c r="G28" s="3">
        <f>IF('5_Costo_lavoro'!J28&gt;0,'5_Costo_lavoro'!J28/9*100,0)</f>
        <v>58.888888888888893</v>
      </c>
      <c r="H28" s="3">
        <f>IF('6_Prezzo abitazioni'!J28&gt;0,'6_Prezzo abitazioni'!J28/6*100,0)</f>
        <v>21.666666666666668</v>
      </c>
      <c r="I28" s="3">
        <f>IF('7_Crediti concessi privati'!J28&gt;0,'7_Crediti concessi privati'!J28/14*100,0)</f>
        <v>43.571428571428569</v>
      </c>
      <c r="J28" s="3">
        <f>IF('8_Debiti settore privato'!J28&gt;0,'8_Debiti settore privato'!J28/133*100,0)</f>
        <v>114.73684210526316</v>
      </c>
      <c r="K28" s="3">
        <f>IF('9_Debito pubblico'!J28&gt;0,'9_Debito pubblico'!J28/60*100,0)</f>
        <v>124.66666666666666</v>
      </c>
      <c r="L28" s="3">
        <f>IF('10_Disoccupazione'!J28&gt;0,'10_Disoccupazione'!J28/10*100,0)</f>
        <v>73</v>
      </c>
      <c r="M28" s="3">
        <f>IF('11_esposizione finanziaria'!J28&gt;0,'11_esposizione finanziaria'!J28/16.5*100,0)</f>
        <v>48.484848484848484</v>
      </c>
      <c r="N28" s="3">
        <f>IF('12_Tasso di attivita'!J28&lt;0,'12_Tasso di attivita'!J28/-0.2*100,0)</f>
        <v>0</v>
      </c>
      <c r="O28" s="3">
        <f>IF('13_Disoccupazione lungo periodo'!J28&gt;0,'13_Disoccupazione lungo periodo'!J28/0.5*100,0)</f>
        <v>0</v>
      </c>
      <c r="P28" s="3">
        <f>IF('14_Disoccupazione giovanile'!J28&gt;0,'14_Disoccupazione giovanile'!J28/2*100,0)</f>
        <v>50</v>
      </c>
      <c r="Q28">
        <f t="shared" si="0"/>
        <v>2</v>
      </c>
      <c r="R28" s="3">
        <f t="shared" si="7"/>
        <v>44.460279486595276</v>
      </c>
      <c r="S28">
        <f t="shared" si="1"/>
        <v>1</v>
      </c>
      <c r="T28">
        <f t="shared" si="2"/>
        <v>0</v>
      </c>
      <c r="U28" s="3">
        <f t="shared" si="3"/>
        <v>29.263492063492066</v>
      </c>
      <c r="V28">
        <f t="shared" si="4"/>
        <v>1</v>
      </c>
      <c r="W28">
        <f t="shared" si="5"/>
        <v>2</v>
      </c>
      <c r="X28" s="3">
        <f t="shared" si="8"/>
        <v>52.902939166097063</v>
      </c>
      <c r="Y28">
        <f t="shared" si="6"/>
        <v>11</v>
      </c>
      <c r="Z28" s="3">
        <f t="shared" si="9"/>
        <v>76.493069125478812</v>
      </c>
    </row>
    <row r="29" spans="1:26" x14ac:dyDescent="0.25">
      <c r="A29" s="4" t="s">
        <v>56</v>
      </c>
      <c r="B29" t="s">
        <v>30</v>
      </c>
      <c r="C29" s="3">
        <f>IF('1_Bilancia commerciale'!J29&lt;1,ABS(1-'1_Bilancia commerciale'!J29)*20,('1_Bilancia commerciale'!J29-1)*20)</f>
        <v>74</v>
      </c>
      <c r="D29" s="3">
        <f>IF('2_posizione internaz.li'!J29&lt;0,'2_posizione internaz.li'!J29/-35*100,0)</f>
        <v>0</v>
      </c>
      <c r="E29" s="3">
        <f>IF('3_Tasso cambio effettivo'!J29&lt;0,'3_Tasso cambio effettivo'!J29/-5*100,'3_Tasso cambio effettivo'!J29/5*100)</f>
        <v>96</v>
      </c>
      <c r="F29" s="3">
        <f>IF('4_Quota export mondiale'!J29&lt;0,'4_Quota export mondiale'!J29/-6*100,0)</f>
        <v>0</v>
      </c>
      <c r="G29" s="3">
        <f>IF('5_Costo_lavoro'!J29&gt;0,'5_Costo_lavoro'!J29/9*100,0)</f>
        <v>96.666666666666657</v>
      </c>
      <c r="H29" s="3">
        <f>IF('6_Prezzo abitazioni'!J29&gt;0,'6_Prezzo abitazioni'!J29/6*100,0)</f>
        <v>54.999999999999993</v>
      </c>
      <c r="I29" s="3">
        <f>IF('7_Crediti concessi privati'!J29&gt;0,'7_Crediti concessi privati'!J29/14*100,0)</f>
        <v>102.85714285714288</v>
      </c>
      <c r="J29" s="3">
        <f>IF('8_Debiti settore privato'!J29&gt;0,'8_Debiti settore privato'!J29/133*100,0)</f>
        <v>160</v>
      </c>
      <c r="K29" s="3">
        <f>IF('9_Debito pubblico'!J29&gt;0,'9_Debito pubblico'!J29/60*100,0)</f>
        <v>65.833333333333329</v>
      </c>
      <c r="L29" s="3">
        <f>IF('10_Disoccupazione'!J29&gt;0,'10_Disoccupazione'!J29/10*100,0)</f>
        <v>73</v>
      </c>
      <c r="M29" s="3">
        <f>IF('11_esposizione finanziaria'!J29&gt;0,'11_esposizione finanziaria'!J29/16.5*100,0)</f>
        <v>64.848484848484844</v>
      </c>
      <c r="N29" s="3">
        <f>IF('12_Tasso di attivita'!J29&lt;0,'12_Tasso di attivita'!J29/-0.2*100,0)</f>
        <v>0</v>
      </c>
      <c r="O29" s="3">
        <f>IF('13_Disoccupazione lungo periodo'!J29&gt;0,'13_Disoccupazione lungo periodo'!J29/0.5*100,0)</f>
        <v>0</v>
      </c>
      <c r="P29" s="3">
        <f>IF('14_Disoccupazione giovanile'!J29&gt;0,'14_Disoccupazione giovanile'!J29/2*100,0)</f>
        <v>315</v>
      </c>
      <c r="Q29">
        <f t="shared" si="0"/>
        <v>3</v>
      </c>
      <c r="R29" s="3">
        <f t="shared" si="7"/>
        <v>78.800401978973397</v>
      </c>
      <c r="S29">
        <f t="shared" si="1"/>
        <v>18</v>
      </c>
      <c r="T29">
        <f t="shared" si="2"/>
        <v>0</v>
      </c>
      <c r="U29" s="3">
        <f t="shared" si="3"/>
        <v>53.333333333333329</v>
      </c>
      <c r="V29">
        <f t="shared" si="4"/>
        <v>7</v>
      </c>
      <c r="W29">
        <f t="shared" si="5"/>
        <v>3</v>
      </c>
      <c r="X29" s="3">
        <f t="shared" si="8"/>
        <v>92.948773448773451</v>
      </c>
      <c r="Y29">
        <f t="shared" si="6"/>
        <v>21</v>
      </c>
      <c r="Z29" s="3">
        <f t="shared" si="9"/>
        <v>75.828017917089326</v>
      </c>
    </row>
    <row r="30" spans="1:26" x14ac:dyDescent="0.25">
      <c r="A30" s="4"/>
      <c r="B30" t="s">
        <v>81</v>
      </c>
      <c r="C30" s="3">
        <f t="shared" ref="C30:P30" si="10">AVERAGE(C3:C29)</f>
        <v>57.407407407407405</v>
      </c>
      <c r="D30" s="3">
        <f t="shared" si="10"/>
        <v>116.03174603174604</v>
      </c>
      <c r="E30" s="3">
        <f t="shared" si="10"/>
        <v>57.407407407407405</v>
      </c>
      <c r="F30" s="3">
        <f t="shared" si="10"/>
        <v>19.703703703703702</v>
      </c>
      <c r="G30" s="3">
        <f t="shared" si="10"/>
        <v>138.27160493827162</v>
      </c>
      <c r="H30" s="3">
        <f t="shared" si="10"/>
        <v>78.086419753086432</v>
      </c>
      <c r="I30" s="3">
        <f t="shared" si="10"/>
        <v>37.01058201058202</v>
      </c>
      <c r="J30" s="3">
        <f t="shared" si="10"/>
        <v>104.56140350877195</v>
      </c>
      <c r="K30" s="3">
        <f t="shared" si="10"/>
        <v>125.50617283950616</v>
      </c>
      <c r="L30" s="3">
        <f t="shared" si="10"/>
        <v>66.703703703703709</v>
      </c>
      <c r="M30" s="3">
        <f t="shared" si="10"/>
        <v>70.25813692480358</v>
      </c>
      <c r="N30" s="3">
        <f t="shared" si="10"/>
        <v>166.66666666666666</v>
      </c>
      <c r="O30" s="3">
        <f t="shared" si="10"/>
        <v>0</v>
      </c>
      <c r="P30" s="3">
        <f t="shared" si="10"/>
        <v>70.925925925925924</v>
      </c>
      <c r="R30" s="3">
        <f t="shared" si="7"/>
        <v>79.181491487255897</v>
      </c>
      <c r="U30" s="3">
        <f t="shared" si="3"/>
        <v>77.764373897707245</v>
      </c>
      <c r="X30" s="3">
        <f t="shared" si="8"/>
        <v>79.968779037005163</v>
      </c>
      <c r="Z30" s="3">
        <f t="shared" si="9"/>
        <v>64.924895760238883</v>
      </c>
    </row>
    <row r="31" spans="1:26" x14ac:dyDescent="0.25">
      <c r="A31" s="4" t="s">
        <v>55</v>
      </c>
      <c r="C31" s="3">
        <f t="shared" ref="C31:P31" si="11">SUMIF($A3:$A29,"EUR",C3:C29)/19</f>
        <v>61.263157894736842</v>
      </c>
      <c r="D31" s="3">
        <f t="shared" si="11"/>
        <v>129.66917293233084</v>
      </c>
      <c r="E31" s="3">
        <f t="shared" si="11"/>
        <v>51.789473684210527</v>
      </c>
      <c r="F31" s="3">
        <f t="shared" si="11"/>
        <v>26.903508771929825</v>
      </c>
      <c r="G31" s="3">
        <f t="shared" si="11"/>
        <v>128.71345029239765</v>
      </c>
      <c r="H31" s="3">
        <f t="shared" si="11"/>
        <v>79.035087719298247</v>
      </c>
      <c r="I31" s="3">
        <f t="shared" si="11"/>
        <v>39.022556390977442</v>
      </c>
      <c r="J31" s="3">
        <f t="shared" si="11"/>
        <v>112.70280965571824</v>
      </c>
      <c r="K31" s="3">
        <f t="shared" si="11"/>
        <v>142.00877192982455</v>
      </c>
      <c r="L31" s="3">
        <f t="shared" si="11"/>
        <v>73.368421052631575</v>
      </c>
      <c r="M31" s="3">
        <f t="shared" si="11"/>
        <v>61.881977671451352</v>
      </c>
      <c r="N31" s="3">
        <f t="shared" si="11"/>
        <v>236.84210526315789</v>
      </c>
      <c r="O31" s="3">
        <f t="shared" si="11"/>
        <v>0</v>
      </c>
      <c r="P31" s="3">
        <f t="shared" si="11"/>
        <v>75.263157894736835</v>
      </c>
      <c r="R31" s="3">
        <f t="shared" si="7"/>
        <v>87.033117939528694</v>
      </c>
      <c r="U31" s="3">
        <f t="shared" si="3"/>
        <v>79.667752715121125</v>
      </c>
      <c r="X31" s="3">
        <f t="shared" si="8"/>
        <v>91.124987508644011</v>
      </c>
      <c r="Z31" s="3">
        <f t="shared" si="9"/>
        <v>67.30811270417982</v>
      </c>
    </row>
    <row r="32" spans="1:26" x14ac:dyDescent="0.25">
      <c r="A32" s="4" t="s">
        <v>56</v>
      </c>
      <c r="C32" s="3">
        <f t="shared" ref="C32:P32" si="12">SUMIF($A3:$A29,"N_EUR",C3:C29)/9</f>
        <v>42.888888888888886</v>
      </c>
      <c r="D32" s="3">
        <f t="shared" si="12"/>
        <v>74.349206349206355</v>
      </c>
      <c r="E32" s="3">
        <f t="shared" si="12"/>
        <v>62.888888888888886</v>
      </c>
      <c r="F32" s="3">
        <f t="shared" si="12"/>
        <v>2.3148148148148149</v>
      </c>
      <c r="G32" s="3">
        <f t="shared" si="12"/>
        <v>143.0864197530864</v>
      </c>
      <c r="H32" s="3">
        <f t="shared" si="12"/>
        <v>67.407407407407405</v>
      </c>
      <c r="I32" s="3">
        <f t="shared" si="12"/>
        <v>28.650793650793656</v>
      </c>
      <c r="J32" s="3">
        <f t="shared" si="12"/>
        <v>75.756056808688371</v>
      </c>
      <c r="K32" s="3">
        <f t="shared" si="12"/>
        <v>76.722222222222229</v>
      </c>
      <c r="L32" s="3">
        <f t="shared" si="12"/>
        <v>45.222222222222221</v>
      </c>
      <c r="M32" s="3">
        <f t="shared" si="12"/>
        <v>80.134680134680139</v>
      </c>
      <c r="N32" s="3">
        <f t="shared" si="12"/>
        <v>0</v>
      </c>
      <c r="O32" s="3">
        <f t="shared" si="12"/>
        <v>0</v>
      </c>
      <c r="P32" s="3">
        <f t="shared" si="12"/>
        <v>53.888888888888886</v>
      </c>
      <c r="R32" s="3">
        <f t="shared" si="7"/>
        <v>53.807892144984876</v>
      </c>
      <c r="U32" s="3">
        <f t="shared" si="3"/>
        <v>65.105643738977079</v>
      </c>
      <c r="X32" s="3">
        <f t="shared" si="8"/>
        <v>47.53136348165588</v>
      </c>
      <c r="Z32" s="3">
        <f t="shared" si="9"/>
        <v>56.786979206673074</v>
      </c>
    </row>
    <row r="33" spans="1:24" x14ac:dyDescent="0.25">
      <c r="N33" s="3"/>
      <c r="O33" s="3"/>
      <c r="P33" s="3"/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  <row r="37" spans="1:24" x14ac:dyDescent="0.25">
      <c r="C37" s="3">
        <v>46</v>
      </c>
      <c r="D37" s="3">
        <v>7.1428571428571423</v>
      </c>
      <c r="E37" s="3">
        <v>8</v>
      </c>
      <c r="F37" s="3">
        <v>98.333333333333343</v>
      </c>
      <c r="G37" s="3">
        <v>83.333333333333343</v>
      </c>
      <c r="H37" s="3">
        <v>0</v>
      </c>
      <c r="I37" s="3">
        <v>118.57142857142857</v>
      </c>
      <c r="J37" s="3">
        <v>116.69172932330827</v>
      </c>
      <c r="K37" s="3">
        <v>54.500000000000007</v>
      </c>
      <c r="L37" s="3">
        <v>70</v>
      </c>
      <c r="M37" s="3">
        <v>0</v>
      </c>
    </row>
    <row r="38" spans="1:24" x14ac:dyDescent="0.25">
      <c r="C38" s="3">
        <f t="shared" ref="C38:M38" si="13">C28-C37</f>
        <v>-16</v>
      </c>
      <c r="D38" s="3">
        <f t="shared" si="13"/>
        <v>4.2857142857142865</v>
      </c>
      <c r="E38" s="3">
        <f t="shared" si="13"/>
        <v>38</v>
      </c>
      <c r="F38" s="3">
        <f t="shared" si="13"/>
        <v>-98.333333333333343</v>
      </c>
      <c r="G38" s="3">
        <f t="shared" si="13"/>
        <v>-24.44444444444445</v>
      </c>
      <c r="H38" s="3">
        <f t="shared" si="13"/>
        <v>21.666666666666668</v>
      </c>
      <c r="I38" s="3">
        <f t="shared" si="13"/>
        <v>-75</v>
      </c>
      <c r="J38" s="3">
        <f t="shared" si="13"/>
        <v>-1.9548872180451013</v>
      </c>
      <c r="K38" s="3">
        <f t="shared" si="13"/>
        <v>70.166666666666657</v>
      </c>
      <c r="L38" s="3">
        <f t="shared" si="13"/>
        <v>3</v>
      </c>
      <c r="M38" s="3">
        <f t="shared" si="13"/>
        <v>48.484848484848484</v>
      </c>
    </row>
  </sheetData>
  <mergeCells count="3">
    <mergeCell ref="Q1:S1"/>
    <mergeCell ref="X1:Z1"/>
    <mergeCell ref="T1:V1"/>
  </mergeCells>
  <conditionalFormatting sqref="N30:P30 C3:M32">
    <cfRule type="cellIs" dxfId="26" priority="4" stopIfTrue="1" operator="greaterThanOrEqual">
      <formula>100</formula>
    </cfRule>
  </conditionalFormatting>
  <conditionalFormatting sqref="N3:N29 N31:N32">
    <cfRule type="cellIs" dxfId="25" priority="3" stopIfTrue="1" operator="greaterThanOrEqual">
      <formula>100</formula>
    </cfRule>
  </conditionalFormatting>
  <conditionalFormatting sqref="O3:O29 O31:O32">
    <cfRule type="cellIs" dxfId="24" priority="2" stopIfTrue="1" operator="greaterThanOrEqual">
      <formula>100</formula>
    </cfRule>
  </conditionalFormatting>
  <conditionalFormatting sqref="P3:P29 P31:P32">
    <cfRule type="cellIs" dxfId="23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38"/>
  <sheetViews>
    <sheetView topLeftCell="A7" workbookViewId="0">
      <selection activeCell="F14" sqref="F14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1" spans="1:28" x14ac:dyDescent="0.25">
      <c r="Q1" s="74" t="s">
        <v>78</v>
      </c>
      <c r="R1" s="75"/>
      <c r="S1" s="75"/>
      <c r="T1" s="74" t="s">
        <v>79</v>
      </c>
      <c r="U1" s="75"/>
      <c r="V1" s="75"/>
      <c r="W1" s="14"/>
      <c r="X1" s="74" t="s">
        <v>80</v>
      </c>
      <c r="Y1" s="74"/>
      <c r="Z1" s="74"/>
    </row>
    <row r="2" spans="1:28" ht="52.8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  <c r="Q2" s="8" t="s">
        <v>52</v>
      </c>
      <c r="R2" s="8" t="s">
        <v>53</v>
      </c>
      <c r="S2" s="8" t="s">
        <v>54</v>
      </c>
      <c r="T2" s="8" t="s">
        <v>72</v>
      </c>
      <c r="U2" s="8" t="s">
        <v>73</v>
      </c>
      <c r="V2" s="8" t="s">
        <v>74</v>
      </c>
      <c r="W2" s="8" t="s">
        <v>75</v>
      </c>
      <c r="X2" s="8" t="s">
        <v>76</v>
      </c>
      <c r="Y2" s="8" t="s">
        <v>77</v>
      </c>
      <c r="Z2" s="8" t="s">
        <v>132</v>
      </c>
      <c r="AA2" s="8" t="s">
        <v>137</v>
      </c>
      <c r="AB2" s="8" t="s">
        <v>138</v>
      </c>
    </row>
    <row r="3" spans="1:28" x14ac:dyDescent="0.25">
      <c r="A3" s="4" t="s">
        <v>55</v>
      </c>
      <c r="B3" t="s">
        <v>3</v>
      </c>
      <c r="C3" s="3">
        <f>IF('1_Bilancia commerciale'!K3&lt;1,ABS(1-'1_Bilancia commerciale'!K3)*20,('1_Bilancia commerciale'!K3-1)*20)</f>
        <v>10</v>
      </c>
      <c r="D3" s="3">
        <f>IF('2_posizione internaz.li'!K3&lt;0,'2_posizione internaz.li'!K3/-35*100,0)</f>
        <v>0</v>
      </c>
      <c r="E3" s="3">
        <f>IF('3_Tasso cambio effettivo'!K3&lt;0,'3_Tasso cambio effettivo'!K3/-5*100,'3_Tasso cambio effettivo'!K3/5*100)</f>
        <v>12</v>
      </c>
      <c r="F3" s="3">
        <f>IF('4_Quota export mondiale'!K3&lt;0,'4_Quota export mondiale'!K3/-6*100,0)</f>
        <v>0</v>
      </c>
      <c r="G3" s="3">
        <f>IF('5_Costo_lavoro'!K3&gt;0,'5_Costo_lavoro'!K3/9*100,0)</f>
        <v>60.000000000000007</v>
      </c>
      <c r="H3" s="3">
        <f>IF('6_Prezzo abitazioni'!K3&gt;0,'6_Prezzo abitazioni'!K3/6*100,0)</f>
        <v>75</v>
      </c>
      <c r="I3" s="3">
        <f>IF('7_Crediti concessi privati'!K3&gt;0,'7_Crediti concessi privati'!K3/14*100,0)</f>
        <v>27.142857142857142</v>
      </c>
      <c r="J3" s="3">
        <f>IF('8_Debiti settore privato'!K3&gt;0,'8_Debiti settore privato'!K3/133*100,0)</f>
        <v>127.06766917293233</v>
      </c>
      <c r="K3" s="3">
        <f>IF('9_Debito pubblico'!K3&gt;0,'9_Debito pubblico'!K3/60*100,0)</f>
        <v>182</v>
      </c>
      <c r="L3" s="3">
        <f>IF('10_Disoccupazione'!K3&gt;0,'10_Disoccupazione'!K3/10*100,0)</f>
        <v>59.000000000000007</v>
      </c>
      <c r="M3" s="3">
        <f>IF('11_esposizione finanziaria'!K3&gt;0,'11_esposizione finanziaria'!K3/16.5*100,0)</f>
        <v>45.454545454545453</v>
      </c>
      <c r="N3" s="3">
        <f>IF('12_Tasso di attivita'!K3&lt;0,'12_Tasso di attivita'!K3/-0.2*100,0)</f>
        <v>0</v>
      </c>
      <c r="O3" s="3">
        <f>IF('13_Disoccupazione lungo periodo'!K3&gt;0,'13_Disoccupazione lungo periodo'!K3/0.5*100,0)</f>
        <v>0</v>
      </c>
      <c r="P3" s="3">
        <f>IF('14_Disoccupazione giovanile'!K3&gt;0,'14_Disoccupazione giovanile'!K3/2*100,0)</f>
        <v>110.00000000000001</v>
      </c>
      <c r="Q3">
        <f t="shared" ref="Q3:Q29" si="0">COUNTIF(C3:P3,"&gt;=100")</f>
        <v>3</v>
      </c>
      <c r="R3" s="3">
        <f>AVERAGE(C3:P3)</f>
        <v>50.547505126452499</v>
      </c>
      <c r="S3">
        <f t="shared" ref="S3:S29" si="1">RANK(R3,R$3:R$29,1)</f>
        <v>6</v>
      </c>
      <c r="T3">
        <f t="shared" ref="T3:T29" si="2">COUNTIF(C3:G3,"&gt;=100")</f>
        <v>0</v>
      </c>
      <c r="U3" s="3">
        <f t="shared" ref="U3:U32" si="3">AVERAGE(C3:G3)</f>
        <v>16.399999999999999</v>
      </c>
      <c r="V3">
        <f t="shared" ref="V3:V29" si="4">RANK(U3,U$3:U$29,1)</f>
        <v>1</v>
      </c>
      <c r="W3">
        <f t="shared" ref="W3:W29" si="5">COUNTIF(H3:P3,"&gt;=100")</f>
        <v>3</v>
      </c>
      <c r="X3" s="3">
        <f>AVERAGE(H3:P3)</f>
        <v>69.518341307814993</v>
      </c>
      <c r="Y3">
        <f t="shared" ref="Y3:Y29" si="6">RANK(X3,X$3:X$29,1)</f>
        <v>15</v>
      </c>
      <c r="Z3" s="3">
        <f>SUM(H3:P3)/14/R3*100</f>
        <v>88.412597530797413</v>
      </c>
      <c r="AA3" s="3">
        <f>SUM(C3:G3)/14</f>
        <v>5.8571428571428568</v>
      </c>
      <c r="AB3" s="3">
        <f>SUM(H3:P3)/14</f>
        <v>44.690362269309638</v>
      </c>
    </row>
    <row r="4" spans="1:28" x14ac:dyDescent="0.25">
      <c r="A4" s="4" t="s">
        <v>56</v>
      </c>
      <c r="B4" t="s">
        <v>5</v>
      </c>
      <c r="C4" s="3">
        <f>IF('1_Bilancia commerciale'!K4&lt;1,ABS(1-'1_Bilancia commerciale'!K4)*20,('1_Bilancia commerciale'!K4-1)*20)</f>
        <v>10</v>
      </c>
      <c r="D4" s="3">
        <f>IF('2_posizione internaz.li'!K4&lt;0,'2_posizione internaz.li'!K4/-35*100,0)</f>
        <v>52.571428571428569</v>
      </c>
      <c r="E4" s="3">
        <f>IF('3_Tasso cambio effettivo'!K4&lt;0,'3_Tasso cambio effettivo'!K4/-5*100,'3_Tasso cambio effettivo'!K4/5*100)</f>
        <v>76</v>
      </c>
      <c r="F4" s="3">
        <f>IF('4_Quota export mondiale'!K4&lt;0,'4_Quota export mondiale'!K4/-6*100,0)</f>
        <v>0</v>
      </c>
      <c r="G4" s="3">
        <f>IF('5_Costo_lavoro'!K4&gt;0,'5_Costo_lavoro'!K4/9*100,0)</f>
        <v>182.2222222222222</v>
      </c>
      <c r="H4" s="3">
        <f>IF('6_Prezzo abitazioni'!K4&gt;0,'6_Prezzo abitazioni'!K4/6*100,0)</f>
        <v>41.666666666666671</v>
      </c>
      <c r="I4" s="3">
        <f>IF('7_Crediti concessi privati'!K4&gt;0,'7_Crediti concessi privati'!K4/14*100,0)</f>
        <v>31.428571428571434</v>
      </c>
      <c r="J4" s="3">
        <f>IF('8_Debiti settore privato'!K4&gt;0,'8_Debiti settore privato'!K4/133*100,0)</f>
        <v>63.458646616541358</v>
      </c>
      <c r="K4" s="3">
        <f>IF('9_Debito pubblico'!K4&gt;0,'9_Debito pubblico'!K4/60*100,0)</f>
        <v>39.833333333333329</v>
      </c>
      <c r="L4" s="3">
        <f>IF('10_Disoccupazione'!K4&gt;0,'10_Disoccupazione'!K4/10*100,0)</f>
        <v>55.000000000000007</v>
      </c>
      <c r="M4" s="3">
        <f>IF('11_esposizione finanziaria'!K4&gt;0,'11_esposizione finanziaria'!K4/16.5*100,0)</f>
        <v>57.575757575757578</v>
      </c>
      <c r="N4" s="3">
        <f>IF('12_Tasso di attivita'!K4&lt;0,'12_Tasso di attivita'!K4/-0.2*100,0)</f>
        <v>0</v>
      </c>
      <c r="O4" s="3">
        <f>IF('13_Disoccupazione lungo periodo'!K4&gt;0,'13_Disoccupazione lungo periodo'!K4/0.5*100,0)</f>
        <v>0</v>
      </c>
      <c r="P4" s="3">
        <f>IF('14_Disoccupazione giovanile'!K4&gt;0,'14_Disoccupazione giovanile'!K4/2*100,0)</f>
        <v>0</v>
      </c>
      <c r="Q4">
        <f t="shared" si="0"/>
        <v>1</v>
      </c>
      <c r="R4" s="3">
        <f t="shared" ref="R4:R32" si="7">AVERAGE(C4:P4)</f>
        <v>43.554044743894373</v>
      </c>
      <c r="S4">
        <f t="shared" si="1"/>
        <v>3</v>
      </c>
      <c r="T4">
        <f t="shared" si="2"/>
        <v>1</v>
      </c>
      <c r="U4" s="3">
        <f t="shared" si="3"/>
        <v>64.158730158730151</v>
      </c>
      <c r="V4">
        <f t="shared" si="4"/>
        <v>16</v>
      </c>
      <c r="W4">
        <f t="shared" si="5"/>
        <v>0</v>
      </c>
      <c r="X4" s="3">
        <f t="shared" ref="X4:X32" si="8">AVERAGE(H4:P4)</f>
        <v>32.106997291207819</v>
      </c>
      <c r="Y4">
        <f t="shared" si="6"/>
        <v>1</v>
      </c>
      <c r="Z4" s="3">
        <f t="shared" ref="Z4:Z32" si="9">SUM(H4:P4)/14/R4*100</f>
        <v>47.38988689963481</v>
      </c>
      <c r="AA4" s="3">
        <f t="shared" ref="AA4:AA32" si="10">SUM(C4:G4)/14</f>
        <v>22.91383219954648</v>
      </c>
      <c r="AB4" s="3">
        <f t="shared" ref="AB4:AB32" si="11">SUM(H4:P4)/14</f>
        <v>20.640212544347882</v>
      </c>
    </row>
    <row r="5" spans="1:28" x14ac:dyDescent="0.25">
      <c r="A5" s="4" t="s">
        <v>56</v>
      </c>
      <c r="B5" t="s">
        <v>6</v>
      </c>
      <c r="C5" s="3">
        <f>IF('1_Bilancia commerciale'!K5&lt;1,ABS(1-'1_Bilancia commerciale'!K5)*20,('1_Bilancia commerciale'!K5-1)*20)</f>
        <v>10</v>
      </c>
      <c r="D5" s="3">
        <f>IF('2_posizione internaz.li'!K5&lt;0,'2_posizione internaz.li'!K5/-35*100,0)</f>
        <v>44.571428571428569</v>
      </c>
      <c r="E5" s="3">
        <f>IF('3_Tasso cambio effettivo'!K5&lt;0,'3_Tasso cambio effettivo'!K5/-5*100,'3_Tasso cambio effettivo'!K5/5*100)</f>
        <v>100</v>
      </c>
      <c r="F5" s="3">
        <f>IF('4_Quota export mondiale'!K5&lt;0,'4_Quota export mondiale'!K5/-6*100,0)</f>
        <v>18.999999999999996</v>
      </c>
      <c r="G5" s="3">
        <f>IF('5_Costo_lavoro'!K5&gt;0,'5_Costo_lavoro'!K5/9*100,0)</f>
        <v>154.44444444444446</v>
      </c>
      <c r="H5" s="3">
        <f>IF('6_Prezzo abitazioni'!K5&gt;0,'6_Prezzo abitazioni'!K5/6*100,0)</f>
        <v>273.33333333333331</v>
      </c>
      <c r="I5" s="3">
        <f>IF('7_Crediti concessi privati'!K5&gt;0,'7_Crediti concessi privati'!K5/14*100,0)</f>
        <v>20.714285714285712</v>
      </c>
      <c r="J5" s="3">
        <f>IF('8_Debiti settore privato'!K5&gt;0,'8_Debiti settore privato'!K5/133*100,0)</f>
        <v>59.248120300751886</v>
      </c>
      <c r="K5" s="3">
        <f>IF('9_Debito pubblico'!K5&gt;0,'9_Debito pubblico'!K5/60*100,0)</f>
        <v>70</v>
      </c>
      <c r="L5" s="3">
        <f>IF('10_Disoccupazione'!K5&gt;0,'10_Disoccupazione'!K5/10*100,0)</f>
        <v>25</v>
      </c>
      <c r="M5" s="3">
        <f>IF('11_esposizione finanziaria'!K5&gt;0,'11_esposizione finanziaria'!K5/16.5*100,0)</f>
        <v>47.878787878787882</v>
      </c>
      <c r="N5" s="3">
        <f>IF('12_Tasso di attivita'!K5&lt;0,'12_Tasso di attivita'!K5/-0.2*100,0)</f>
        <v>0</v>
      </c>
      <c r="O5" s="3">
        <f>IF('13_Disoccupazione lungo periodo'!K5&gt;0,'13_Disoccupazione lungo periodo'!K5/0.5*100,0)</f>
        <v>20</v>
      </c>
      <c r="P5" s="3">
        <f>IF('14_Disoccupazione giovanile'!K5&gt;0,'14_Disoccupazione giovanile'!K5/2*100,0)</f>
        <v>75</v>
      </c>
      <c r="Q5">
        <f t="shared" si="0"/>
        <v>3</v>
      </c>
      <c r="R5" s="3">
        <f t="shared" si="7"/>
        <v>65.656457160216547</v>
      </c>
      <c r="S5">
        <f t="shared" si="1"/>
        <v>12</v>
      </c>
      <c r="T5">
        <f t="shared" si="2"/>
        <v>2</v>
      </c>
      <c r="U5" s="3">
        <f t="shared" si="3"/>
        <v>65.603174603174608</v>
      </c>
      <c r="V5">
        <f t="shared" si="4"/>
        <v>17</v>
      </c>
      <c r="W5">
        <f t="shared" si="5"/>
        <v>1</v>
      </c>
      <c r="X5" s="3">
        <f t="shared" si="8"/>
        <v>65.686058580795418</v>
      </c>
      <c r="Y5">
        <f t="shared" si="6"/>
        <v>12</v>
      </c>
      <c r="Z5" s="3">
        <f t="shared" si="9"/>
        <v>64.31469770254931</v>
      </c>
      <c r="AA5" s="3">
        <f t="shared" si="10"/>
        <v>23.429705215419499</v>
      </c>
      <c r="AB5" s="3">
        <f t="shared" si="11"/>
        <v>42.226751944797059</v>
      </c>
    </row>
    <row r="6" spans="1:28" x14ac:dyDescent="0.25">
      <c r="A6" s="4" t="s">
        <v>56</v>
      </c>
      <c r="B6" t="s">
        <v>7</v>
      </c>
      <c r="C6" s="3">
        <f>IF('1_Bilancia commerciale'!K6&lt;1,ABS(1-'1_Bilancia commerciale'!K6)*20,('1_Bilancia commerciale'!K6-1)*20)</f>
        <v>150</v>
      </c>
      <c r="D6" s="3">
        <f>IF('2_posizione internaz.li'!K6&lt;0,'2_posizione internaz.li'!K6/-35*100,0)</f>
        <v>0</v>
      </c>
      <c r="E6" s="3">
        <f>IF('3_Tasso cambio effettivo'!K6&lt;0,'3_Tasso cambio effettivo'!K6/-5*100,'3_Tasso cambio effettivo'!K6/5*100)</f>
        <v>22.000000000000004</v>
      </c>
      <c r="F6" s="3">
        <f>IF('4_Quota export mondiale'!K6&lt;0,'4_Quota export mondiale'!K6/-6*100,0)</f>
        <v>0</v>
      </c>
      <c r="G6" s="3">
        <f>IF('5_Costo_lavoro'!K6&gt;0,'5_Costo_lavoro'!K6/9*100,0)</f>
        <v>67.777777777777771</v>
      </c>
      <c r="H6" s="3">
        <f>IF('6_Prezzo abitazioni'!K6&gt;0,'6_Prezzo abitazioni'!K6/6*100,0)</f>
        <v>158.33333333333331</v>
      </c>
      <c r="I6" s="3">
        <f>IF('7_Crediti concessi privati'!K6&gt;0,'7_Crediti concessi privati'!K6/14*100,0)</f>
        <v>87.857142857142861</v>
      </c>
      <c r="J6" s="3">
        <f>IF('8_Debiti settore privato'!K6&gt;0,'8_Debiti settore privato'!K6/133*100,0)</f>
        <v>161.42857142857142</v>
      </c>
      <c r="K6" s="3">
        <f>IF('9_Debito pubblico'!K6&gt;0,'9_Debito pubblico'!K6/60*100,0)</f>
        <v>61</v>
      </c>
      <c r="L6" s="3">
        <f>IF('10_Disoccupazione'!K6&gt;0,'10_Disoccupazione'!K6/10*100,0)</f>
        <v>52</v>
      </c>
      <c r="M6" s="3">
        <f>IF('11_esposizione finanziaria'!K6&gt;0,'11_esposizione finanziaria'!K6/16.5*100,0)</f>
        <v>70.909090909090907</v>
      </c>
      <c r="N6" s="3">
        <f>IF('12_Tasso di attivita'!K6&lt;0,'12_Tasso di attivita'!K6/-0.2*100,0)</f>
        <v>0</v>
      </c>
      <c r="O6" s="3">
        <f>IF('13_Disoccupazione lungo periodo'!K6&gt;0,'13_Disoccupazione lungo periodo'!K6/0.5*100,0)</f>
        <v>0</v>
      </c>
      <c r="P6" s="3">
        <f>IF('14_Disoccupazione giovanile'!K6&gt;0,'14_Disoccupazione giovanile'!K6/2*100,0)</f>
        <v>15</v>
      </c>
      <c r="Q6">
        <f t="shared" si="0"/>
        <v>3</v>
      </c>
      <c r="R6" s="3">
        <f t="shared" si="7"/>
        <v>60.450422593279733</v>
      </c>
      <c r="S6">
        <f t="shared" si="1"/>
        <v>9</v>
      </c>
      <c r="T6">
        <f t="shared" si="2"/>
        <v>1</v>
      </c>
      <c r="U6" s="3">
        <f t="shared" si="3"/>
        <v>47.955555555555556</v>
      </c>
      <c r="V6">
        <f t="shared" si="4"/>
        <v>10</v>
      </c>
      <c r="W6">
        <f t="shared" si="5"/>
        <v>2</v>
      </c>
      <c r="X6" s="3">
        <f t="shared" si="8"/>
        <v>67.392015392015381</v>
      </c>
      <c r="Y6">
        <f t="shared" si="6"/>
        <v>14</v>
      </c>
      <c r="Z6" s="3">
        <f t="shared" si="9"/>
        <v>71.667718119661032</v>
      </c>
      <c r="AA6" s="3">
        <f t="shared" si="10"/>
        <v>17.126984126984127</v>
      </c>
      <c r="AB6" s="3">
        <f t="shared" si="11"/>
        <v>43.323438466295606</v>
      </c>
    </row>
    <row r="7" spans="1:28" x14ac:dyDescent="0.25">
      <c r="A7" s="4" t="s">
        <v>55</v>
      </c>
      <c r="B7" t="s">
        <v>8</v>
      </c>
      <c r="C7" s="3">
        <f>IF('1_Bilancia commerciale'!K7&lt;1,ABS(1-'1_Bilancia commerciale'!K7)*20,('1_Bilancia commerciale'!K7-1)*20)</f>
        <v>126</v>
      </c>
      <c r="D7" s="3">
        <f>IF('2_posizione internaz.li'!K7&lt;0,'2_posizione internaz.li'!K7/-35*100,0)</f>
        <v>0</v>
      </c>
      <c r="E7" s="3">
        <f>IF('3_Tasso cambio effettivo'!K7&lt;0,'3_Tasso cambio effettivo'!K7/-5*100,'3_Tasso cambio effettivo'!K7/5*100)</f>
        <v>10</v>
      </c>
      <c r="F7" s="3">
        <f>IF('4_Quota export mondiale'!K7&lt;0,'4_Quota export mondiale'!K7/-6*100,0)</f>
        <v>98.5</v>
      </c>
      <c r="G7" s="3">
        <f>IF('5_Costo_lavoro'!K7&gt;0,'5_Costo_lavoro'!K7/9*100,0)</f>
        <v>82.222222222222229</v>
      </c>
      <c r="H7" s="3">
        <f>IF('6_Prezzo abitazioni'!K7&gt;0,'6_Prezzo abitazioni'!K7/6*100,0)</f>
        <v>136.66666666666666</v>
      </c>
      <c r="I7" s="3">
        <f>IF('7_Crediti concessi privati'!K7&gt;0,'7_Crediti concessi privati'!K7/14*100,0)</f>
        <v>40.714285714285715</v>
      </c>
      <c r="J7" s="3">
        <f>IF('8_Debiti settore privato'!K7&gt;0,'8_Debiti settore privato'!K7/133*100,0)</f>
        <v>90.526315789473685</v>
      </c>
      <c r="K7" s="3">
        <f>IF('9_Debito pubblico'!K7&gt;0,'9_Debito pubblico'!K7/60*100,0)</f>
        <v>114.33333333333333</v>
      </c>
      <c r="L7" s="3">
        <f>IF('10_Disoccupazione'!K7&gt;0,'10_Disoccupazione'!K7/10*100,0)</f>
        <v>34</v>
      </c>
      <c r="M7" s="3">
        <f>IF('11_esposizione finanziaria'!K7&gt;0,'11_esposizione finanziaria'!K7/16.5*100,0)</f>
        <v>43.63636363636364</v>
      </c>
      <c r="N7" s="3">
        <f>IF('12_Tasso di attivita'!K7&lt;0,'12_Tasso di attivita'!K7/-0.2*100,0)</f>
        <v>0</v>
      </c>
      <c r="O7" s="3">
        <f>IF('13_Disoccupazione lungo periodo'!K7&gt;0,'13_Disoccupazione lungo periodo'!K7/0.5*100,0)</f>
        <v>0</v>
      </c>
      <c r="P7" s="3">
        <f>IF('14_Disoccupazione giovanile'!K7&gt;0,'14_Disoccupazione giovanile'!K7/2*100,0)</f>
        <v>15</v>
      </c>
      <c r="Q7">
        <f t="shared" si="0"/>
        <v>3</v>
      </c>
      <c r="R7" s="3">
        <f t="shared" si="7"/>
        <v>56.542799097310379</v>
      </c>
      <c r="S7">
        <f t="shared" si="1"/>
        <v>8</v>
      </c>
      <c r="T7">
        <f t="shared" si="2"/>
        <v>1</v>
      </c>
      <c r="U7" s="3">
        <f t="shared" si="3"/>
        <v>63.344444444444449</v>
      </c>
      <c r="V7">
        <f t="shared" si="4"/>
        <v>14</v>
      </c>
      <c r="W7">
        <f t="shared" si="5"/>
        <v>2</v>
      </c>
      <c r="X7" s="3">
        <f t="shared" si="8"/>
        <v>52.764107237791443</v>
      </c>
      <c r="Y7">
        <f t="shared" si="6"/>
        <v>8</v>
      </c>
      <c r="Z7" s="3">
        <f t="shared" si="9"/>
        <v>59.989572086656729</v>
      </c>
      <c r="AA7" s="3">
        <f t="shared" si="10"/>
        <v>22.623015873015873</v>
      </c>
      <c r="AB7" s="3">
        <f t="shared" si="11"/>
        <v>33.919783224294498</v>
      </c>
    </row>
    <row r="8" spans="1:28" x14ac:dyDescent="0.25">
      <c r="A8" s="4" t="s">
        <v>55</v>
      </c>
      <c r="B8" t="s">
        <v>9</v>
      </c>
      <c r="C8" s="3">
        <f>IF('1_Bilancia commerciale'!K8&lt;1,ABS(1-'1_Bilancia commerciale'!K8)*20,('1_Bilancia commerciale'!K8-1)*20)</f>
        <v>22</v>
      </c>
      <c r="D8" s="3">
        <f>IF('2_posizione internaz.li'!K8&lt;0,'2_posizione internaz.li'!K8/-35*100,0)</f>
        <v>37.142857142857146</v>
      </c>
      <c r="E8" s="3">
        <f>IF('3_Tasso cambio effettivo'!K8&lt;0,'3_Tasso cambio effettivo'!K8/-5*100,'3_Tasso cambio effettivo'!K8/5*100)</f>
        <v>38</v>
      </c>
      <c r="F8" s="3">
        <f>IF('4_Quota export mondiale'!K8&lt;0,'4_Quota export mondiale'!K8/-6*100,0)</f>
        <v>0</v>
      </c>
      <c r="G8" s="3">
        <f>IF('5_Costo_lavoro'!K8&gt;0,'5_Costo_lavoro'!K8/9*100,0)</f>
        <v>118.88888888888889</v>
      </c>
      <c r="H8" s="3">
        <f>IF('6_Prezzo abitazioni'!K8&gt;0,'6_Prezzo abitazioni'!K8/6*100,0)</f>
        <v>173.33333333333334</v>
      </c>
      <c r="I8" s="3">
        <f>IF('7_Crediti concessi privati'!K8&gt;0,'7_Crediti concessi privati'!K8/14*100,0)</f>
        <v>46.428571428571431</v>
      </c>
      <c r="J8" s="3">
        <f>IF('8_Debiti settore privato'!K8&gt;0,'8_Debiti settore privato'!K8/133*100,0)</f>
        <v>71.654135338345853</v>
      </c>
      <c r="K8" s="3">
        <f>IF('9_Debito pubblico'!K8&gt;0,'9_Debito pubblico'!K8/60*100,0)</f>
        <v>29.333333333333332</v>
      </c>
      <c r="L8" s="3">
        <f>IF('10_Disoccupazione'!K8&gt;0,'10_Disoccupazione'!K8/10*100,0)</f>
        <v>59.000000000000007</v>
      </c>
      <c r="M8" s="3">
        <f>IF('11_esposizione finanziaria'!K8&gt;0,'11_esposizione finanziaria'!K8/16.5*100,0)</f>
        <v>106.06060606060606</v>
      </c>
      <c r="N8" s="3">
        <f>IF('12_Tasso di attivita'!K8&lt;0,'12_Tasso di attivita'!K8/-0.2*100,0)</f>
        <v>100</v>
      </c>
      <c r="O8" s="3">
        <f>IF('13_Disoccupazione lungo periodo'!K8&gt;0,'13_Disoccupazione lungo periodo'!K8/0.5*100,0)</f>
        <v>60</v>
      </c>
      <c r="P8" s="3">
        <f>IF('14_Disoccupazione giovanile'!K8&gt;0,'14_Disoccupazione giovanile'!K8/2*100,0)</f>
        <v>235</v>
      </c>
      <c r="Q8">
        <f t="shared" si="0"/>
        <v>5</v>
      </c>
      <c r="R8" s="3">
        <f t="shared" si="7"/>
        <v>78.345837537566851</v>
      </c>
      <c r="S8">
        <f t="shared" si="1"/>
        <v>18</v>
      </c>
      <c r="T8">
        <f t="shared" si="2"/>
        <v>1</v>
      </c>
      <c r="U8" s="3">
        <f t="shared" si="3"/>
        <v>43.206349206349202</v>
      </c>
      <c r="V8">
        <f t="shared" si="4"/>
        <v>7</v>
      </c>
      <c r="W8">
        <f t="shared" si="5"/>
        <v>4</v>
      </c>
      <c r="X8" s="3">
        <f t="shared" si="8"/>
        <v>97.867775499354437</v>
      </c>
      <c r="Y8">
        <f t="shared" si="6"/>
        <v>22</v>
      </c>
      <c r="Z8" s="3">
        <f t="shared" si="9"/>
        <v>80.304200596657765</v>
      </c>
      <c r="AA8" s="3">
        <f t="shared" si="10"/>
        <v>15.430839002267573</v>
      </c>
      <c r="AB8" s="3">
        <f t="shared" si="11"/>
        <v>62.914998535299283</v>
      </c>
    </row>
    <row r="9" spans="1:28" x14ac:dyDescent="0.25">
      <c r="A9" s="4" t="s">
        <v>55</v>
      </c>
      <c r="B9" t="s">
        <v>10</v>
      </c>
      <c r="C9" s="3">
        <f>IF('1_Bilancia commerciale'!K9&lt;1,ABS(1-'1_Bilancia commerciale'!K9)*20,('1_Bilancia commerciale'!K9-1)*20)</f>
        <v>104</v>
      </c>
      <c r="D9" s="3">
        <f>IF('2_posizione internaz.li'!K9&lt;0,'2_posizione internaz.li'!K9/-35*100,0)</f>
        <v>415.71428571428572</v>
      </c>
      <c r="E9" s="3">
        <f>IF('3_Tasso cambio effettivo'!K9&lt;0,'3_Tasso cambio effettivo'!K9/-5*100,'3_Tasso cambio effettivo'!K9/5*100)</f>
        <v>52</v>
      </c>
      <c r="F9" s="3">
        <f>IF('4_Quota export mondiale'!K9&lt;0,'4_Quota export mondiale'!K9/-6*100,0)</f>
        <v>0</v>
      </c>
      <c r="G9" s="3">
        <f>IF('5_Costo_lavoro'!K9&gt;0,'5_Costo_lavoro'!K9/9*100,0)</f>
        <v>0</v>
      </c>
      <c r="H9" s="3">
        <f>IF('6_Prezzo abitazioni'!K9&gt;0,'6_Prezzo abitazioni'!K9/6*100,0)</f>
        <v>70</v>
      </c>
      <c r="I9" s="3">
        <f>IF('7_Crediti concessi privati'!K9&gt;0,'7_Crediti concessi privati'!K9/14*100,0)</f>
        <v>18.571428571428573</v>
      </c>
      <c r="J9" s="3">
        <f>IF('8_Debiti settore privato'!K9&gt;0,'8_Debiti settore privato'!K9/133*100,0)</f>
        <v>126.390977443609</v>
      </c>
      <c r="K9" s="3">
        <f>IF('9_Debito pubblico'!K9&gt;0,'9_Debito pubblico'!K9/60*100,0)</f>
        <v>92.333333333333329</v>
      </c>
      <c r="L9" s="3">
        <f>IF('10_Disoccupazione'!K9&gt;0,'10_Disoccupazione'!K9/10*100,0)</f>
        <v>57.000000000000007</v>
      </c>
      <c r="M9" s="3">
        <f>IF('11_esposizione finanziaria'!K9&gt;0,'11_esposizione finanziaria'!K9/16.5*100,0)</f>
        <v>113.93939393939394</v>
      </c>
      <c r="N9" s="3">
        <f>IF('12_Tasso di attivita'!K9&lt;0,'12_Tasso di attivita'!K9/-0.2*100,0)</f>
        <v>0</v>
      </c>
      <c r="O9" s="3">
        <f>IF('13_Disoccupazione lungo periodo'!K9&gt;0,'13_Disoccupazione lungo periodo'!K9/0.5*100,0)</f>
        <v>0</v>
      </c>
      <c r="P9" s="3">
        <f>IF('14_Disoccupazione giovanile'!K9&gt;0,'14_Disoccupazione giovanile'!K9/2*100,0)</f>
        <v>35</v>
      </c>
      <c r="Q9">
        <f t="shared" si="0"/>
        <v>4</v>
      </c>
      <c r="R9" s="3">
        <f t="shared" si="7"/>
        <v>77.496387071575057</v>
      </c>
      <c r="S9">
        <f t="shared" si="1"/>
        <v>16</v>
      </c>
      <c r="T9">
        <f t="shared" si="2"/>
        <v>2</v>
      </c>
      <c r="U9" s="3">
        <f t="shared" si="3"/>
        <v>114.34285714285716</v>
      </c>
      <c r="V9">
        <f t="shared" si="4"/>
        <v>24</v>
      </c>
      <c r="W9">
        <f t="shared" si="5"/>
        <v>2</v>
      </c>
      <c r="X9" s="3">
        <f t="shared" si="8"/>
        <v>57.026125920862761</v>
      </c>
      <c r="Y9">
        <f t="shared" si="6"/>
        <v>9</v>
      </c>
      <c r="Z9" s="3">
        <f t="shared" si="9"/>
        <v>47.304982545623609</v>
      </c>
      <c r="AA9" s="3">
        <f t="shared" si="10"/>
        <v>40.836734693877553</v>
      </c>
      <c r="AB9" s="3">
        <f t="shared" si="11"/>
        <v>36.659652377697491</v>
      </c>
    </row>
    <row r="10" spans="1:28" x14ac:dyDescent="0.25">
      <c r="A10" s="4" t="s">
        <v>55</v>
      </c>
      <c r="B10" t="s">
        <v>11</v>
      </c>
      <c r="C10" s="3">
        <f>IF('1_Bilancia commerciale'!K10&lt;1,ABS(1-'1_Bilancia commerciale'!K10)*20,('1_Bilancia commerciale'!K10-1)*20)</f>
        <v>120</v>
      </c>
      <c r="D10" s="3">
        <f>IF('2_posizione internaz.li'!K10&lt;0,'2_posizione internaz.li'!K10/-35*100,0)</f>
        <v>491.14285714285717</v>
      </c>
      <c r="E10" s="3">
        <f>IF('3_Tasso cambio effettivo'!K10&lt;0,'3_Tasso cambio effettivo'!K10/-5*100,'3_Tasso cambio effettivo'!K10/5*100)</f>
        <v>62</v>
      </c>
      <c r="F10" s="3">
        <f>IF('4_Quota export mondiale'!K10&lt;0,'4_Quota export mondiale'!K10/-6*100,0)</f>
        <v>0</v>
      </c>
      <c r="G10" s="3">
        <f>IF('5_Costo_lavoro'!K10&gt;0,'5_Costo_lavoro'!K10/9*100,0)</f>
        <v>44.444444444444443</v>
      </c>
      <c r="H10" s="3">
        <f>IF('6_Prezzo abitazioni'!K10&gt;0,'6_Prezzo abitazioni'!K10/6*100,0)</f>
        <v>106.66666666666667</v>
      </c>
      <c r="I10" s="3">
        <f>IF('7_Crediti concessi privati'!K10&gt;0,'7_Crediti concessi privati'!K10/14*100,0)</f>
        <v>0</v>
      </c>
      <c r="J10" s="3">
        <f>IF('8_Debiti settore privato'!K10&gt;0,'8_Debiti settore privato'!K10/133*100,0)</f>
        <v>90.751879699248121</v>
      </c>
      <c r="K10" s="3">
        <f>IF('9_Debito pubblico'!K10&gt;0,'9_Debito pubblico'!K10/60*100,0)</f>
        <v>324.16666666666669</v>
      </c>
      <c r="L10" s="3">
        <f>IF('10_Disoccupazione'!K10&gt;0,'10_Disoccupazione'!K10/10*100,0)</f>
        <v>167</v>
      </c>
      <c r="M10" s="3">
        <f>IF('11_esposizione finanziaria'!K10&gt;0,'11_esposizione finanziaria'!K10/16.5*100,0)</f>
        <v>86.666666666666671</v>
      </c>
      <c r="N10" s="3">
        <f>IF('12_Tasso di attivita'!K10&lt;0,'12_Tasso di attivita'!K10/-0.2*100,0)</f>
        <v>400</v>
      </c>
      <c r="O10" s="3">
        <f>IF('13_Disoccupazione lungo periodo'!K10&gt;0,'13_Disoccupazione lungo periodo'!K10/0.5*100,0)</f>
        <v>0</v>
      </c>
      <c r="P10" s="3">
        <f>IF('14_Disoccupazione giovanile'!K10&gt;0,'14_Disoccupazione giovanile'!K10/2*100,0)</f>
        <v>0</v>
      </c>
      <c r="Q10">
        <f t="shared" si="0"/>
        <v>6</v>
      </c>
      <c r="R10" s="3">
        <f t="shared" si="7"/>
        <v>135.20279866332498</v>
      </c>
      <c r="S10">
        <f t="shared" si="1"/>
        <v>27</v>
      </c>
      <c r="T10">
        <f t="shared" si="2"/>
        <v>2</v>
      </c>
      <c r="U10" s="3">
        <f t="shared" si="3"/>
        <v>143.51746031746032</v>
      </c>
      <c r="V10">
        <f t="shared" si="4"/>
        <v>27</v>
      </c>
      <c r="W10">
        <f t="shared" si="5"/>
        <v>4</v>
      </c>
      <c r="X10" s="3">
        <f t="shared" si="8"/>
        <v>130.58354218880535</v>
      </c>
      <c r="Y10">
        <f t="shared" si="6"/>
        <v>25</v>
      </c>
      <c r="Z10" s="3">
        <f t="shared" si="9"/>
        <v>62.089367724332369</v>
      </c>
      <c r="AA10" s="3">
        <f t="shared" si="10"/>
        <v>51.256235827664398</v>
      </c>
      <c r="AB10" s="3">
        <f t="shared" si="11"/>
        <v>83.946562835660572</v>
      </c>
    </row>
    <row r="11" spans="1:28" x14ac:dyDescent="0.25">
      <c r="A11" s="4" t="s">
        <v>55</v>
      </c>
      <c r="B11" t="s">
        <v>12</v>
      </c>
      <c r="C11" s="3">
        <f>IF('1_Bilancia commerciale'!K11&lt;1,ABS(1-'1_Bilancia commerciale'!K11)*20,('1_Bilancia commerciale'!K11-1)*20)</f>
        <v>3.9999999999999991</v>
      </c>
      <c r="D11" s="3">
        <f>IF('2_posizione internaz.li'!K11&lt;0,'2_posizione internaz.li'!K11/-35*100,0)</f>
        <v>204.28571428571428</v>
      </c>
      <c r="E11" s="3">
        <f>IF('3_Tasso cambio effettivo'!K11&lt;0,'3_Tasso cambio effettivo'!K11/-5*100,'3_Tasso cambio effettivo'!K11/5*100)</f>
        <v>10</v>
      </c>
      <c r="F11" s="3">
        <f>IF('4_Quota export mondiale'!K11&lt;0,'4_Quota export mondiale'!K11/-6*100,0)</f>
        <v>174.16666666666666</v>
      </c>
      <c r="G11" s="3">
        <f>IF('5_Costo_lavoro'!K11&gt;0,'5_Costo_lavoro'!K11/9*100,0)</f>
        <v>136.66666666666666</v>
      </c>
      <c r="H11" s="3">
        <f>IF('6_Prezzo abitazioni'!K11&gt;0,'6_Prezzo abitazioni'!K11/6*100,0)</f>
        <v>25</v>
      </c>
      <c r="I11" s="3">
        <f>IF('7_Crediti concessi privati'!K11&gt;0,'7_Crediti concessi privati'!K11/14*100,0)</f>
        <v>17.857142857142858</v>
      </c>
      <c r="J11" s="3">
        <f>IF('8_Debiti settore privato'!K11&gt;0,'8_Debiti settore privato'!K11/133*100,0)</f>
        <v>104.58646616541354</v>
      </c>
      <c r="K11" s="3">
        <f>IF('9_Debito pubblico'!K11&gt;0,'9_Debito pubblico'!K11/60*100,0)</f>
        <v>197.16666666666666</v>
      </c>
      <c r="L11" s="3">
        <f>IF('10_Disoccupazione'!K11&gt;0,'10_Disoccupazione'!K11/10*100,0)</f>
        <v>148</v>
      </c>
      <c r="M11" s="3">
        <f>IF('11_esposizione finanziaria'!K11&gt;0,'11_esposizione finanziaria'!K11/16.5*100,0)</f>
        <v>40</v>
      </c>
      <c r="N11" s="3">
        <f>IF('12_Tasso di attivita'!K11&lt;0,'12_Tasso di attivita'!K11/-0.2*100,0)</f>
        <v>0</v>
      </c>
      <c r="O11" s="3">
        <f>IF('13_Disoccupazione lungo periodo'!K11&gt;0,'13_Disoccupazione lungo periodo'!K11/0.5*100,0)</f>
        <v>0</v>
      </c>
      <c r="P11" s="3">
        <f>IF('14_Disoccupazione giovanile'!K11&gt;0,'14_Disoccupazione giovanile'!K11/2*100,0)</f>
        <v>25</v>
      </c>
      <c r="Q11">
        <f t="shared" si="0"/>
        <v>6</v>
      </c>
      <c r="R11" s="3">
        <f t="shared" si="7"/>
        <v>77.623523093447901</v>
      </c>
      <c r="S11">
        <f t="shared" si="1"/>
        <v>17</v>
      </c>
      <c r="T11">
        <f t="shared" si="2"/>
        <v>3</v>
      </c>
      <c r="U11" s="3">
        <f t="shared" si="3"/>
        <v>105.82380952380952</v>
      </c>
      <c r="V11">
        <f t="shared" si="4"/>
        <v>23</v>
      </c>
      <c r="W11">
        <f t="shared" si="5"/>
        <v>3</v>
      </c>
      <c r="X11" s="3">
        <f t="shared" si="8"/>
        <v>61.95669729880256</v>
      </c>
      <c r="Y11">
        <f t="shared" si="6"/>
        <v>10</v>
      </c>
      <c r="Z11" s="3">
        <f t="shared" si="9"/>
        <v>51.310870492729556</v>
      </c>
      <c r="AA11" s="3">
        <f t="shared" si="10"/>
        <v>37.794217687074827</v>
      </c>
      <c r="AB11" s="3">
        <f t="shared" si="11"/>
        <v>39.829305406373074</v>
      </c>
    </row>
    <row r="12" spans="1:28" x14ac:dyDescent="0.25">
      <c r="A12" s="4" t="s">
        <v>55</v>
      </c>
      <c r="B12" t="s">
        <v>13</v>
      </c>
      <c r="C12" s="3">
        <f>IF('1_Bilancia commerciale'!K12&lt;1,ABS(1-'1_Bilancia commerciale'!K12)*20,('1_Bilancia commerciale'!K12-1)*20)</f>
        <v>26</v>
      </c>
      <c r="D12" s="3">
        <f>IF('2_posizione internaz.li'!K12&lt;0,'2_posizione internaz.li'!K12/-35*100,0)</f>
        <v>91.714285714285708</v>
      </c>
      <c r="E12" s="3">
        <f>IF('3_Tasso cambio effettivo'!K12&lt;0,'3_Tasso cambio effettivo'!K12/-5*100,'3_Tasso cambio effettivo'!K12/5*100)</f>
        <v>8</v>
      </c>
      <c r="F12" s="3">
        <f>IF('4_Quota export mondiale'!K12&lt;0,'4_Quota export mondiale'!K12/-6*100,0)</f>
        <v>190</v>
      </c>
      <c r="G12" s="3">
        <f>IF('5_Costo_lavoro'!K12&gt;0,'5_Costo_lavoro'!K12/9*100,0)</f>
        <v>51.111111111111107</v>
      </c>
      <c r="H12" s="3">
        <f>IF('6_Prezzo abitazioni'!K12&gt;0,'6_Prezzo abitazioni'!K12/6*100,0)</f>
        <v>78.333333333333329</v>
      </c>
      <c r="I12" s="3">
        <f>IF('7_Crediti concessi privati'!K12&gt;0,'7_Crediti concessi privati'!K12/14*100,0)</f>
        <v>46.428571428571431</v>
      </c>
      <c r="J12" s="3">
        <f>IF('8_Debiti settore privato'!K12&gt;0,'8_Debiti settore privato'!K12/133*100,0)</f>
        <v>126.1654135338346</v>
      </c>
      <c r="K12" s="3">
        <f>IF('9_Debito pubblico'!K12&gt;0,'9_Debito pubblico'!K12/60*100,0)</f>
        <v>188</v>
      </c>
      <c r="L12" s="3">
        <f>IF('10_Disoccupazione'!K12&gt;0,'10_Disoccupazione'!K12/10*100,0)</f>
        <v>81</v>
      </c>
      <c r="M12" s="3">
        <f>IF('11_esposizione finanziaria'!K12&gt;0,'11_esposizione finanziaria'!K12/16.5*100,0)</f>
        <v>44.242424242424235</v>
      </c>
      <c r="N12" s="3">
        <f>IF('12_Tasso di attivita'!K12&lt;0,'12_Tasso di attivita'!K12/-0.2*100,0)</f>
        <v>0</v>
      </c>
      <c r="O12" s="3">
        <f>IF('13_Disoccupazione lungo periodo'!K12&gt;0,'13_Disoccupazione lungo periodo'!K12/0.5*100,0)</f>
        <v>0</v>
      </c>
      <c r="P12" s="3">
        <f>IF('14_Disoccupazione giovanile'!K12&gt;0,'14_Disoccupazione giovanile'!K12/2*100,0)</f>
        <v>0</v>
      </c>
      <c r="Q12">
        <f t="shared" si="0"/>
        <v>3</v>
      </c>
      <c r="R12" s="3">
        <f t="shared" si="7"/>
        <v>66.499652811682878</v>
      </c>
      <c r="S12">
        <f t="shared" si="1"/>
        <v>14</v>
      </c>
      <c r="T12">
        <f t="shared" si="2"/>
        <v>1</v>
      </c>
      <c r="U12" s="3">
        <f t="shared" si="3"/>
        <v>73.365079365079367</v>
      </c>
      <c r="V12">
        <f t="shared" si="4"/>
        <v>18</v>
      </c>
      <c r="W12">
        <f t="shared" si="5"/>
        <v>2</v>
      </c>
      <c r="X12" s="3">
        <f t="shared" si="8"/>
        <v>62.685526948684846</v>
      </c>
      <c r="Y12">
        <f t="shared" si="6"/>
        <v>11</v>
      </c>
      <c r="Z12" s="3">
        <f t="shared" si="9"/>
        <v>60.598570141175713</v>
      </c>
      <c r="AA12" s="3">
        <f t="shared" si="10"/>
        <v>26.201814058956916</v>
      </c>
      <c r="AB12" s="3">
        <f t="shared" si="11"/>
        <v>40.297838752725973</v>
      </c>
    </row>
    <row r="13" spans="1:28" x14ac:dyDescent="0.25">
      <c r="A13" s="4" t="s">
        <v>56</v>
      </c>
      <c r="B13" t="s">
        <v>14</v>
      </c>
      <c r="C13" s="3">
        <f>IF('1_Bilancia commerciale'!K13&lt;1,ABS(1-'1_Bilancia commerciale'!K13)*20,('1_Bilancia commerciale'!K13-1)*20)</f>
        <v>16</v>
      </c>
      <c r="D13" s="3">
        <f>IF('2_posizione internaz.li'!K13&lt;0,'2_posizione internaz.li'!K13/-35*100,0)</f>
        <v>100.28571428571429</v>
      </c>
      <c r="E13" s="3">
        <f>IF('3_Tasso cambio effettivo'!K13&lt;0,'3_Tasso cambio effettivo'!K13/-5*100,'3_Tasso cambio effettivo'!K13/5*100)</f>
        <v>30</v>
      </c>
      <c r="F13" s="3">
        <f>IF('4_Quota export mondiale'!K13&lt;0,'4_Quota export mondiale'!K13/-6*100,0)</f>
        <v>0</v>
      </c>
      <c r="G13" s="3">
        <f>IF('5_Costo_lavoro'!K13&gt;0,'5_Costo_lavoro'!K13/9*100,0)</f>
        <v>91.1111111111111</v>
      </c>
      <c r="H13" s="3">
        <f>IF('6_Prezzo abitazioni'!K13&gt;0,'6_Prezzo abitazioni'!K13/6*100,0)</f>
        <v>75</v>
      </c>
      <c r="I13" s="3">
        <f>IF('7_Crediti concessi privati'!K13&gt;0,'7_Crediti concessi privati'!K13/14*100,0)</f>
        <v>21.428571428571427</v>
      </c>
      <c r="J13" s="3">
        <f>IF('8_Debiti settore privato'!K13&gt;0,'8_Debiti settore privato'!K13/133*100,0)</f>
        <v>65.338345864661662</v>
      </c>
      <c r="K13" s="3">
        <f>IF('9_Debito pubblico'!K13&gt;0,'9_Debito pubblico'!K13/60*100,0)</f>
        <v>130.66666666666669</v>
      </c>
      <c r="L13" s="3">
        <f>IF('10_Disoccupazione'!K13&gt;0,'10_Disoccupazione'!K13/10*100,0)</f>
        <v>72</v>
      </c>
      <c r="M13" s="3">
        <f>IF('11_esposizione finanziaria'!K13&gt;0,'11_esposizione finanziaria'!K13/16.5*100,0)</f>
        <v>70.909090909090907</v>
      </c>
      <c r="N13" s="3">
        <f>IF('12_Tasso di attivita'!K13&lt;0,'12_Tasso di attivita'!K13/-0.2*100,0)</f>
        <v>0</v>
      </c>
      <c r="O13" s="3">
        <f>IF('13_Disoccupazione lungo periodo'!K13&gt;0,'13_Disoccupazione lungo periodo'!K13/0.5*100,0)</f>
        <v>0</v>
      </c>
      <c r="P13" s="3">
        <f>IF('14_Disoccupazione giovanile'!K13&gt;0,'14_Disoccupazione giovanile'!K13/2*100,0)</f>
        <v>0</v>
      </c>
      <c r="Q13">
        <f t="shared" si="0"/>
        <v>2</v>
      </c>
      <c r="R13" s="3">
        <f t="shared" si="7"/>
        <v>48.052821447558287</v>
      </c>
      <c r="S13">
        <f t="shared" si="1"/>
        <v>5</v>
      </c>
      <c r="T13">
        <f t="shared" si="2"/>
        <v>1</v>
      </c>
      <c r="U13" s="3">
        <f t="shared" si="3"/>
        <v>47.479365079365074</v>
      </c>
      <c r="V13">
        <f t="shared" si="4"/>
        <v>8</v>
      </c>
      <c r="W13">
        <f t="shared" si="5"/>
        <v>1</v>
      </c>
      <c r="X13" s="3">
        <f t="shared" si="8"/>
        <v>48.371408318776744</v>
      </c>
      <c r="Y13">
        <f t="shared" si="6"/>
        <v>5</v>
      </c>
      <c r="Z13" s="3">
        <f t="shared" si="9"/>
        <v>64.711924109848766</v>
      </c>
      <c r="AA13" s="3">
        <f t="shared" si="10"/>
        <v>16.956916099773242</v>
      </c>
      <c r="AB13" s="3">
        <f t="shared" si="11"/>
        <v>31.095905347785049</v>
      </c>
    </row>
    <row r="14" spans="1:28" x14ac:dyDescent="0.25">
      <c r="A14" s="9" t="s">
        <v>55</v>
      </c>
      <c r="B14" s="10" t="s">
        <v>15</v>
      </c>
      <c r="C14" s="11">
        <f>IF('1_Bilancia commerciale'!K14&lt;1,ABS(1-'1_Bilancia commerciale'!K14)*20,('1_Bilancia commerciale'!K14-1)*20)</f>
        <v>48</v>
      </c>
      <c r="D14" s="11">
        <f>IF('2_posizione internaz.li'!K14&lt;0,'2_posizione internaz.li'!K14/-35*100,0)</f>
        <v>0</v>
      </c>
      <c r="E14" s="11">
        <f>IF('3_Tasso cambio effettivo'!K14&lt;0,'3_Tasso cambio effettivo'!K14/-5*100,'3_Tasso cambio effettivo'!K14/5*100)</f>
        <v>36</v>
      </c>
      <c r="F14" s="11">
        <f>IF('4_Quota export mondiale'!K14&lt;0,'4_Quota export mondiale'!K14/-6*100,0)</f>
        <v>103.33333333333334</v>
      </c>
      <c r="G14" s="11">
        <f>IF('5_Costo_lavoro'!K14&gt;0,'5_Costo_lavoro'!K14/9*100,0)</f>
        <v>51.111111111111107</v>
      </c>
      <c r="H14" s="11">
        <f>IF('6_Prezzo abitazioni'!K14&gt;0,'6_Prezzo abitazioni'!K14/6*100,0)</f>
        <v>15</v>
      </c>
      <c r="I14" s="11">
        <f>IF('7_Crediti concessi privati'!K14&gt;0,'7_Crediti concessi privati'!K14/14*100,0)</f>
        <v>23.571428571428569</v>
      </c>
      <c r="J14" s="11">
        <f>IF('8_Debiti settore privato'!K14&gt;0,'8_Debiti settore privato'!K14/133*100,0)</f>
        <v>85.338345864661662</v>
      </c>
      <c r="K14" s="11">
        <f>IF('9_Debito pubblico'!K14&gt;0,'9_Debito pubblico'!K14/60*100,0)</f>
        <v>250.50000000000003</v>
      </c>
      <c r="L14" s="11">
        <f>IF('10_Disoccupazione'!K14&gt;0,'10_Disoccupazione'!K14/10*100,0)</f>
        <v>96</v>
      </c>
      <c r="M14" s="11">
        <f>IF('11_esposizione finanziaria'!K14&gt;0,'11_esposizione finanziaria'!K14/16.5*100,0)</f>
        <v>37.575757575757578</v>
      </c>
      <c r="N14" s="11">
        <f>IF('12_Tasso di attivita'!K14&lt;0,'12_Tasso di attivita'!K14/-0.2*100,0)</f>
        <v>550</v>
      </c>
      <c r="O14" s="11">
        <f>IF('13_Disoccupazione lungo periodo'!K14&gt;0,'13_Disoccupazione lungo periodo'!K14/0.5*100,0)</f>
        <v>0</v>
      </c>
      <c r="P14" s="11">
        <f>IF('14_Disoccupazione giovanile'!K14&gt;0,'14_Disoccupazione giovanile'!K14/2*100,0)</f>
        <v>0</v>
      </c>
      <c r="Q14" s="10">
        <f t="shared" si="0"/>
        <v>3</v>
      </c>
      <c r="R14" s="11">
        <f t="shared" si="7"/>
        <v>92.602141175449461</v>
      </c>
      <c r="S14" s="12">
        <f t="shared" si="1"/>
        <v>23</v>
      </c>
      <c r="T14" s="12">
        <f t="shared" si="2"/>
        <v>1</v>
      </c>
      <c r="U14" s="13">
        <f t="shared" si="3"/>
        <v>47.68888888888889</v>
      </c>
      <c r="V14" s="12">
        <f t="shared" si="4"/>
        <v>9</v>
      </c>
      <c r="W14" s="10">
        <f t="shared" si="5"/>
        <v>2</v>
      </c>
      <c r="X14" s="11">
        <f t="shared" si="8"/>
        <v>117.55394800131643</v>
      </c>
      <c r="Y14" s="10">
        <f t="shared" si="6"/>
        <v>23</v>
      </c>
      <c r="Z14" s="11">
        <f t="shared" si="9"/>
        <v>81.607610995218039</v>
      </c>
      <c r="AA14" s="3">
        <f t="shared" si="10"/>
        <v>17.031746031746032</v>
      </c>
      <c r="AB14" s="3">
        <f t="shared" si="11"/>
        <v>75.570395143703422</v>
      </c>
    </row>
    <row r="15" spans="1:28" x14ac:dyDescent="0.25">
      <c r="A15" s="4" t="s">
        <v>55</v>
      </c>
      <c r="B15" t="s">
        <v>16</v>
      </c>
      <c r="C15" s="3">
        <f>IF('1_Bilancia commerciale'!K15&lt;1,ABS(1-'1_Bilancia commerciale'!K15)*20,('1_Bilancia commerciale'!K15-1)*20)</f>
        <v>170</v>
      </c>
      <c r="D15" s="3">
        <f>IF('2_posizione internaz.li'!K15&lt;0,'2_posizione internaz.li'!K15/-35*100,0)</f>
        <v>336.57142857142856</v>
      </c>
      <c r="E15" s="3">
        <f>IF('3_Tasso cambio effettivo'!K15&lt;0,'3_Tasso cambio effettivo'!K15/-5*100,'3_Tasso cambio effettivo'!K15/5*100)</f>
        <v>48</v>
      </c>
      <c r="F15" s="3">
        <f>IF('4_Quota export mondiale'!K15&lt;0,'4_Quota export mondiale'!K15/-6*100,0)</f>
        <v>0</v>
      </c>
      <c r="G15" s="3">
        <f>IF('5_Costo_lavoro'!K15&gt;0,'5_Costo_lavoro'!K15/9*100,0)</f>
        <v>45.55555555555555</v>
      </c>
      <c r="H15" s="3">
        <f>IF('6_Prezzo abitazioni'!K15&gt;0,'6_Prezzo abitazioni'!K15/6*100,0)</f>
        <v>0</v>
      </c>
      <c r="I15" s="3">
        <f>IF('7_Crediti concessi privati'!K15&gt;0,'7_Crediti concessi privati'!K15/14*100,0)</f>
        <v>30.714285714285712</v>
      </c>
      <c r="J15" s="3">
        <f>IF('8_Debiti settore privato'!K15&gt;0,'8_Debiti settore privato'!K15/133*100,0)</f>
        <v>186.76691729323309</v>
      </c>
      <c r="K15" s="3">
        <f>IF('9_Debito pubblico'!K15&gt;0,'9_Debito pubblico'!K15/60*100,0)</f>
        <v>168.33333333333334</v>
      </c>
      <c r="L15" s="3">
        <f>IF('10_Disoccupazione'!K15&gt;0,'10_Disoccupazione'!K15/10*100,0)</f>
        <v>74</v>
      </c>
      <c r="M15" s="3">
        <f>IF('11_esposizione finanziaria'!K15&gt;0,'11_esposizione finanziaria'!K15/16.5*100,0)</f>
        <v>0</v>
      </c>
      <c r="N15" s="3">
        <f>IF('12_Tasso di attivita'!K15&lt;0,'12_Tasso di attivita'!K15/-0.2*100,0)</f>
        <v>0</v>
      </c>
      <c r="O15" s="3">
        <f>IF('13_Disoccupazione lungo periodo'!K15&gt;0,'13_Disoccupazione lungo periodo'!K15/0.5*100,0)</f>
        <v>0</v>
      </c>
      <c r="P15" s="3">
        <f>IF('14_Disoccupazione giovanile'!K15&gt;0,'14_Disoccupazione giovanile'!K15/2*100,0)</f>
        <v>0</v>
      </c>
      <c r="Q15">
        <f t="shared" si="0"/>
        <v>4</v>
      </c>
      <c r="R15" s="3">
        <f t="shared" si="7"/>
        <v>75.710108604845445</v>
      </c>
      <c r="S15">
        <f t="shared" si="1"/>
        <v>15</v>
      </c>
      <c r="T15">
        <f t="shared" si="2"/>
        <v>2</v>
      </c>
      <c r="U15" s="3">
        <f t="shared" si="3"/>
        <v>120.02539682539683</v>
      </c>
      <c r="V15">
        <f t="shared" si="4"/>
        <v>26</v>
      </c>
      <c r="W15">
        <f t="shared" si="5"/>
        <v>2</v>
      </c>
      <c r="X15" s="3">
        <f t="shared" si="8"/>
        <v>51.090504037872464</v>
      </c>
      <c r="Y15">
        <f t="shared" si="6"/>
        <v>7</v>
      </c>
      <c r="Z15" s="3">
        <f t="shared" si="9"/>
        <v>43.381123152709364</v>
      </c>
      <c r="AA15" s="3">
        <f t="shared" si="10"/>
        <v>42.866213151927433</v>
      </c>
      <c r="AB15" s="3">
        <f t="shared" si="11"/>
        <v>32.843895452918012</v>
      </c>
    </row>
    <row r="16" spans="1:28" x14ac:dyDescent="0.25">
      <c r="A16" s="4" t="s">
        <v>55</v>
      </c>
      <c r="B16" t="s">
        <v>17</v>
      </c>
      <c r="C16" s="3">
        <f>IF('1_Bilancia commerciale'!K16&lt;1,ABS(1-'1_Bilancia commerciale'!K16)*20,('1_Bilancia commerciale'!K16-1)*20)</f>
        <v>34</v>
      </c>
      <c r="D16" s="3">
        <f>IF('2_posizione internaz.li'!K16&lt;0,'2_posizione internaz.li'!K16/-35*100,0)</f>
        <v>78.285714285714278</v>
      </c>
      <c r="E16" s="3">
        <f>IF('3_Tasso cambio effettivo'!K16&lt;0,'3_Tasso cambio effettivo'!K16/-5*100,'3_Tasso cambio effettivo'!K16/5*100)</f>
        <v>46</v>
      </c>
      <c r="F16" s="3">
        <f>IF('4_Quota export mondiale'!K16&lt;0,'4_Quota export mondiale'!K16/-6*100,0)</f>
        <v>0</v>
      </c>
      <c r="G16" s="3">
        <f>IF('5_Costo_lavoro'!K16&gt;0,'5_Costo_lavoro'!K16/9*100,0)</f>
        <v>161.11111111111111</v>
      </c>
      <c r="H16" s="3">
        <f>IF('6_Prezzo abitazioni'!K16&gt;0,'6_Prezzo abitazioni'!K16/6*100,0)</f>
        <v>121.66666666666666</v>
      </c>
      <c r="I16" s="3">
        <f>IF('7_Crediti concessi privati'!K16&gt;0,'7_Crediti concessi privati'!K16/14*100,0)</f>
        <v>6.4285714285714297</v>
      </c>
      <c r="J16" s="3">
        <f>IF('8_Debiti settore privato'!K16&gt;0,'8_Debiti settore privato'!K16/133*100,0)</f>
        <v>43.609022556390975</v>
      </c>
      <c r="K16" s="3">
        <f>IF('9_Debito pubblico'!K16&gt;0,'9_Debito pubblico'!K16/60*100,0)</f>
        <v>72.666666666666671</v>
      </c>
      <c r="L16" s="3">
        <f>IF('10_Disoccupazione'!K16&gt;0,'10_Disoccupazione'!K16/10*100,0)</f>
        <v>73</v>
      </c>
      <c r="M16" s="3">
        <f>IF('11_esposizione finanziaria'!K16&gt;0,'11_esposizione finanziaria'!K16/16.5*100,0)</f>
        <v>80</v>
      </c>
      <c r="N16" s="3">
        <f>IF('12_Tasso di attivita'!K16&lt;0,'12_Tasso di attivita'!K16/-0.2*100,0)</f>
        <v>900</v>
      </c>
      <c r="O16" s="3">
        <f>IF('13_Disoccupazione lungo periodo'!K16&gt;0,'13_Disoccupazione lungo periodo'!K16/0.5*100,0)</f>
        <v>0</v>
      </c>
      <c r="P16" s="3">
        <f>IF('14_Disoccupazione giovanile'!K16&gt;0,'14_Disoccupazione giovanile'!K16/2*100,0)</f>
        <v>130</v>
      </c>
      <c r="Q16">
        <f t="shared" si="0"/>
        <v>4</v>
      </c>
      <c r="R16" s="3">
        <f t="shared" si="7"/>
        <v>124.76912519393723</v>
      </c>
      <c r="S16">
        <f t="shared" si="1"/>
        <v>26</v>
      </c>
      <c r="T16">
        <f t="shared" si="2"/>
        <v>1</v>
      </c>
      <c r="U16" s="3">
        <f t="shared" si="3"/>
        <v>63.879365079365087</v>
      </c>
      <c r="V16">
        <f t="shared" si="4"/>
        <v>15</v>
      </c>
      <c r="W16">
        <f t="shared" si="5"/>
        <v>3</v>
      </c>
      <c r="X16" s="3">
        <f t="shared" si="8"/>
        <v>158.59676970203287</v>
      </c>
      <c r="Y16">
        <f t="shared" si="6"/>
        <v>27</v>
      </c>
      <c r="Z16" s="3">
        <f t="shared" si="9"/>
        <v>81.714980431693633</v>
      </c>
      <c r="AA16" s="3">
        <f t="shared" si="10"/>
        <v>22.814058956916103</v>
      </c>
      <c r="AB16" s="3">
        <f t="shared" si="11"/>
        <v>101.95506623702113</v>
      </c>
    </row>
    <row r="17" spans="1:28" x14ac:dyDescent="0.25">
      <c r="A17" s="4" t="s">
        <v>55</v>
      </c>
      <c r="B17" t="s">
        <v>18</v>
      </c>
      <c r="C17" s="3">
        <f>IF('1_Bilancia commerciale'!K17&lt;1,ABS(1-'1_Bilancia commerciale'!K17)*20,('1_Bilancia commerciale'!K17-1)*20)</f>
        <v>60</v>
      </c>
      <c r="D17" s="3">
        <f>IF('2_posizione internaz.li'!K17&lt;0,'2_posizione internaz.li'!K17/-35*100,0)</f>
        <v>21.142857142857142</v>
      </c>
      <c r="E17" s="3">
        <f>IF('3_Tasso cambio effettivo'!K17&lt;0,'3_Tasso cambio effettivo'!K17/-5*100,'3_Tasso cambio effettivo'!K17/5*100)</f>
        <v>88.000000000000014</v>
      </c>
      <c r="F17" s="3">
        <f>IF('4_Quota export mondiale'!K17&lt;0,'4_Quota export mondiale'!K17/-6*100,0)</f>
        <v>0</v>
      </c>
      <c r="G17" s="3">
        <f>IF('5_Costo_lavoro'!K17&gt;0,'5_Costo_lavoro'!K17/9*100,0)</f>
        <v>213.33333333333334</v>
      </c>
      <c r="H17" s="3">
        <f>IF('6_Prezzo abitazioni'!K17&gt;0,'6_Prezzo abitazioni'!K17/6*100,0)</f>
        <v>183.33333333333331</v>
      </c>
      <c r="I17" s="3">
        <f>IF('7_Crediti concessi privati'!K17&gt;0,'7_Crediti concessi privati'!K17/14*100,0)</f>
        <v>42.142857142857146</v>
      </c>
      <c r="J17" s="3">
        <f>IF('8_Debiti settore privato'!K17&gt;0,'8_Debiti settore privato'!K17/133*100,0)</f>
        <v>40.526315789473685</v>
      </c>
      <c r="K17" s="3">
        <f>IF('9_Debito pubblico'!K17&gt;0,'9_Debito pubblico'!K17/60*100,0)</f>
        <v>72.833333333333343</v>
      </c>
      <c r="L17" s="3">
        <f>IF('10_Disoccupazione'!K17&gt;0,'10_Disoccupazione'!K17/10*100,0)</f>
        <v>73</v>
      </c>
      <c r="M17" s="3">
        <f>IF('11_esposizione finanziaria'!K17&gt;0,'11_esposizione finanziaria'!K17/16.5*100,0)</f>
        <v>152.72727272727275</v>
      </c>
      <c r="N17" s="3">
        <f>IF('12_Tasso di attivita'!K17&lt;0,'12_Tasso di attivita'!K17/-0.2*100,0)</f>
        <v>0</v>
      </c>
      <c r="O17" s="3">
        <f>IF('13_Disoccupazione lungo periodo'!K17&gt;0,'13_Disoccupazione lungo periodo'!K17/0.5*100,0)</f>
        <v>120</v>
      </c>
      <c r="P17" s="3">
        <f>IF('14_Disoccupazione giovanile'!K17&gt;0,'14_Disoccupazione giovanile'!K17/2*100,0)</f>
        <v>160</v>
      </c>
      <c r="Q17">
        <f t="shared" si="0"/>
        <v>5</v>
      </c>
      <c r="R17" s="3">
        <f t="shared" si="7"/>
        <v>87.645664485890052</v>
      </c>
      <c r="S17">
        <f t="shared" si="1"/>
        <v>21</v>
      </c>
      <c r="T17">
        <f t="shared" si="2"/>
        <v>1</v>
      </c>
      <c r="U17" s="3">
        <f t="shared" si="3"/>
        <v>76.495238095238093</v>
      </c>
      <c r="V17">
        <f t="shared" si="4"/>
        <v>19</v>
      </c>
      <c r="W17">
        <f t="shared" si="5"/>
        <v>4</v>
      </c>
      <c r="X17" s="3">
        <f t="shared" si="8"/>
        <v>93.84034581403003</v>
      </c>
      <c r="Y17">
        <f t="shared" si="6"/>
        <v>21</v>
      </c>
      <c r="Z17" s="3">
        <f t="shared" si="9"/>
        <v>68.829344781161851</v>
      </c>
      <c r="AA17" s="3">
        <f t="shared" si="10"/>
        <v>27.319727891156464</v>
      </c>
      <c r="AB17" s="3">
        <f t="shared" si="11"/>
        <v>60.325936594733591</v>
      </c>
    </row>
    <row r="18" spans="1:28" x14ac:dyDescent="0.25">
      <c r="A18" s="4" t="s">
        <v>55</v>
      </c>
      <c r="B18" t="s">
        <v>19</v>
      </c>
      <c r="C18" s="3">
        <f>IF('1_Bilancia commerciale'!K18&lt;1,ABS(1-'1_Bilancia commerciale'!K18)*20,('1_Bilancia commerciale'!K18-1)*20)</f>
        <v>64</v>
      </c>
      <c r="D18" s="3">
        <f>IF('2_posizione internaz.li'!K18&lt;0,'2_posizione internaz.li'!K18/-35*100,0)</f>
        <v>0</v>
      </c>
      <c r="E18" s="3">
        <f>IF('3_Tasso cambio effettivo'!K18&lt;0,'3_Tasso cambio effettivo'!K18/-5*100,'3_Tasso cambio effettivo'!K18/5*100)</f>
        <v>12</v>
      </c>
      <c r="F18" s="3">
        <f>IF('4_Quota export mondiale'!K18&lt;0,'4_Quota export mondiale'!K18/-6*100,0)</f>
        <v>0</v>
      </c>
      <c r="G18" s="3">
        <f>IF('5_Costo_lavoro'!K18&gt;0,'5_Costo_lavoro'!K18/9*100,0)</f>
        <v>124.44444444444444</v>
      </c>
      <c r="H18" s="3">
        <f>IF('6_Prezzo abitazioni'!K18&gt;0,'6_Prezzo abitazioni'!K18/6*100,0)</f>
        <v>206.66666666666669</v>
      </c>
      <c r="I18" s="3">
        <f>IF('7_Crediti concessi privati'!K18&gt;0,'7_Crediti concessi privati'!K18/14*100,0)</f>
        <v>385</v>
      </c>
      <c r="J18" s="3">
        <f>IF('8_Debiti settore privato'!K18&gt;0,'8_Debiti settore privato'!K18/133*100,0)</f>
        <v>256.09022556390977</v>
      </c>
      <c r="K18" s="3">
        <f>IF('9_Debito pubblico'!K18&gt;0,'9_Debito pubblico'!K18/60*100,0)</f>
        <v>40.833333333333336</v>
      </c>
      <c r="L18" s="3">
        <f>IF('10_Disoccupazione'!K18&gt;0,'10_Disoccupazione'!K18/10*100,0)</f>
        <v>59.000000000000007</v>
      </c>
      <c r="M18" s="3">
        <f>IF('11_esposizione finanziaria'!K18&gt;0,'11_esposizione finanziaria'!K18/16.5*100,0)</f>
        <v>69.090909090909093</v>
      </c>
      <c r="N18" s="3">
        <f>IF('12_Tasso di attivita'!K18&lt;0,'12_Tasso di attivita'!K18/-0.2*100,0)</f>
        <v>0</v>
      </c>
      <c r="O18" s="3">
        <f>IF('13_Disoccupazione lungo periodo'!K18&gt;0,'13_Disoccupazione lungo periodo'!K18/0.5*100,0)</f>
        <v>80</v>
      </c>
      <c r="P18" s="3">
        <f>IF('14_Disoccupazione giovanile'!K18&gt;0,'14_Disoccupazione giovanile'!K18/2*100,0)</f>
        <v>135</v>
      </c>
      <c r="Q18">
        <f t="shared" si="0"/>
        <v>5</v>
      </c>
      <c r="R18" s="3">
        <f t="shared" si="7"/>
        <v>102.29468422137595</v>
      </c>
      <c r="S18">
        <f t="shared" si="1"/>
        <v>25</v>
      </c>
      <c r="T18">
        <f t="shared" si="2"/>
        <v>1</v>
      </c>
      <c r="U18" s="3">
        <f t="shared" si="3"/>
        <v>40.088888888888889</v>
      </c>
      <c r="V18">
        <f t="shared" si="4"/>
        <v>5</v>
      </c>
      <c r="W18">
        <f t="shared" si="5"/>
        <v>4</v>
      </c>
      <c r="X18" s="3">
        <f t="shared" si="8"/>
        <v>136.85345940609102</v>
      </c>
      <c r="Y18">
        <f t="shared" si="6"/>
        <v>26</v>
      </c>
      <c r="Z18" s="3">
        <f t="shared" si="9"/>
        <v>86.003710333104038</v>
      </c>
      <c r="AA18" s="3">
        <f t="shared" si="10"/>
        <v>14.317460317460318</v>
      </c>
      <c r="AB18" s="3">
        <f t="shared" si="11"/>
        <v>87.977223903915643</v>
      </c>
    </row>
    <row r="19" spans="1:28" x14ac:dyDescent="0.25">
      <c r="A19" s="4" t="s">
        <v>56</v>
      </c>
      <c r="B19" t="s">
        <v>20</v>
      </c>
      <c r="C19" s="3">
        <f>IF('1_Bilancia commerciale'!K19&lt;1,ABS(1-'1_Bilancia commerciale'!K19)*20,('1_Bilancia commerciale'!K19-1)*20)</f>
        <v>58</v>
      </c>
      <c r="D19" s="3">
        <f>IF('2_posizione internaz.li'!K19&lt;0,'2_posizione internaz.li'!K19/-35*100,0)</f>
        <v>151.71428571428572</v>
      </c>
      <c r="E19" s="3">
        <f>IF('3_Tasso cambio effettivo'!K19&lt;0,'3_Tasso cambio effettivo'!K19/-5*100,'3_Tasso cambio effettivo'!K19/5*100)</f>
        <v>82</v>
      </c>
      <c r="F19" s="3">
        <f>IF('4_Quota export mondiale'!K19&lt;0,'4_Quota export mondiale'!K19/-6*100,0)</f>
        <v>0</v>
      </c>
      <c r="G19" s="3">
        <f>IF('5_Costo_lavoro'!K19&gt;0,'5_Costo_lavoro'!K19/9*100,0)</f>
        <v>137.77777777777777</v>
      </c>
      <c r="H19" s="3">
        <f>IF('6_Prezzo abitazioni'!K19&gt;0,'6_Prezzo abitazioni'!K19/6*100,0)</f>
        <v>166.66666666666669</v>
      </c>
      <c r="I19" s="3">
        <f>IF('7_Crediti concessi privati'!K19&gt;0,'7_Crediti concessi privati'!K19/14*100,0)</f>
        <v>90.714285714285708</v>
      </c>
      <c r="J19" s="3">
        <f>IF('8_Debiti settore privato'!K19&gt;0,'8_Debiti settore privato'!K19/133*100,0)</f>
        <v>60.526315789473685</v>
      </c>
      <c r="K19" s="3">
        <f>IF('9_Debito pubblico'!K19&gt;0,'9_Debito pubblico'!K19/60*100,0)</f>
        <v>128</v>
      </c>
      <c r="L19" s="3">
        <f>IF('10_Disoccupazione'!K19&gt;0,'10_Disoccupazione'!K19/10*100,0)</f>
        <v>38</v>
      </c>
      <c r="M19" s="3">
        <f>IF('11_esposizione finanziaria'!K19&gt;0,'11_esposizione finanziaria'!K19/16.5*100,0)</f>
        <v>99.393939393939391</v>
      </c>
      <c r="N19" s="3">
        <f>IF('12_Tasso di attivita'!K19&lt;0,'12_Tasso di attivita'!K19/-0.2*100,0)</f>
        <v>0</v>
      </c>
      <c r="O19" s="3">
        <f>IF('13_Disoccupazione lungo periodo'!K19&gt;0,'13_Disoccupazione lungo periodo'!K19/0.5*100,0)</f>
        <v>0</v>
      </c>
      <c r="P19" s="3">
        <f>IF('14_Disoccupazione giovanile'!K19&gt;0,'14_Disoccupazione giovanile'!K19/2*100,0)</f>
        <v>180</v>
      </c>
      <c r="Q19">
        <f t="shared" si="0"/>
        <v>5</v>
      </c>
      <c r="R19" s="3">
        <f t="shared" si="7"/>
        <v>85.199519361173472</v>
      </c>
      <c r="S19">
        <f t="shared" si="1"/>
        <v>19</v>
      </c>
      <c r="T19">
        <f t="shared" si="2"/>
        <v>2</v>
      </c>
      <c r="U19" s="3">
        <f t="shared" si="3"/>
        <v>85.898412698412699</v>
      </c>
      <c r="V19">
        <f t="shared" si="4"/>
        <v>20</v>
      </c>
      <c r="W19">
        <f t="shared" si="5"/>
        <v>3</v>
      </c>
      <c r="X19" s="3">
        <f t="shared" si="8"/>
        <v>84.811245284929498</v>
      </c>
      <c r="Y19">
        <f t="shared" si="6"/>
        <v>20</v>
      </c>
      <c r="Z19" s="3">
        <f t="shared" si="9"/>
        <v>63.992749295804451</v>
      </c>
      <c r="AA19" s="3">
        <f t="shared" si="10"/>
        <v>30.678004535147391</v>
      </c>
      <c r="AB19" s="3">
        <f t="shared" si="11"/>
        <v>54.521514826026113</v>
      </c>
    </row>
    <row r="20" spans="1:28" x14ac:dyDescent="0.25">
      <c r="A20" s="4" t="s">
        <v>55</v>
      </c>
      <c r="B20" t="s">
        <v>21</v>
      </c>
      <c r="C20" s="3">
        <f>IF('1_Bilancia commerciale'!K20&lt;1,ABS(1-'1_Bilancia commerciale'!K20)*20,('1_Bilancia commerciale'!K20-1)*20)</f>
        <v>36</v>
      </c>
      <c r="D20" s="3">
        <f>IF('2_posizione internaz.li'!K20&lt;0,'2_posizione internaz.li'!K20/-35*100,0)</f>
        <v>0</v>
      </c>
      <c r="E20" s="3">
        <f>IF('3_Tasso cambio effettivo'!K20&lt;0,'3_Tasso cambio effettivo'!K20/-5*100,'3_Tasso cambio effettivo'!K20/5*100)</f>
        <v>24</v>
      </c>
      <c r="F20" s="3">
        <f>IF('4_Quota export mondiale'!K20&lt;0,'4_Quota export mondiale'!K20/-6*100,0)</f>
        <v>15</v>
      </c>
      <c r="G20" s="3">
        <f>IF('5_Costo_lavoro'!K20&gt;0,'5_Costo_lavoro'!K20/9*100,0)</f>
        <v>122.22222222222223</v>
      </c>
      <c r="H20" s="3">
        <f>IF('6_Prezzo abitazioni'!K20&gt;0,'6_Prezzo abitazioni'!K20/6*100,0)</f>
        <v>63.333333333333329</v>
      </c>
      <c r="I20" s="3">
        <f>IF('7_Crediti concessi privati'!K20&gt;0,'7_Crediti concessi privati'!K20/14*100,0)</f>
        <v>65.714285714285708</v>
      </c>
      <c r="J20" s="3">
        <f>IF('8_Debiti settore privato'!K20&gt;0,'8_Debiti settore privato'!K20/133*100,0)</f>
        <v>97.142857142857125</v>
      </c>
      <c r="K20" s="3">
        <f>IF('9_Debito pubblico'!K20&gt;0,'9_Debito pubblico'!K20/60*100,0)</f>
        <v>93.833333333333329</v>
      </c>
      <c r="L20" s="3">
        <f>IF('10_Disoccupazione'!K20&gt;0,'10_Disoccupazione'!K20/10*100,0)</f>
        <v>38</v>
      </c>
      <c r="M20" s="3">
        <f>IF('11_esposizione finanziaria'!K20&gt;0,'11_esposizione finanziaria'!K20/16.5*100,0)</f>
        <v>46.666666666666664</v>
      </c>
      <c r="N20" s="3">
        <f>IF('12_Tasso di attivita'!K20&lt;0,'12_Tasso di attivita'!K20/-0.2*100,0)</f>
        <v>0</v>
      </c>
      <c r="O20" s="3">
        <f>IF('13_Disoccupazione lungo periodo'!K20&gt;0,'13_Disoccupazione lungo periodo'!K20/0.5*100,0)</f>
        <v>0</v>
      </c>
      <c r="P20" s="3">
        <f>IF('14_Disoccupazione giovanile'!K20&gt;0,'14_Disoccupazione giovanile'!K20/2*100,0)</f>
        <v>15</v>
      </c>
      <c r="Q20">
        <f t="shared" si="0"/>
        <v>1</v>
      </c>
      <c r="R20" s="3">
        <f t="shared" si="7"/>
        <v>44.065192743764165</v>
      </c>
      <c r="S20">
        <f t="shared" si="1"/>
        <v>4</v>
      </c>
      <c r="T20">
        <f t="shared" si="2"/>
        <v>1</v>
      </c>
      <c r="U20" s="3">
        <f t="shared" si="3"/>
        <v>39.444444444444443</v>
      </c>
      <c r="V20">
        <f t="shared" si="4"/>
        <v>3</v>
      </c>
      <c r="W20">
        <f t="shared" si="5"/>
        <v>0</v>
      </c>
      <c r="X20" s="3">
        <f t="shared" si="8"/>
        <v>46.632275132275126</v>
      </c>
      <c r="Y20">
        <f t="shared" si="6"/>
        <v>4</v>
      </c>
      <c r="Z20" s="3">
        <f t="shared" si="9"/>
        <v>68.030772793351431</v>
      </c>
      <c r="AA20" s="3">
        <f t="shared" si="10"/>
        <v>14.087301587301587</v>
      </c>
      <c r="AB20" s="3">
        <f t="shared" si="11"/>
        <v>29.977891156462583</v>
      </c>
    </row>
    <row r="21" spans="1:28" x14ac:dyDescent="0.25">
      <c r="A21" s="4" t="s">
        <v>55</v>
      </c>
      <c r="B21" t="s">
        <v>22</v>
      </c>
      <c r="C21" s="3">
        <f>IF('1_Bilancia commerciale'!K21&lt;1,ABS(1-'1_Bilancia commerciale'!K21)*20,('1_Bilancia commerciale'!K21-1)*20)</f>
        <v>108</v>
      </c>
      <c r="D21" s="3">
        <f>IF('2_posizione internaz.li'!K21&lt;0,'2_posizione internaz.li'!K21/-35*100,0)</f>
        <v>0</v>
      </c>
      <c r="E21" s="3">
        <f>IF('3_Tasso cambio effettivo'!K21&lt;0,'3_Tasso cambio effettivo'!K21/-5*100,'3_Tasso cambio effettivo'!K21/5*100)</f>
        <v>44.000000000000007</v>
      </c>
      <c r="F21" s="3">
        <f>IF('4_Quota export mondiale'!K21&lt;0,'4_Quota export mondiale'!K21/-6*100,0)</f>
        <v>0</v>
      </c>
      <c r="G21" s="3">
        <f>IF('5_Costo_lavoro'!K21&gt;0,'5_Costo_lavoro'!K21/9*100,0)</f>
        <v>124.44444444444444</v>
      </c>
      <c r="H21" s="3">
        <f>IF('6_Prezzo abitazioni'!K21&gt;0,'6_Prezzo abitazioni'!K21/6*100,0)</f>
        <v>186.66666666666666</v>
      </c>
      <c r="I21" s="3">
        <f>IF('7_Crediti concessi privati'!K21&gt;0,'7_Crediti concessi privati'!K21/14*100,0)</f>
        <v>83.571428571428569</v>
      </c>
      <c r="J21" s="3">
        <f>IF('8_Debiti settore privato'!K21&gt;0,'8_Debiti settore privato'!K21/133*100,0)</f>
        <v>172.40601503759399</v>
      </c>
      <c r="K21" s="3">
        <f>IF('9_Debito pubblico'!K21&gt;0,'9_Debito pubblico'!K21/60*100,0)</f>
        <v>87.333333333333329</v>
      </c>
      <c r="L21" s="3">
        <f>IF('10_Disoccupazione'!K21&gt;0,'10_Disoccupazione'!K21/10*100,0)</f>
        <v>45</v>
      </c>
      <c r="M21" s="3">
        <f>IF('11_esposizione finanziaria'!K21&gt;0,'11_esposizione finanziaria'!K21/16.5*100,0)</f>
        <v>0</v>
      </c>
      <c r="N21" s="3">
        <f>IF('12_Tasso di attivita'!K21&lt;0,'12_Tasso di attivita'!K21/-0.2*100,0)</f>
        <v>0</v>
      </c>
      <c r="O21" s="3">
        <f>IF('13_Disoccupazione lungo periodo'!K21&gt;0,'13_Disoccupazione lungo periodo'!K21/0.5*100,0)</f>
        <v>0</v>
      </c>
      <c r="P21" s="3">
        <f>IF('14_Disoccupazione giovanile'!K21&gt;0,'14_Disoccupazione giovanile'!K21/2*100,0)</f>
        <v>20</v>
      </c>
      <c r="Q21">
        <f t="shared" si="0"/>
        <v>4</v>
      </c>
      <c r="R21" s="3">
        <f t="shared" si="7"/>
        <v>62.244420575247645</v>
      </c>
      <c r="S21">
        <f t="shared" si="1"/>
        <v>11</v>
      </c>
      <c r="T21">
        <f t="shared" si="2"/>
        <v>2</v>
      </c>
      <c r="U21" s="3">
        <f t="shared" si="3"/>
        <v>55.288888888888891</v>
      </c>
      <c r="V21">
        <f t="shared" si="4"/>
        <v>13</v>
      </c>
      <c r="W21">
        <f t="shared" si="5"/>
        <v>2</v>
      </c>
      <c r="X21" s="3">
        <f t="shared" si="8"/>
        <v>66.108604845446948</v>
      </c>
      <c r="Y21">
        <f t="shared" si="6"/>
        <v>13</v>
      </c>
      <c r="Z21" s="3">
        <f t="shared" si="9"/>
        <v>68.276623730217466</v>
      </c>
      <c r="AA21" s="3">
        <f t="shared" si="10"/>
        <v>19.746031746031747</v>
      </c>
      <c r="AB21" s="3">
        <f t="shared" si="11"/>
        <v>42.498388829215898</v>
      </c>
    </row>
    <row r="22" spans="1:28" x14ac:dyDescent="0.25">
      <c r="A22" s="4" t="s">
        <v>55</v>
      </c>
      <c r="B22" t="s">
        <v>23</v>
      </c>
      <c r="C22" s="3">
        <f>IF('1_Bilancia commerciale'!K22&lt;1,ABS(1-'1_Bilancia commerciale'!K22)*20,('1_Bilancia commerciale'!K22-1)*20)</f>
        <v>18</v>
      </c>
      <c r="D22" s="3">
        <f>IF('2_posizione internaz.li'!K22&lt;0,'2_posizione internaz.li'!K22/-35*100,0)</f>
        <v>0</v>
      </c>
      <c r="E22" s="3">
        <f>IF('3_Tasso cambio effettivo'!K22&lt;0,'3_Tasso cambio effettivo'!K22/-5*100,'3_Tasso cambio effettivo'!K22/5*100)</f>
        <v>24</v>
      </c>
      <c r="F22" s="3">
        <f>IF('4_Quota export mondiale'!K22&lt;0,'4_Quota export mondiale'!K22/-6*100,0)</f>
        <v>45.333333333333336</v>
      </c>
      <c r="G22" s="3">
        <f>IF('5_Costo_lavoro'!K22&gt;0,'5_Costo_lavoro'!K22/9*100,0)</f>
        <v>110.00000000000001</v>
      </c>
      <c r="H22" s="3">
        <f>IF('6_Prezzo abitazioni'!K22&gt;0,'6_Prezzo abitazioni'!K22/6*100,0)</f>
        <v>165</v>
      </c>
      <c r="I22" s="3">
        <f>IF('7_Crediti concessi privati'!K22&gt;0,'7_Crediti concessi privati'!K22/14*100,0)</f>
        <v>52.857142857142861</v>
      </c>
      <c r="J22" s="3">
        <f>IF('8_Debiti settore privato'!K22&gt;0,'8_Debiti settore privato'!K22/133*100,0)</f>
        <v>97.518796992481199</v>
      </c>
      <c r="K22" s="3">
        <f>IF('9_Debito pubblico'!K22&gt;0,'9_Debito pubblico'!K22/60*100,0)</f>
        <v>137.16666666666666</v>
      </c>
      <c r="L22" s="3">
        <f>IF('10_Disoccupazione'!K22&gt;0,'10_Disoccupazione'!K22/10*100,0)</f>
        <v>57.000000000000007</v>
      </c>
      <c r="M22" s="3">
        <f>IF('11_esposizione finanziaria'!K22&gt;0,'11_esposizione finanziaria'!K22/16.5*100,0)</f>
        <v>48.484848484848484</v>
      </c>
      <c r="N22" s="3">
        <f>IF('12_Tasso di attivita'!K22&lt;0,'12_Tasso di attivita'!K22/-0.2*100,0)</f>
        <v>0</v>
      </c>
      <c r="O22" s="3">
        <f>IF('13_Disoccupazione lungo periodo'!K22&gt;0,'13_Disoccupazione lungo periodo'!K22/0.5*100,0)</f>
        <v>60</v>
      </c>
      <c r="P22" s="3">
        <f>IF('14_Disoccupazione giovanile'!K22&gt;0,'14_Disoccupazione giovanile'!K22/2*100,0)</f>
        <v>50</v>
      </c>
      <c r="Q22">
        <f t="shared" si="0"/>
        <v>3</v>
      </c>
      <c r="R22" s="3">
        <f t="shared" si="7"/>
        <v>61.811484881033756</v>
      </c>
      <c r="S22">
        <f t="shared" si="1"/>
        <v>10</v>
      </c>
      <c r="T22">
        <f t="shared" si="2"/>
        <v>1</v>
      </c>
      <c r="U22" s="3">
        <f t="shared" si="3"/>
        <v>39.466666666666676</v>
      </c>
      <c r="V22">
        <f t="shared" si="4"/>
        <v>4</v>
      </c>
      <c r="W22">
        <f t="shared" si="5"/>
        <v>2</v>
      </c>
      <c r="X22" s="3">
        <f t="shared" si="8"/>
        <v>74.225272777904351</v>
      </c>
      <c r="Y22">
        <f t="shared" si="6"/>
        <v>17</v>
      </c>
      <c r="Z22" s="3">
        <f t="shared" si="9"/>
        <v>77.196409174821341</v>
      </c>
      <c r="AA22" s="3">
        <f t="shared" si="10"/>
        <v>14.095238095238098</v>
      </c>
      <c r="AB22" s="3">
        <f t="shared" si="11"/>
        <v>47.716246785795654</v>
      </c>
    </row>
    <row r="23" spans="1:28" x14ac:dyDescent="0.25">
      <c r="A23" s="4" t="s">
        <v>56</v>
      </c>
      <c r="B23" t="s">
        <v>24</v>
      </c>
      <c r="C23" s="3">
        <f>IF('1_Bilancia commerciale'!K23&lt;1,ABS(1-'1_Bilancia commerciale'!K23)*20,('1_Bilancia commerciale'!K23-1)*20)</f>
        <v>14</v>
      </c>
      <c r="D23" s="3">
        <f>IF('2_posizione internaz.li'!K23&lt;0,'2_posizione internaz.li'!K23/-35*100,0)</f>
        <v>112.85714285714286</v>
      </c>
      <c r="E23" s="3">
        <f>IF('3_Tasso cambio effettivo'!K23&lt;0,'3_Tasso cambio effettivo'!K23/-5*100,'3_Tasso cambio effettivo'!K23/5*100)</f>
        <v>8</v>
      </c>
      <c r="F23" s="3">
        <f>IF('4_Quota export mondiale'!K23&lt;0,'4_Quota export mondiale'!K23/-6*100,0)</f>
        <v>0</v>
      </c>
      <c r="G23" s="3">
        <f>IF('5_Costo_lavoro'!K23&gt;0,'5_Costo_lavoro'!K23/9*100,0)</f>
        <v>118.88888888888889</v>
      </c>
      <c r="H23" s="3">
        <f>IF('6_Prezzo abitazioni'!K23&gt;0,'6_Prezzo abitazioni'!K23/6*100,0)</f>
        <v>61.666666666666671</v>
      </c>
      <c r="I23" s="3">
        <f>IF('7_Crediti concessi privati'!K23&gt;0,'7_Crediti concessi privati'!K23/14*100,0)</f>
        <v>28.571428571428569</v>
      </c>
      <c r="J23" s="3">
        <f>IF('8_Debiti settore privato'!K23&gt;0,'8_Debiti settore privato'!K23/133*100,0)</f>
        <v>53.834586466165412</v>
      </c>
      <c r="K23" s="3">
        <f>IF('9_Debito pubblico'!K23&gt;0,'9_Debito pubblico'!K23/60*100,0)</f>
        <v>89.666666666666657</v>
      </c>
      <c r="L23" s="3">
        <f>IF('10_Disoccupazione'!K23&gt;0,'10_Disoccupazione'!K23/10*100,0)</f>
        <v>32.999999999999993</v>
      </c>
      <c r="M23" s="3">
        <f>IF('11_esposizione finanziaria'!K23&gt;0,'11_esposizione finanziaria'!K23/16.5*100,0)</f>
        <v>82.424242424242422</v>
      </c>
      <c r="N23" s="3">
        <f>IF('12_Tasso di attivita'!K23&lt;0,'12_Tasso di attivita'!K23/-0.2*100,0)</f>
        <v>0</v>
      </c>
      <c r="O23" s="3">
        <f>IF('13_Disoccupazione lungo periodo'!K23&gt;0,'13_Disoccupazione lungo periodo'!K23/0.5*100,0)</f>
        <v>0</v>
      </c>
      <c r="P23" s="3">
        <f>IF('14_Disoccupazione giovanile'!K23&gt;0,'14_Disoccupazione giovanile'!K23/2*100,0)</f>
        <v>5</v>
      </c>
      <c r="Q23">
        <f t="shared" si="0"/>
        <v>2</v>
      </c>
      <c r="R23" s="3">
        <f t="shared" si="7"/>
        <v>43.422115895800104</v>
      </c>
      <c r="S23">
        <f t="shared" si="1"/>
        <v>2</v>
      </c>
      <c r="T23">
        <f t="shared" si="2"/>
        <v>2</v>
      </c>
      <c r="U23" s="3">
        <f t="shared" si="3"/>
        <v>50.749206349206347</v>
      </c>
      <c r="V23">
        <f t="shared" si="4"/>
        <v>11</v>
      </c>
      <c r="W23">
        <f t="shared" si="5"/>
        <v>0</v>
      </c>
      <c r="X23" s="3">
        <f t="shared" si="8"/>
        <v>39.351510088352192</v>
      </c>
      <c r="Y23">
        <f t="shared" si="6"/>
        <v>3</v>
      </c>
      <c r="Z23" s="3">
        <f t="shared" si="9"/>
        <v>58.259250662077832</v>
      </c>
      <c r="AA23" s="3">
        <f t="shared" si="10"/>
        <v>18.124716553287982</v>
      </c>
      <c r="AB23" s="3">
        <f t="shared" si="11"/>
        <v>25.297399342512126</v>
      </c>
    </row>
    <row r="24" spans="1:28" x14ac:dyDescent="0.25">
      <c r="A24" s="4" t="s">
        <v>55</v>
      </c>
      <c r="B24" t="s">
        <v>25</v>
      </c>
      <c r="C24" s="3">
        <f>IF('1_Bilancia commerciale'!K24&lt;1,ABS(1-'1_Bilancia commerciale'!K24)*20,('1_Bilancia commerciale'!K24-1)*20)</f>
        <v>32</v>
      </c>
      <c r="D24" s="3">
        <f>IF('2_posizione internaz.li'!K24&lt;0,'2_posizione internaz.li'!K24/-35*100,0)</f>
        <v>270.57142857142861</v>
      </c>
      <c r="E24" s="3">
        <f>IF('3_Tasso cambio effettivo'!K24&lt;0,'3_Tasso cambio effettivo'!K24/-5*100,'3_Tasso cambio effettivo'!K24/5*100)</f>
        <v>55.999999999999993</v>
      </c>
      <c r="F24" s="3">
        <f>IF('4_Quota export mondiale'!K24&lt;0,'4_Quota export mondiale'!K24/-6*100,0)</f>
        <v>88</v>
      </c>
      <c r="G24" s="3">
        <f>IF('5_Costo_lavoro'!K24&gt;0,'5_Costo_lavoro'!K24/9*100,0)</f>
        <v>138.88888888888889</v>
      </c>
      <c r="H24" s="3">
        <f>IF('6_Prezzo abitazioni'!K24&gt;0,'6_Prezzo abitazioni'!K24/6*100,0)</f>
        <v>131.66666666666666</v>
      </c>
      <c r="I24" s="3">
        <f>IF('7_Crediti concessi privati'!K24&gt;0,'7_Crediti concessi privati'!K24/14*100,0)</f>
        <v>28.571428571428569</v>
      </c>
      <c r="J24" s="3">
        <f>IF('8_Debiti settore privato'!K24&gt;0,'8_Debiti settore privato'!K24/133*100,0)</f>
        <v>117.96992481203009</v>
      </c>
      <c r="K24" s="3">
        <f>IF('9_Debito pubblico'!K24&gt;0,'9_Debito pubblico'!K24/60*100,0)</f>
        <v>209.16666666666669</v>
      </c>
      <c r="L24" s="3">
        <f>IF('10_Disoccupazione'!K24&gt;0,'10_Disoccupazione'!K24/10*100,0)</f>
        <v>68</v>
      </c>
      <c r="M24" s="3">
        <f>IF('11_esposizione finanziaria'!K24&gt;0,'11_esposizione finanziaria'!K24/16.5*100,0)</f>
        <v>43.030303030303031</v>
      </c>
      <c r="N24" s="3">
        <f>IF('12_Tasso di attivita'!K24&lt;0,'12_Tasso di attivita'!K24/-0.2*100,0)</f>
        <v>0</v>
      </c>
      <c r="O24" s="3">
        <f>IF('13_Disoccupazione lungo periodo'!K24&gt;0,'13_Disoccupazione lungo periodo'!K24/0.5*100,0)</f>
        <v>0</v>
      </c>
      <c r="P24" s="3">
        <f>IF('14_Disoccupazione giovanile'!K24&gt;0,'14_Disoccupazione giovanile'!K24/2*100,0)</f>
        <v>155</v>
      </c>
      <c r="Q24">
        <f t="shared" si="0"/>
        <v>6</v>
      </c>
      <c r="R24" s="3">
        <f t="shared" si="7"/>
        <v>95.633236229100888</v>
      </c>
      <c r="S24">
        <f t="shared" si="1"/>
        <v>24</v>
      </c>
      <c r="T24">
        <f t="shared" si="2"/>
        <v>2</v>
      </c>
      <c r="U24" s="3">
        <f t="shared" si="3"/>
        <v>117.09206349206349</v>
      </c>
      <c r="V24">
        <f t="shared" si="4"/>
        <v>25</v>
      </c>
      <c r="W24">
        <f t="shared" si="5"/>
        <v>4</v>
      </c>
      <c r="X24" s="3">
        <f t="shared" si="8"/>
        <v>83.711665527454997</v>
      </c>
      <c r="Y24">
        <f t="shared" si="6"/>
        <v>19</v>
      </c>
      <c r="Z24" s="3">
        <f t="shared" si="9"/>
        <v>56.271903207241749</v>
      </c>
      <c r="AA24" s="3">
        <f t="shared" si="10"/>
        <v>41.818594104308389</v>
      </c>
      <c r="AB24" s="3">
        <f t="shared" si="11"/>
        <v>53.814642124792499</v>
      </c>
    </row>
    <row r="25" spans="1:28" x14ac:dyDescent="0.25">
      <c r="A25" s="4" t="s">
        <v>56</v>
      </c>
      <c r="B25" t="s">
        <v>26</v>
      </c>
      <c r="C25" s="3">
        <f>IF('1_Bilancia commerciale'!K25&lt;1,ABS(1-'1_Bilancia commerciale'!K25)*20,('1_Bilancia commerciale'!K25-1)*20)</f>
        <v>134</v>
      </c>
      <c r="D25" s="3">
        <f>IF('2_posizione internaz.li'!K25&lt;0,'2_posizione internaz.li'!K25/-35*100,0)</f>
        <v>134.85714285714289</v>
      </c>
      <c r="E25" s="3">
        <f>IF('3_Tasso cambio effettivo'!K25&lt;0,'3_Tasso cambio effettivo'!K25/-5*100,'3_Tasso cambio effettivo'!K25/5*100)</f>
        <v>20</v>
      </c>
      <c r="F25" s="3">
        <f>IF('4_Quota export mondiale'!K25&lt;0,'4_Quota export mondiale'!K25/-6*100,0)</f>
        <v>0</v>
      </c>
      <c r="G25" s="3">
        <f>IF('5_Costo_lavoro'!K25&gt;0,'5_Costo_lavoro'!K25/9*100,0)</f>
        <v>160</v>
      </c>
      <c r="H25" s="3">
        <f>IF('6_Prezzo abitazioni'!K25&gt;0,'6_Prezzo abitazioni'!K25/6*100,0)</f>
        <v>0</v>
      </c>
      <c r="I25" s="3">
        <f>IF('7_Crediti concessi privati'!K25&gt;0,'7_Crediti concessi privati'!K25/14*100,0)</f>
        <v>27.142857142857142</v>
      </c>
      <c r="J25" s="3">
        <f>IF('8_Debiti settore privato'!K25&gt;0,'8_Debiti settore privato'!K25/133*100,0)</f>
        <v>36.165413533834588</v>
      </c>
      <c r="K25" s="3">
        <f>IF('9_Debito pubblico'!K25&gt;0,'9_Debito pubblico'!K25/60*100,0)</f>
        <v>81.5</v>
      </c>
      <c r="L25" s="3">
        <f>IF('10_Disoccupazione'!K25&gt;0,'10_Disoccupazione'!K25/10*100,0)</f>
        <v>55.000000000000007</v>
      </c>
      <c r="M25" s="3">
        <f>IF('11_esposizione finanziaria'!K25&gt;0,'11_esposizione finanziaria'!K25/16.5*100,0)</f>
        <v>86.666666666666671</v>
      </c>
      <c r="N25" s="3">
        <f>IF('12_Tasso di attivita'!K25&lt;0,'12_Tasso di attivita'!K25/-0.2*100,0)</f>
        <v>0</v>
      </c>
      <c r="O25" s="3">
        <f>IF('13_Disoccupazione lungo periodo'!K25&gt;0,'13_Disoccupazione lungo periodo'!K25/0.5*100,0)</f>
        <v>0</v>
      </c>
      <c r="P25" s="3">
        <f>IF('14_Disoccupazione giovanile'!K25&gt;0,'14_Disoccupazione giovanile'!K25/2*100,0)</f>
        <v>25</v>
      </c>
      <c r="Q25">
        <f t="shared" si="0"/>
        <v>3</v>
      </c>
      <c r="R25" s="3">
        <f t="shared" si="7"/>
        <v>54.309434300035811</v>
      </c>
      <c r="S25">
        <f t="shared" si="1"/>
        <v>7</v>
      </c>
      <c r="T25">
        <f t="shared" si="2"/>
        <v>3</v>
      </c>
      <c r="U25" s="3">
        <f t="shared" si="3"/>
        <v>89.771428571428572</v>
      </c>
      <c r="V25">
        <f t="shared" si="4"/>
        <v>21</v>
      </c>
      <c r="W25">
        <f t="shared" si="5"/>
        <v>0</v>
      </c>
      <c r="X25" s="3">
        <f t="shared" si="8"/>
        <v>34.608326371484267</v>
      </c>
      <c r="Y25">
        <f t="shared" si="6"/>
        <v>2</v>
      </c>
      <c r="Z25" s="3">
        <f t="shared" si="9"/>
        <v>40.965644545896545</v>
      </c>
      <c r="AA25" s="3">
        <f t="shared" si="10"/>
        <v>32.061224489795919</v>
      </c>
      <c r="AB25" s="3">
        <f t="shared" si="11"/>
        <v>22.248209810239889</v>
      </c>
    </row>
    <row r="26" spans="1:28" x14ac:dyDescent="0.25">
      <c r="A26" s="4" t="s">
        <v>55</v>
      </c>
      <c r="B26" t="s">
        <v>27</v>
      </c>
      <c r="C26" s="3">
        <f>IF('1_Bilancia commerciale'!K26&lt;1,ABS(1-'1_Bilancia commerciale'!K26)*20,('1_Bilancia commerciale'!K26-1)*20)</f>
        <v>96</v>
      </c>
      <c r="D26" s="3">
        <f>IF('2_posizione internaz.li'!K26&lt;0,'2_posizione internaz.li'!K26/-35*100,0)</f>
        <v>19.428571428571427</v>
      </c>
      <c r="E26" s="3">
        <f>IF('3_Tasso cambio effettivo'!K26&lt;0,'3_Tasso cambio effettivo'!K26/-5*100,'3_Tasso cambio effettivo'!K26/5*100)</f>
        <v>8</v>
      </c>
      <c r="F26" s="3">
        <f>IF('4_Quota export mondiale'!K26&lt;0,'4_Quota export mondiale'!K26/-6*100,0)</f>
        <v>0</v>
      </c>
      <c r="G26" s="3">
        <f>IF('5_Costo_lavoro'!K26&gt;0,'5_Costo_lavoro'!K26/9*100,0)</f>
        <v>142.22222222222223</v>
      </c>
      <c r="H26" s="3">
        <f>IF('6_Prezzo abitazioni'!K26&gt;0,'6_Prezzo abitazioni'!K26/6*100,0)</f>
        <v>130</v>
      </c>
      <c r="I26" s="3">
        <f>IF('7_Crediti concessi privati'!K26&gt;0,'7_Crediti concessi privati'!K26/14*100,0)</f>
        <v>25</v>
      </c>
      <c r="J26" s="3">
        <f>IF('8_Debiti settore privato'!K26&gt;0,'8_Debiti settore privato'!K26/133*100,0)</f>
        <v>49.924812030075195</v>
      </c>
      <c r="K26" s="3">
        <f>IF('9_Debito pubblico'!K26&gt;0,'9_Debito pubblico'!K26/60*100,0)</f>
        <v>124.16666666666667</v>
      </c>
      <c r="L26" s="3">
        <f>IF('10_Disoccupazione'!K26&gt;0,'10_Disoccupazione'!K26/10*100,0)</f>
        <v>47</v>
      </c>
      <c r="M26" s="3">
        <f>IF('11_esposizione finanziaria'!K26&gt;0,'11_esposizione finanziaria'!K26/16.5*100,0)</f>
        <v>85.454545454545453</v>
      </c>
      <c r="N26" s="3">
        <f>IF('12_Tasso di attivita'!K26&lt;0,'12_Tasso di attivita'!K26/-0.2*100,0)</f>
        <v>0</v>
      </c>
      <c r="O26" s="3">
        <f>IF('13_Disoccupazione lungo periodo'!K26&gt;0,'13_Disoccupazione lungo periodo'!K26/0.5*100,0)</f>
        <v>0</v>
      </c>
      <c r="P26" s="3">
        <f>IF('14_Disoccupazione giovanile'!K26&gt;0,'14_Disoccupazione giovanile'!K26/2*100,0)</f>
        <v>195</v>
      </c>
      <c r="Q26">
        <f t="shared" si="0"/>
        <v>4</v>
      </c>
      <c r="R26" s="3">
        <f t="shared" si="7"/>
        <v>65.87120127157722</v>
      </c>
      <c r="S26">
        <f t="shared" si="1"/>
        <v>13</v>
      </c>
      <c r="T26">
        <f t="shared" si="2"/>
        <v>1</v>
      </c>
      <c r="U26" s="3">
        <f t="shared" si="3"/>
        <v>53.130158730158733</v>
      </c>
      <c r="V26">
        <f t="shared" si="4"/>
        <v>12</v>
      </c>
      <c r="W26">
        <f t="shared" si="5"/>
        <v>3</v>
      </c>
      <c r="X26" s="3">
        <f t="shared" si="8"/>
        <v>72.94955823903193</v>
      </c>
      <c r="Y26">
        <f t="shared" si="6"/>
        <v>16</v>
      </c>
      <c r="Z26" s="3">
        <f t="shared" si="9"/>
        <v>71.193698728658291</v>
      </c>
      <c r="AA26" s="3">
        <f t="shared" si="10"/>
        <v>18.975056689342406</v>
      </c>
      <c r="AB26" s="3">
        <f t="shared" si="11"/>
        <v>46.896144582234811</v>
      </c>
    </row>
    <row r="27" spans="1:28" x14ac:dyDescent="0.25">
      <c r="A27" s="4" t="s">
        <v>55</v>
      </c>
      <c r="B27" t="s">
        <v>28</v>
      </c>
      <c r="C27" s="3">
        <f>IF('1_Bilancia commerciale'!K27&lt;1,ABS(1-'1_Bilancia commerciale'!K27)*20,('1_Bilancia commerciale'!K27-1)*20)</f>
        <v>56</v>
      </c>
      <c r="D27" s="3">
        <f>IF('2_posizione internaz.li'!K27&lt;0,'2_posizione internaz.li'!K27/-35*100,0)</f>
        <v>174.28571428571428</v>
      </c>
      <c r="E27" s="3">
        <f>IF('3_Tasso cambio effettivo'!K27&lt;0,'3_Tasso cambio effettivo'!K27/-5*100,'3_Tasso cambio effettivo'!K27/5*100)</f>
        <v>62</v>
      </c>
      <c r="F27" s="3">
        <f>IF('4_Quota export mondiale'!K27&lt;0,'4_Quota export mondiale'!K27/-6*100,0)</f>
        <v>48.666666666666664</v>
      </c>
      <c r="G27" s="3">
        <f>IF('5_Costo_lavoro'!K27&gt;0,'5_Costo_lavoro'!K27/9*100,0)</f>
        <v>156.66666666666666</v>
      </c>
      <c r="H27" s="3">
        <f>IF('6_Prezzo abitazioni'!K27&gt;0,'6_Prezzo abitazioni'!K27/6*100,0)</f>
        <v>50</v>
      </c>
      <c r="I27" s="3">
        <f>IF('7_Crediti concessi privati'!K27&gt;0,'7_Crediti concessi privati'!K27/14*100,0)</f>
        <v>39.285714285714285</v>
      </c>
      <c r="J27" s="3">
        <f>IF('8_Debiti settore privato'!K27&gt;0,'8_Debiti settore privato'!K27/133*100,0)</f>
        <v>71.428571428571431</v>
      </c>
      <c r="K27" s="3">
        <f>IF('9_Debito pubblico'!K27&gt;0,'9_Debito pubblico'!K27/60*100,0)</f>
        <v>103.66666666666666</v>
      </c>
      <c r="L27" s="3">
        <f>IF('10_Disoccupazione'!K27&gt;0,'10_Disoccupazione'!K27/10*100,0)</f>
        <v>64</v>
      </c>
      <c r="M27" s="3">
        <f>IF('11_esposizione finanziaria'!K27&gt;0,'11_esposizione finanziaria'!K27/16.5*100,0)</f>
        <v>145.45454545454547</v>
      </c>
      <c r="N27" s="3">
        <f>IF('12_Tasso di attivita'!K27&lt;0,'12_Tasso di attivita'!K27/-0.2*100,0)</f>
        <v>0</v>
      </c>
      <c r="O27" s="3">
        <f>IF('13_Disoccupazione lungo periodo'!K27&gt;0,'13_Disoccupazione lungo periodo'!K27/0.5*100,0)</f>
        <v>0</v>
      </c>
      <c r="P27" s="3">
        <f>IF('14_Disoccupazione giovanile'!K27&gt;0,'14_Disoccupazione giovanile'!K27/2*100,0)</f>
        <v>240</v>
      </c>
      <c r="Q27">
        <f t="shared" si="0"/>
        <v>5</v>
      </c>
      <c r="R27" s="3">
        <f t="shared" si="7"/>
        <v>86.532467532467535</v>
      </c>
      <c r="S27">
        <f t="shared" si="1"/>
        <v>20</v>
      </c>
      <c r="T27">
        <f t="shared" si="2"/>
        <v>2</v>
      </c>
      <c r="U27" s="3">
        <f t="shared" si="3"/>
        <v>99.523809523809518</v>
      </c>
      <c r="V27">
        <f t="shared" si="4"/>
        <v>22</v>
      </c>
      <c r="W27">
        <f t="shared" si="5"/>
        <v>3</v>
      </c>
      <c r="X27" s="3">
        <f t="shared" si="8"/>
        <v>79.315055315055318</v>
      </c>
      <c r="Y27">
        <f t="shared" si="6"/>
        <v>18</v>
      </c>
      <c r="Z27" s="3">
        <f t="shared" si="9"/>
        <v>58.923836681603461</v>
      </c>
      <c r="AA27" s="3">
        <f t="shared" si="10"/>
        <v>35.544217687074827</v>
      </c>
      <c r="AB27" s="3">
        <f t="shared" si="11"/>
        <v>50.988249845392708</v>
      </c>
    </row>
    <row r="28" spans="1:28" x14ac:dyDescent="0.25">
      <c r="A28" s="4" t="s">
        <v>55</v>
      </c>
      <c r="B28" t="s">
        <v>29</v>
      </c>
      <c r="C28" s="3">
        <f>IF('1_Bilancia commerciale'!K28&lt;1,ABS(1-'1_Bilancia commerciale'!K28)*20,('1_Bilancia commerciale'!K28-1)*20)</f>
        <v>14</v>
      </c>
      <c r="D28" s="3">
        <f>IF('2_posizione internaz.li'!K28&lt;0,'2_posizione internaz.li'!K28/-35*100,0)</f>
        <v>4</v>
      </c>
      <c r="E28" s="3">
        <f>IF('3_Tasso cambio effettivo'!K28&lt;0,'3_Tasso cambio effettivo'!K28/-5*100,'3_Tasso cambio effettivo'!K28/5*100)</f>
        <v>13.999999999999998</v>
      </c>
      <c r="F28" s="3">
        <f>IF('4_Quota export mondiale'!K28&lt;0,'4_Quota export mondiale'!K28/-6*100,0)</f>
        <v>0</v>
      </c>
      <c r="G28" s="3">
        <f>IF('5_Costo_lavoro'!K28&gt;0,'5_Costo_lavoro'!K28/9*100,0)</f>
        <v>66.666666666666657</v>
      </c>
      <c r="H28" s="3">
        <f>IF('6_Prezzo abitazioni'!K28&gt;0,'6_Prezzo abitazioni'!K28/6*100,0)</f>
        <v>46.666666666666664</v>
      </c>
      <c r="I28" s="3">
        <f>IF('7_Crediti concessi privati'!K28&gt;0,'7_Crediti concessi privati'!K28/14*100,0)</f>
        <v>43.571428571428569</v>
      </c>
      <c r="J28" s="3">
        <f>IF('8_Debiti settore privato'!K28&gt;0,'8_Debiti settore privato'!K28/133*100,0)</f>
        <v>112.85714285714286</v>
      </c>
      <c r="K28" s="3">
        <f>IF('9_Debito pubblico'!K28&gt;0,'9_Debito pubblico'!K28/60*100,0)</f>
        <v>120.66666666666667</v>
      </c>
      <c r="L28" s="3">
        <f>IF('10_Disoccupazione'!K28&gt;0,'10_Disoccupazione'!K28/10*100,0)</f>
        <v>74</v>
      </c>
      <c r="M28" s="3">
        <f>IF('11_esposizione finanziaria'!K28&gt;0,'11_esposizione finanziaria'!K28/16.5*100,0)</f>
        <v>56.969696969696969</v>
      </c>
      <c r="N28" s="3">
        <f>IF('12_Tasso di attivita'!K28&lt;0,'12_Tasso di attivita'!K28/-0.2*100,0)</f>
        <v>0</v>
      </c>
      <c r="O28" s="3">
        <f>IF('13_Disoccupazione lungo periodo'!K28&gt;0,'13_Disoccupazione lungo periodo'!K28/0.5*100,0)</f>
        <v>0</v>
      </c>
      <c r="P28" s="3">
        <f>IF('14_Disoccupazione giovanile'!K28&gt;0,'14_Disoccupazione giovanile'!K28/2*100,0)</f>
        <v>0</v>
      </c>
      <c r="Q28">
        <f t="shared" si="0"/>
        <v>2</v>
      </c>
      <c r="R28" s="3">
        <f t="shared" si="7"/>
        <v>39.528447742733455</v>
      </c>
      <c r="S28">
        <f t="shared" si="1"/>
        <v>1</v>
      </c>
      <c r="T28">
        <f t="shared" si="2"/>
        <v>0</v>
      </c>
      <c r="U28" s="3">
        <f t="shared" si="3"/>
        <v>19.733333333333331</v>
      </c>
      <c r="V28">
        <f t="shared" si="4"/>
        <v>2</v>
      </c>
      <c r="W28">
        <f t="shared" si="5"/>
        <v>2</v>
      </c>
      <c r="X28" s="3">
        <f t="shared" si="8"/>
        <v>50.525733525733521</v>
      </c>
      <c r="Y28">
        <f t="shared" si="6"/>
        <v>6</v>
      </c>
      <c r="Z28" s="3">
        <f t="shared" si="9"/>
        <v>82.170767004341528</v>
      </c>
      <c r="AA28" s="3">
        <f t="shared" si="10"/>
        <v>7.0476190476190466</v>
      </c>
      <c r="AB28" s="3">
        <f t="shared" si="11"/>
        <v>32.480828695114404</v>
      </c>
    </row>
    <row r="29" spans="1:28" x14ac:dyDescent="0.25">
      <c r="A29" s="4" t="s">
        <v>56</v>
      </c>
      <c r="B29" t="s">
        <v>30</v>
      </c>
      <c r="C29" s="3">
        <f>IF('1_Bilancia commerciale'!K29&lt;1,ABS(1-'1_Bilancia commerciale'!K29)*20,('1_Bilancia commerciale'!K29-1)*20)</f>
        <v>92</v>
      </c>
      <c r="D29" s="3">
        <f>IF('2_posizione internaz.li'!K29&lt;0,'2_posizione internaz.li'!K29/-35*100,0)</f>
        <v>0</v>
      </c>
      <c r="E29" s="3">
        <f>IF('3_Tasso cambio effettivo'!K29&lt;0,'3_Tasso cambio effettivo'!K29/-5*100,'3_Tasso cambio effettivo'!K29/5*100)</f>
        <v>42.000000000000007</v>
      </c>
      <c r="F29" s="3">
        <f>IF('4_Quota export mondiale'!K29&lt;0,'4_Quota export mondiale'!K29/-6*100,0)</f>
        <v>17.166666666666668</v>
      </c>
      <c r="G29" s="3">
        <f>IF('5_Costo_lavoro'!K29&gt;0,'5_Costo_lavoro'!K29/9*100,0)</f>
        <v>60.000000000000007</v>
      </c>
      <c r="H29" s="3">
        <f>IF('6_Prezzo abitazioni'!K29&gt;0,'6_Prezzo abitazioni'!K29/6*100,0)</f>
        <v>135</v>
      </c>
      <c r="I29" s="3">
        <f>IF('7_Crediti concessi privati'!K29&gt;0,'7_Crediti concessi privati'!K29/14*100,0)</f>
        <v>118.57142857142857</v>
      </c>
      <c r="J29" s="3">
        <f>IF('8_Debiti settore privato'!K29&gt;0,'8_Debiti settore privato'!K29/133*100,0)</f>
        <v>161.87969924812032</v>
      </c>
      <c r="K29" s="3">
        <f>IF('9_Debito pubblico'!K29&gt;0,'9_Debito pubblico'!K29/60*100,0)</f>
        <v>60.5</v>
      </c>
      <c r="L29" s="3">
        <f>IF('10_Disoccupazione'!K29&gt;0,'10_Disoccupazione'!K29/10*100,0)</f>
        <v>81</v>
      </c>
      <c r="M29" s="3">
        <f>IF('11_esposizione finanziaria'!K29&gt;0,'11_esposizione finanziaria'!K29/16.5*100,0)</f>
        <v>66.060606060606062</v>
      </c>
      <c r="N29" s="3">
        <f>IF('12_Tasso di attivita'!K29&lt;0,'12_Tasso di attivita'!K29/-0.2*100,0)</f>
        <v>0</v>
      </c>
      <c r="O29" s="3">
        <f>IF('13_Disoccupazione lungo periodo'!K29&gt;0,'13_Disoccupazione lungo periodo'!K29/0.5*100,0)</f>
        <v>40</v>
      </c>
      <c r="P29" s="3">
        <f>IF('14_Disoccupazione giovanile'!K29&gt;0,'14_Disoccupazione giovanile'!K29/2*100,0)</f>
        <v>395</v>
      </c>
      <c r="Q29">
        <f t="shared" si="0"/>
        <v>4</v>
      </c>
      <c r="R29" s="3">
        <f t="shared" si="7"/>
        <v>90.655600039058683</v>
      </c>
      <c r="S29">
        <f t="shared" si="1"/>
        <v>22</v>
      </c>
      <c r="T29">
        <f t="shared" si="2"/>
        <v>0</v>
      </c>
      <c r="U29" s="3">
        <f t="shared" si="3"/>
        <v>42.233333333333334</v>
      </c>
      <c r="V29">
        <f t="shared" si="4"/>
        <v>6</v>
      </c>
      <c r="W29">
        <f t="shared" si="5"/>
        <v>4</v>
      </c>
      <c r="X29" s="3">
        <f t="shared" si="8"/>
        <v>117.55685932001721</v>
      </c>
      <c r="Y29">
        <f t="shared" si="6"/>
        <v>24</v>
      </c>
      <c r="Z29" s="3">
        <f t="shared" si="9"/>
        <v>83.36193977334581</v>
      </c>
      <c r="AA29" s="3">
        <f t="shared" si="10"/>
        <v>15.083333333333332</v>
      </c>
      <c r="AB29" s="3">
        <f t="shared" si="11"/>
        <v>75.572266705725355</v>
      </c>
    </row>
    <row r="30" spans="1:28" x14ac:dyDescent="0.25">
      <c r="A30" s="4"/>
      <c r="B30" t="s">
        <v>81</v>
      </c>
      <c r="C30" s="3">
        <f t="shared" ref="C30:P30" si="12">AVERAGE(C3:C29)</f>
        <v>60.444444444444443</v>
      </c>
      <c r="D30" s="3">
        <f t="shared" si="12"/>
        <v>101.52380952380953</v>
      </c>
      <c r="E30" s="3">
        <f t="shared" si="12"/>
        <v>38.296296296296298</v>
      </c>
      <c r="F30" s="3">
        <f t="shared" si="12"/>
        <v>29.598765432098762</v>
      </c>
      <c r="G30" s="3">
        <f t="shared" si="12"/>
        <v>108.23045267489708</v>
      </c>
      <c r="H30" s="3">
        <f t="shared" si="12"/>
        <v>106.54320987654319</v>
      </c>
      <c r="I30" s="3">
        <f t="shared" si="12"/>
        <v>53.703703703703724</v>
      </c>
      <c r="J30" s="3">
        <f t="shared" si="12"/>
        <v>101.13338902812588</v>
      </c>
      <c r="K30" s="3">
        <f t="shared" si="12"/>
        <v>121.09876543209874</v>
      </c>
      <c r="L30" s="3">
        <f t="shared" si="12"/>
        <v>66.074074074074076</v>
      </c>
      <c r="M30" s="3">
        <f t="shared" si="12"/>
        <v>67.676767676767696</v>
      </c>
      <c r="N30" s="3">
        <f t="shared" si="12"/>
        <v>72.222222222222229</v>
      </c>
      <c r="O30" s="3">
        <f t="shared" si="12"/>
        <v>14.074074074074074</v>
      </c>
      <c r="P30" s="3">
        <f t="shared" si="12"/>
        <v>82.037037037037038</v>
      </c>
      <c r="R30" s="3">
        <f t="shared" si="7"/>
        <v>73.046929392585184</v>
      </c>
      <c r="U30" s="3">
        <f t="shared" si="3"/>
        <v>67.618753674309218</v>
      </c>
      <c r="X30" s="3">
        <f t="shared" si="8"/>
        <v>76.062582569405166</v>
      </c>
      <c r="Z30" s="3">
        <f t="shared" si="9"/>
        <v>66.939671407826182</v>
      </c>
      <c r="AA30" s="3">
        <f t="shared" si="10"/>
        <v>24.149554883681866</v>
      </c>
      <c r="AB30" s="3">
        <f t="shared" si="11"/>
        <v>48.897374508903326</v>
      </c>
    </row>
    <row r="31" spans="1:28" x14ac:dyDescent="0.25">
      <c r="A31" s="4" t="s">
        <v>55</v>
      </c>
      <c r="C31" s="3">
        <f t="shared" ref="C31:P31" si="13">SUMIF($A3:$A29,"EUR",C3:C29)/19</f>
        <v>60.421052631578945</v>
      </c>
      <c r="D31" s="3">
        <f t="shared" si="13"/>
        <v>112.85714285714285</v>
      </c>
      <c r="E31" s="3">
        <f t="shared" si="13"/>
        <v>34.421052631578945</v>
      </c>
      <c r="F31" s="3">
        <f t="shared" si="13"/>
        <v>40.157894736842103</v>
      </c>
      <c r="G31" s="3">
        <f t="shared" si="13"/>
        <v>102.63157894736841</v>
      </c>
      <c r="H31" s="3">
        <f t="shared" si="13"/>
        <v>103.42105263157896</v>
      </c>
      <c r="I31" s="3">
        <f t="shared" si="13"/>
        <v>53.872180451127818</v>
      </c>
      <c r="J31" s="3">
        <f t="shared" si="13"/>
        <v>108.88009497427777</v>
      </c>
      <c r="K31" s="3">
        <f t="shared" si="13"/>
        <v>137.28947368421049</v>
      </c>
      <c r="L31" s="3">
        <f t="shared" si="13"/>
        <v>72.263157894736835</v>
      </c>
      <c r="M31" s="3">
        <f t="shared" si="13"/>
        <v>65.550239234449762</v>
      </c>
      <c r="N31" s="3">
        <f t="shared" si="13"/>
        <v>102.63157894736842</v>
      </c>
      <c r="O31" s="3">
        <f t="shared" si="13"/>
        <v>16.842105263157894</v>
      </c>
      <c r="P31" s="3">
        <f t="shared" si="13"/>
        <v>80</v>
      </c>
      <c r="R31" s="3">
        <f t="shared" si="7"/>
        <v>77.945614634672808</v>
      </c>
      <c r="U31" s="3">
        <f t="shared" si="3"/>
        <v>70.097744360902254</v>
      </c>
      <c r="X31" s="3">
        <f t="shared" si="8"/>
        <v>82.30554256454532</v>
      </c>
      <c r="Z31" s="3">
        <f t="shared" si="9"/>
        <v>67.881568683934816</v>
      </c>
      <c r="AA31" s="3">
        <f t="shared" si="10"/>
        <v>25.034908700322234</v>
      </c>
      <c r="AB31" s="3">
        <f t="shared" si="11"/>
        <v>52.910705934350567</v>
      </c>
    </row>
    <row r="32" spans="1:28" x14ac:dyDescent="0.25">
      <c r="A32" s="4" t="s">
        <v>56</v>
      </c>
      <c r="C32" s="3">
        <f t="shared" ref="C32:P32" si="14">SUMIF($A3:$A29,"N_EUR",C3:C29)/9</f>
        <v>53.777777777777779</v>
      </c>
      <c r="D32" s="3">
        <f t="shared" si="14"/>
        <v>66.317460317460316</v>
      </c>
      <c r="E32" s="3">
        <f t="shared" si="14"/>
        <v>42.222222222222221</v>
      </c>
      <c r="F32" s="3">
        <f t="shared" si="14"/>
        <v>4.0185185185185182</v>
      </c>
      <c r="G32" s="3">
        <f t="shared" si="14"/>
        <v>108.02469135802468</v>
      </c>
      <c r="H32" s="3">
        <f t="shared" si="14"/>
        <v>101.29629629629629</v>
      </c>
      <c r="I32" s="3">
        <f t="shared" si="14"/>
        <v>47.38095238095238</v>
      </c>
      <c r="J32" s="3">
        <f t="shared" si="14"/>
        <v>73.542188805346711</v>
      </c>
      <c r="K32" s="3">
        <f t="shared" si="14"/>
        <v>73.462962962962962</v>
      </c>
      <c r="L32" s="3">
        <f t="shared" si="14"/>
        <v>45.666666666666664</v>
      </c>
      <c r="M32" s="3">
        <f t="shared" si="14"/>
        <v>64.646464646464636</v>
      </c>
      <c r="N32" s="3">
        <f t="shared" si="14"/>
        <v>0</v>
      </c>
      <c r="O32" s="3">
        <f t="shared" si="14"/>
        <v>6.666666666666667</v>
      </c>
      <c r="P32" s="3">
        <f t="shared" si="14"/>
        <v>77.222222222222229</v>
      </c>
      <c r="R32" s="3">
        <f t="shared" si="7"/>
        <v>54.588935060113009</v>
      </c>
      <c r="U32" s="3">
        <f t="shared" si="3"/>
        <v>54.872134038800709</v>
      </c>
      <c r="X32" s="3">
        <f t="shared" si="8"/>
        <v>54.431602294175391</v>
      </c>
      <c r="Z32" s="3">
        <f t="shared" si="9"/>
        <v>64.100434077780037</v>
      </c>
      <c r="AA32" s="3">
        <f t="shared" si="10"/>
        <v>19.597190728143111</v>
      </c>
      <c r="AB32" s="3">
        <f t="shared" si="11"/>
        <v>34.99174433196989</v>
      </c>
    </row>
    <row r="33" spans="1:24" x14ac:dyDescent="0.25">
      <c r="A33" s="2" t="s">
        <v>144</v>
      </c>
      <c r="B33" s="2"/>
      <c r="C33" s="2">
        <f t="shared" ref="C33:P33" si="15">COUNTIF(C3:C29,"&gt;=100")</f>
        <v>7</v>
      </c>
      <c r="D33" s="2">
        <f t="shared" si="15"/>
        <v>10</v>
      </c>
      <c r="E33" s="2">
        <f t="shared" si="15"/>
        <v>1</v>
      </c>
      <c r="F33" s="2">
        <f t="shared" si="15"/>
        <v>3</v>
      </c>
      <c r="G33" s="2">
        <f t="shared" si="15"/>
        <v>16</v>
      </c>
      <c r="H33" s="2">
        <f t="shared" si="15"/>
        <v>14</v>
      </c>
      <c r="I33" s="2">
        <f t="shared" si="15"/>
        <v>2</v>
      </c>
      <c r="J33" s="2">
        <f t="shared" si="15"/>
        <v>11</v>
      </c>
      <c r="K33" s="2">
        <f t="shared" si="15"/>
        <v>14</v>
      </c>
      <c r="L33" s="2">
        <f t="shared" si="15"/>
        <v>2</v>
      </c>
      <c r="M33" s="2">
        <f t="shared" si="15"/>
        <v>4</v>
      </c>
      <c r="N33" s="2">
        <f t="shared" si="15"/>
        <v>4</v>
      </c>
      <c r="O33" s="2">
        <f t="shared" si="15"/>
        <v>1</v>
      </c>
      <c r="P33" s="2">
        <f t="shared" si="15"/>
        <v>10</v>
      </c>
      <c r="R33" s="3"/>
      <c r="U33" s="3"/>
      <c r="X33" s="3"/>
    </row>
    <row r="34" spans="1:24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152</v>
      </c>
      <c r="N34" s="7">
        <v>-0.2</v>
      </c>
      <c r="O34" s="7" t="s">
        <v>130</v>
      </c>
      <c r="P34" s="7" t="s">
        <v>131</v>
      </c>
    </row>
    <row r="35" spans="1:24" x14ac:dyDescent="0.25">
      <c r="A35" s="4" t="s">
        <v>58</v>
      </c>
      <c r="E35" s="7" t="s">
        <v>70</v>
      </c>
      <c r="G35" s="6" t="s">
        <v>71</v>
      </c>
    </row>
    <row r="36" spans="1:24" x14ac:dyDescent="0.25">
      <c r="B36" s="4" t="s">
        <v>174</v>
      </c>
      <c r="C36" s="3">
        <f>C30-standard_2020!C30</f>
        <v>3.0370370370370381</v>
      </c>
      <c r="D36" s="3">
        <f>D30-standard_2020!D30</f>
        <v>-14.507936507936506</v>
      </c>
      <c r="E36" s="3">
        <f>E30-standard_2020!E30</f>
        <v>-19.111111111111107</v>
      </c>
      <c r="F36" s="3">
        <f>F30-standard_2020!F30</f>
        <v>9.8950617283950599</v>
      </c>
      <c r="G36" s="3">
        <f>G30-standard_2020!G30</f>
        <v>-30.041152263374542</v>
      </c>
      <c r="H36" s="3">
        <f>H30-standard_2020!H30</f>
        <v>28.456790123456756</v>
      </c>
      <c r="I36" s="3">
        <f>I30-standard_2020!I30</f>
        <v>16.693121693121704</v>
      </c>
      <c r="J36" s="3">
        <f>J30-standard_2020!J30</f>
        <v>-3.4280144806460697</v>
      </c>
      <c r="K36" s="3">
        <f>K30-standard_2020!K30</f>
        <v>-4.407407407407419</v>
      </c>
      <c r="L36" s="3">
        <f>L30-standard_2020!L30</f>
        <v>-0.62962962962963331</v>
      </c>
      <c r="M36" s="3">
        <f>M30-standard_2020!M30</f>
        <v>-2.5813692480358839</v>
      </c>
      <c r="N36" s="3">
        <f>N30-standard_2020!N30</f>
        <v>-94.444444444444429</v>
      </c>
      <c r="O36" s="3">
        <f>O30-standard_2020!O30</f>
        <v>14.074074074074074</v>
      </c>
      <c r="P36" s="3">
        <f>P30-standard_2020!P30</f>
        <v>11.111111111111114</v>
      </c>
    </row>
    <row r="37" spans="1:24" x14ac:dyDescent="0.25">
      <c r="B37" s="4" t="s">
        <v>175</v>
      </c>
      <c r="C37" s="3">
        <f>C30-standard_2019!C30</f>
        <v>4.2962962962962976</v>
      </c>
      <c r="D37" s="3">
        <f>D30-standard_2019!D30</f>
        <v>-11.661375661375672</v>
      </c>
      <c r="E37" s="3">
        <f>E30-standard_2019!E30</f>
        <v>-8.2222222222222214</v>
      </c>
      <c r="F37" s="3">
        <f>F30-standard_2019!F30</f>
        <v>23.543209876543209</v>
      </c>
      <c r="G37" s="3">
        <f>G30-standard_2019!G30</f>
        <v>10.905349794238646</v>
      </c>
      <c r="H37" s="3">
        <f>H30-standard_2019!H30</f>
        <v>33.209876543209859</v>
      </c>
      <c r="I37" s="3">
        <f>I30-standard_2019!I30</f>
        <v>21.005291005291035</v>
      </c>
      <c r="J37" s="3">
        <f>J30-standard_2019!J30</f>
        <v>1.1111111111111143</v>
      </c>
      <c r="K37" s="3">
        <f>K30-standard_2019!K30</f>
        <v>15.660493827160508</v>
      </c>
      <c r="L37" s="3">
        <f>L30-standard_2019!L30</f>
        <v>-3.6296296296296333</v>
      </c>
      <c r="M37" s="3">
        <f>M30-standard_2019!M30</f>
        <v>17.979797979797993</v>
      </c>
      <c r="N37" s="3">
        <f>N30-standard_2019!N30</f>
        <v>64.814814814814824</v>
      </c>
      <c r="O37" s="3">
        <f>O30-standard_2019!O30</f>
        <v>14.074074074074074</v>
      </c>
      <c r="P37" s="3">
        <f>P30-standard_2019!P30</f>
        <v>80</v>
      </c>
    </row>
    <row r="38" spans="1:24" x14ac:dyDescent="0.25">
      <c r="B38" s="4" t="s">
        <v>156</v>
      </c>
      <c r="C38" s="3">
        <f>C30-standard_2018!C30</f>
        <v>10.222222222222221</v>
      </c>
      <c r="D38" s="3">
        <f>D30-standard_2018!D30</f>
        <v>-18.317460317460288</v>
      </c>
      <c r="E38" s="3">
        <f>E30-standard_2018!E30</f>
        <v>-41.111111111111107</v>
      </c>
      <c r="F38" s="3">
        <f>F30-standard_2018!F30</f>
        <v>21.76543209876543</v>
      </c>
      <c r="G38" s="3">
        <f>G30-standard_2018!G30</f>
        <v>22.880658436213935</v>
      </c>
      <c r="H38" s="3">
        <f>H30-standard_2018!H30</f>
        <v>37.654320987654316</v>
      </c>
      <c r="I38" s="3">
        <f>I30-standard_2018!I30</f>
        <v>25.105820105820126</v>
      </c>
      <c r="J38" s="3">
        <f>J30-standard_2018!J30</f>
        <v>-0.19493177387910521</v>
      </c>
      <c r="K38" s="3">
        <f>K30-standard_2018!K30</f>
        <v>11.820987654320973</v>
      </c>
      <c r="L38" s="3">
        <f>L30-standard_2018!L30</f>
        <v>-12.888888888888886</v>
      </c>
      <c r="M38" s="3">
        <f>M30-standard_2018!M30</f>
        <v>49.001122334455687</v>
      </c>
      <c r="N38" s="3">
        <f>N30-standard_2018!N30</f>
        <v>50.000000000000014</v>
      </c>
      <c r="O38" s="3">
        <f>O30-standard_2018!O30</f>
        <v>14.074074074074074</v>
      </c>
      <c r="P38" s="3">
        <f>P30-standard_2018!P30</f>
        <v>82.037037037037038</v>
      </c>
    </row>
  </sheetData>
  <mergeCells count="3">
    <mergeCell ref="Q1:S1"/>
    <mergeCell ref="X1:Z1"/>
    <mergeCell ref="T1:V1"/>
  </mergeCells>
  <conditionalFormatting sqref="N30:P30 C3:M32">
    <cfRule type="cellIs" dxfId="22" priority="4" stopIfTrue="1" operator="greaterThanOrEqual">
      <formula>100</formula>
    </cfRule>
  </conditionalFormatting>
  <conditionalFormatting sqref="N3:N29 N31:N32">
    <cfRule type="cellIs" dxfId="21" priority="3" stopIfTrue="1" operator="greaterThanOrEqual">
      <formula>100</formula>
    </cfRule>
  </conditionalFormatting>
  <conditionalFormatting sqref="O3:O29 O31:O32">
    <cfRule type="cellIs" dxfId="20" priority="2" stopIfTrue="1" operator="greaterThanOrEqual">
      <formula>100</formula>
    </cfRule>
  </conditionalFormatting>
  <conditionalFormatting sqref="P3:P29 P31:P32">
    <cfRule type="cellIs" dxfId="19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7"/>
  <sheetViews>
    <sheetView workbookViewId="0">
      <pane xSplit="2" ySplit="2" topLeftCell="C18" activePane="bottomRight" state="frozen"/>
      <selection pane="topRight" activeCell="C1" sqref="C1"/>
      <selection pane="bottomLeft" activeCell="A3" sqref="A3"/>
      <selection pane="bottomRight" activeCell="N37" sqref="N37"/>
    </sheetView>
  </sheetViews>
  <sheetFormatPr defaultRowHeight="13.2" x14ac:dyDescent="0.25"/>
  <cols>
    <col min="1" max="1" width="7.109375" bestFit="1" customWidth="1"/>
    <col min="2" max="2" width="5" bestFit="1" customWidth="1"/>
    <col min="3" max="16" width="9.5546875" customWidth="1"/>
  </cols>
  <sheetData>
    <row r="1" spans="1:16" ht="39.6" x14ac:dyDescent="0.25">
      <c r="C1" s="73" t="s">
        <v>161</v>
      </c>
      <c r="D1" s="73" t="s">
        <v>162</v>
      </c>
      <c r="E1" s="73" t="s">
        <v>163</v>
      </c>
      <c r="F1" s="73" t="s">
        <v>164</v>
      </c>
      <c r="G1" s="73" t="s">
        <v>160</v>
      </c>
      <c r="H1" s="73" t="s">
        <v>165</v>
      </c>
      <c r="I1" s="73" t="s">
        <v>166</v>
      </c>
      <c r="J1" s="73" t="s">
        <v>167</v>
      </c>
      <c r="K1" s="73" t="s">
        <v>173</v>
      </c>
      <c r="L1" s="73" t="s">
        <v>168</v>
      </c>
      <c r="M1" s="73" t="s">
        <v>170</v>
      </c>
      <c r="N1" s="73" t="s">
        <v>169</v>
      </c>
      <c r="O1" s="73" t="s">
        <v>171</v>
      </c>
      <c r="P1" s="73" t="s">
        <v>172</v>
      </c>
    </row>
    <row r="2" spans="1:1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</row>
    <row r="3" spans="1:16" x14ac:dyDescent="0.25">
      <c r="A3" s="4" t="s">
        <v>157</v>
      </c>
      <c r="B3">
        <v>2012</v>
      </c>
      <c r="C3" s="3">
        <f>standard_2012!C30</f>
        <v>73.703703703703709</v>
      </c>
      <c r="D3" s="3">
        <f>standard_2012!D30</f>
        <v>145.06878306878309</v>
      </c>
      <c r="E3" s="3">
        <f>standard_2012!E30</f>
        <v>111.48148148148148</v>
      </c>
      <c r="F3" s="3">
        <f>standard_2012!F30</f>
        <v>229.88271604938271</v>
      </c>
      <c r="G3" s="3">
        <f>standard_2012!G30</f>
        <v>34.444444444444443</v>
      </c>
      <c r="H3" s="3">
        <f>standard_2012!H30</f>
        <v>9.6376811594202891</v>
      </c>
      <c r="I3" s="3">
        <f>standard_2012!I30</f>
        <v>24.17989417989418</v>
      </c>
      <c r="J3" s="3">
        <f>standard_2012!J30</f>
        <v>114.73962684489003</v>
      </c>
      <c r="K3" s="3">
        <f>standard_2012!K30</f>
        <v>114.48148148148148</v>
      </c>
      <c r="L3" s="3">
        <f>standard_2012!L30</f>
        <v>106.66666666666667</v>
      </c>
      <c r="M3" s="3">
        <f>standard_2012!M30</f>
        <v>24.736251402918064</v>
      </c>
      <c r="N3" s="3">
        <f>standard_2012!N30</f>
        <v>125.92592592592592</v>
      </c>
      <c r="O3" s="3">
        <f>standard_2012!O30</f>
        <v>471.11111111111109</v>
      </c>
      <c r="P3" s="3">
        <f>standard_2012!P30</f>
        <v>278.7037037037037</v>
      </c>
    </row>
    <row r="4" spans="1:16" x14ac:dyDescent="0.25">
      <c r="A4" s="4" t="s">
        <v>157</v>
      </c>
      <c r="B4">
        <v>2013</v>
      </c>
      <c r="C4" s="3">
        <f>standard_2013!C30</f>
        <v>59.037037037037038</v>
      </c>
      <c r="D4" s="3">
        <f>standard_2013!D30</f>
        <v>146.61375661375664</v>
      </c>
      <c r="E4" s="3">
        <f>standard_2013!E30</f>
        <v>36.888888888888886</v>
      </c>
      <c r="F4" s="3">
        <f>standard_2013!F30</f>
        <v>191.7962962962963</v>
      </c>
      <c r="G4" s="3">
        <f>standard_2013!G30</f>
        <v>55.061728395061714</v>
      </c>
      <c r="H4" s="3">
        <f>standard_2013!H30</f>
        <v>20.763888888888889</v>
      </c>
      <c r="I4" s="3">
        <f>standard_2013!I30</f>
        <v>21.296296296296298</v>
      </c>
      <c r="J4" s="3">
        <f>standard_2013!J30</f>
        <v>112.9768866610972</v>
      </c>
      <c r="K4" s="3">
        <f>standard_2013!K30</f>
        <v>120.59259259259258</v>
      </c>
      <c r="L4" s="3">
        <f>standard_2013!L30</f>
        <v>110.33333333333333</v>
      </c>
      <c r="M4" s="3">
        <f>standard_2013!M30</f>
        <v>14.567901234567902</v>
      </c>
      <c r="N4" s="3">
        <f>standard_2013!N30</f>
        <v>79.629629629629633</v>
      </c>
      <c r="O4" s="3">
        <f>standard_2013!O30</f>
        <v>329.62962962962962</v>
      </c>
      <c r="P4" s="3">
        <f>standard_2013!P30</f>
        <v>236.4814814814815</v>
      </c>
    </row>
    <row r="5" spans="1:16" x14ac:dyDescent="0.25">
      <c r="A5" s="4" t="s">
        <v>157</v>
      </c>
      <c r="B5">
        <v>2014</v>
      </c>
      <c r="C5" s="3">
        <f>standard_2014!C30</f>
        <v>48.444444444444443</v>
      </c>
      <c r="D5" s="3">
        <f>standard_2014!D30</f>
        <v>146.76190476190473</v>
      </c>
      <c r="E5" s="3">
        <f>standard_2014!E30</f>
        <v>43.481481481481481</v>
      </c>
      <c r="F5" s="3">
        <f>standard_2014!F30</f>
        <v>171.15432098765427</v>
      </c>
      <c r="G5" s="3">
        <f>standard_2014!G30</f>
        <v>56.502057613168709</v>
      </c>
      <c r="H5" s="3">
        <f>standard_2014!H30</f>
        <v>46.93333333333333</v>
      </c>
      <c r="I5" s="3">
        <f>standard_2014!I30</f>
        <v>19.285714285714288</v>
      </c>
      <c r="J5" s="3">
        <f>standard_2014!J30</f>
        <v>112.30297967140073</v>
      </c>
      <c r="K5" s="3">
        <f>standard_2014!K30</f>
        <v>122.22222222222223</v>
      </c>
      <c r="L5" s="3">
        <f>standard_2014!L30</f>
        <v>111.70370370370371</v>
      </c>
      <c r="M5" s="3">
        <f>standard_2014!M30</f>
        <v>45.499438832772164</v>
      </c>
      <c r="N5" s="3">
        <f>standard_2014!N30</f>
        <v>22.222222222222218</v>
      </c>
      <c r="O5" s="3">
        <f>standard_2014!O30</f>
        <v>244.44444444444446</v>
      </c>
      <c r="P5" s="3">
        <f>standard_2014!P30</f>
        <v>141.85185185185185</v>
      </c>
    </row>
    <row r="6" spans="1:16" x14ac:dyDescent="0.25">
      <c r="A6" s="4" t="s">
        <v>157</v>
      </c>
      <c r="B6">
        <v>2015</v>
      </c>
      <c r="C6" s="3">
        <f>standard_2015!C30</f>
        <v>41.925925925925924</v>
      </c>
      <c r="D6" s="3">
        <f>standard_2015!D30</f>
        <v>140.67724867724868</v>
      </c>
      <c r="E6" s="3">
        <f>standard_2015!E30</f>
        <v>65.703703703703709</v>
      </c>
      <c r="F6" s="3">
        <f>standard_2015!F30</f>
        <v>82.709876543209873</v>
      </c>
      <c r="G6" s="3">
        <f>standard_2015!G30</f>
        <v>41.728395061728399</v>
      </c>
      <c r="H6" s="3">
        <f>standard_2015!H30</f>
        <v>59.320987654320987</v>
      </c>
      <c r="I6" s="3">
        <f>standard_2015!I30</f>
        <v>22.301587301587304</v>
      </c>
      <c r="J6" s="3">
        <f>standard_2015!J30</f>
        <v>110.78251183514341</v>
      </c>
      <c r="K6" s="3">
        <f>standard_2015!K30</f>
        <v>118.45061728395061</v>
      </c>
      <c r="L6" s="3">
        <f>standard_2015!L30</f>
        <v>107.88888888888889</v>
      </c>
      <c r="M6" s="3">
        <f>standard_2015!M30</f>
        <v>28.529741863075198</v>
      </c>
      <c r="N6" s="3">
        <f>standard_2015!N30</f>
        <v>5.5555555555555545</v>
      </c>
      <c r="O6" s="3">
        <f>standard_2015!O30</f>
        <v>94.074074074074076</v>
      </c>
      <c r="P6" s="3">
        <f>standard_2015!P30</f>
        <v>32.222222222222221</v>
      </c>
    </row>
    <row r="7" spans="1:16" x14ac:dyDescent="0.25">
      <c r="A7" s="4" t="s">
        <v>157</v>
      </c>
      <c r="B7">
        <v>2016</v>
      </c>
      <c r="C7" s="3">
        <f>standard_2016!C30</f>
        <v>43.555555555555557</v>
      </c>
      <c r="D7" s="3">
        <f>standard_2016!D30</f>
        <v>129.46031746031747</v>
      </c>
      <c r="E7" s="3">
        <f>standard_2016!E30</f>
        <v>67.111111111111114</v>
      </c>
      <c r="F7" s="3">
        <f>standard_2016!F30</f>
        <v>36.209876543209873</v>
      </c>
      <c r="G7" s="3">
        <f>standard_2016!G30</f>
        <v>44.77366255144031</v>
      </c>
      <c r="H7" s="3">
        <f>standard_2016!H30</f>
        <v>76.049382716049394</v>
      </c>
      <c r="I7" s="3">
        <f>standard_2016!I30</f>
        <v>30.978835978835974</v>
      </c>
      <c r="J7" s="3">
        <f>standard_2016!J30</f>
        <v>108.71066555277083</v>
      </c>
      <c r="K7" s="3">
        <f>standard_2016!K30</f>
        <v>117.18518518518519</v>
      </c>
      <c r="L7" s="3">
        <f>standard_2016!L30</f>
        <v>99.444444444444443</v>
      </c>
      <c r="M7" s="3">
        <f>standard_2016!M30</f>
        <v>38.294051627384952</v>
      </c>
      <c r="N7" s="3">
        <f>standard_2016!N30</f>
        <v>5.5555555555555554</v>
      </c>
      <c r="O7" s="3">
        <f>standard_2016!O30</f>
        <v>17.777777777777779</v>
      </c>
      <c r="P7" s="3">
        <f>standard_2016!P30</f>
        <v>9.4444444444444446</v>
      </c>
    </row>
    <row r="8" spans="1:16" x14ac:dyDescent="0.25">
      <c r="A8" s="4" t="s">
        <v>157</v>
      </c>
      <c r="B8">
        <v>2017</v>
      </c>
      <c r="C8" s="3">
        <f>standard_2017!C30</f>
        <v>46.888888888888886</v>
      </c>
      <c r="D8" s="3">
        <f>standard_2017!D30</f>
        <v>124.79365079365078</v>
      </c>
      <c r="E8" s="3">
        <f>standard_2017!E30</f>
        <v>54</v>
      </c>
      <c r="F8" s="3">
        <f>standard_2017!F30</f>
        <v>7.1913580246913584</v>
      </c>
      <c r="G8" s="3">
        <f>standard_2017!G30</f>
        <v>57.818930041152264</v>
      </c>
      <c r="H8" s="3">
        <f>standard_2017!H30</f>
        <v>67.407407407407419</v>
      </c>
      <c r="I8" s="3">
        <f>standard_2017!I30</f>
        <v>25.396825396825399</v>
      </c>
      <c r="J8" s="3">
        <f>standard_2017!J30</f>
        <v>104.10192147034253</v>
      </c>
      <c r="K8" s="3">
        <f>standard_2017!K30</f>
        <v>112.42592592592594</v>
      </c>
      <c r="L8" s="3">
        <f>standard_2017!L30</f>
        <v>89.444444444444443</v>
      </c>
      <c r="M8" s="3">
        <f>standard_2017!M30</f>
        <v>33.961840628507304</v>
      </c>
      <c r="N8" s="3">
        <f>standard_2017!N30</f>
        <v>24.074074074074073</v>
      </c>
      <c r="O8" s="3">
        <f>standard_2017!O30</f>
        <v>8.1481481481481488</v>
      </c>
      <c r="P8" s="3">
        <f>standard_2017!P30</f>
        <v>0</v>
      </c>
    </row>
    <row r="9" spans="1:16" x14ac:dyDescent="0.25">
      <c r="A9" s="4" t="s">
        <v>157</v>
      </c>
      <c r="B9">
        <v>2018</v>
      </c>
      <c r="C9" s="3">
        <f>standard_2018!C30</f>
        <v>50.222222222222221</v>
      </c>
      <c r="D9" s="3">
        <f>standard_2018!D30</f>
        <v>119.84126984126982</v>
      </c>
      <c r="E9" s="3">
        <f>standard_2018!E30</f>
        <v>79.407407407407405</v>
      </c>
      <c r="F9" s="3">
        <f>standard_2018!F30</f>
        <v>7.833333333333333</v>
      </c>
      <c r="G9" s="3">
        <f>standard_2018!G30</f>
        <v>85.349794238683145</v>
      </c>
      <c r="H9" s="3">
        <f>standard_2018!H30</f>
        <v>68.888888888888872</v>
      </c>
      <c r="I9" s="3">
        <f>standard_2018!I30</f>
        <v>28.597883597883598</v>
      </c>
      <c r="J9" s="3">
        <f>standard_2018!J30</f>
        <v>101.32832080200498</v>
      </c>
      <c r="K9" s="3">
        <f>standard_2018!K30</f>
        <v>109.27777777777777</v>
      </c>
      <c r="L9" s="3">
        <f>standard_2018!L30</f>
        <v>78.962962962962962</v>
      </c>
      <c r="M9" s="3">
        <f>standard_2018!M30</f>
        <v>18.675645342312013</v>
      </c>
      <c r="N9" s="3">
        <f>standard_2018!N30</f>
        <v>22.222222222222218</v>
      </c>
      <c r="O9" s="3">
        <f>standard_2018!O30</f>
        <v>0</v>
      </c>
      <c r="P9" s="3">
        <f>standard_2018!P30</f>
        <v>0</v>
      </c>
    </row>
    <row r="10" spans="1:16" x14ac:dyDescent="0.25">
      <c r="A10" s="4" t="s">
        <v>157</v>
      </c>
      <c r="B10">
        <v>2019</v>
      </c>
      <c r="C10" s="3">
        <f>standard_2019!C30</f>
        <v>56.148148148148145</v>
      </c>
      <c r="D10" s="3">
        <f>standard_2019!D30</f>
        <v>113.1851851851852</v>
      </c>
      <c r="E10" s="3">
        <f>standard_2019!E30</f>
        <v>46.518518518518519</v>
      </c>
      <c r="F10" s="3">
        <f>standard_2019!F30</f>
        <v>6.0555555555555554</v>
      </c>
      <c r="G10" s="3">
        <f>standard_2019!G30</f>
        <v>97.325102880658434</v>
      </c>
      <c r="H10" s="3">
        <f>standard_2019!H30</f>
        <v>73.333333333333329</v>
      </c>
      <c r="I10" s="3">
        <f>standard_2019!I30</f>
        <v>32.698412698412689</v>
      </c>
      <c r="J10" s="3">
        <f>standard_2019!J30</f>
        <v>100.02227791701476</v>
      </c>
      <c r="K10" s="3">
        <f>standard_2019!K30</f>
        <v>105.43827160493824</v>
      </c>
      <c r="L10" s="3">
        <f>standard_2019!L30</f>
        <v>69.703703703703709</v>
      </c>
      <c r="M10" s="3">
        <f>standard_2019!M30</f>
        <v>49.696969696969703</v>
      </c>
      <c r="N10" s="3">
        <f>standard_2019!N30</f>
        <v>7.4074074074074074</v>
      </c>
      <c r="O10" s="3">
        <f>standard_2019!O30</f>
        <v>0</v>
      </c>
      <c r="P10" s="3">
        <f>standard_2019!P30</f>
        <v>2.0370370370370372</v>
      </c>
    </row>
    <row r="11" spans="1:16" x14ac:dyDescent="0.25">
      <c r="A11" s="4" t="s">
        <v>157</v>
      </c>
      <c r="B11">
        <v>2020</v>
      </c>
      <c r="C11" s="3">
        <f>standard_2020!C30</f>
        <v>57.407407407407405</v>
      </c>
      <c r="D11" s="3">
        <f>standard_2020!D30</f>
        <v>116.03174603174604</v>
      </c>
      <c r="E11" s="3">
        <f>standard_2020!E30</f>
        <v>57.407407407407405</v>
      </c>
      <c r="F11" s="3">
        <f>standard_2020!F30</f>
        <v>19.703703703703702</v>
      </c>
      <c r="G11" s="3">
        <f>standard_2020!G30</f>
        <v>138.27160493827162</v>
      </c>
      <c r="H11" s="3">
        <f>standard_2020!H30</f>
        <v>78.086419753086432</v>
      </c>
      <c r="I11" s="3">
        <f>standard_2020!I30</f>
        <v>37.01058201058202</v>
      </c>
      <c r="J11" s="3">
        <f>standard_2020!J30</f>
        <v>104.56140350877195</v>
      </c>
      <c r="K11" s="3">
        <f>standard_2020!K30</f>
        <v>125.50617283950616</v>
      </c>
      <c r="L11" s="3">
        <f>standard_2020!L30</f>
        <v>66.703703703703709</v>
      </c>
      <c r="M11" s="3">
        <f>standard_2020!M30</f>
        <v>70.25813692480358</v>
      </c>
      <c r="N11" s="3">
        <f>standard_2020!N30</f>
        <v>166.66666666666666</v>
      </c>
      <c r="O11" s="3">
        <f>standard_2020!O30</f>
        <v>0</v>
      </c>
      <c r="P11" s="3">
        <f>standard_2020!P30</f>
        <v>70.925925925925924</v>
      </c>
    </row>
    <row r="12" spans="1:16" x14ac:dyDescent="0.25">
      <c r="A12" s="4" t="s">
        <v>157</v>
      </c>
      <c r="B12">
        <v>2021</v>
      </c>
      <c r="C12" s="3">
        <f>standard_2021!C30</f>
        <v>60.444444444444443</v>
      </c>
      <c r="D12" s="3">
        <f>standard_2021!D30</f>
        <v>101.52380952380953</v>
      </c>
      <c r="E12" s="3">
        <f>standard_2021!E30</f>
        <v>38.296296296296298</v>
      </c>
      <c r="F12" s="3">
        <f>standard_2021!F30</f>
        <v>29.598765432098762</v>
      </c>
      <c r="G12" s="3">
        <f>standard_2021!G30</f>
        <v>108.23045267489708</v>
      </c>
      <c r="H12" s="3">
        <f>standard_2021!H30</f>
        <v>106.54320987654319</v>
      </c>
      <c r="I12" s="3">
        <f>standard_2021!I30</f>
        <v>53.703703703703724</v>
      </c>
      <c r="J12" s="3">
        <f>standard_2021!J30</f>
        <v>101.13338902812588</v>
      </c>
      <c r="K12" s="3">
        <f>standard_2021!K30</f>
        <v>121.09876543209874</v>
      </c>
      <c r="L12" s="3">
        <f>standard_2021!L30</f>
        <v>66.074074074074076</v>
      </c>
      <c r="M12" s="3">
        <f>standard_2021!M30</f>
        <v>67.676767676767696</v>
      </c>
      <c r="N12" s="3">
        <f>standard_2021!N30</f>
        <v>72.222222222222229</v>
      </c>
      <c r="O12" s="3">
        <f>standard_2021!O30</f>
        <v>14.074074074074074</v>
      </c>
      <c r="P12" s="3">
        <f>standard_2021!P30</f>
        <v>82.037037037037038</v>
      </c>
    </row>
    <row r="14" spans="1:16" x14ac:dyDescent="0.25">
      <c r="A14" s="4" t="s">
        <v>158</v>
      </c>
      <c r="B14">
        <v>2012</v>
      </c>
      <c r="C14" s="3">
        <f>standard_2012!C31</f>
        <v>73.05263157894737</v>
      </c>
      <c r="D14" s="3">
        <f>standard_2012!D31</f>
        <v>138.52631578947367</v>
      </c>
      <c r="E14" s="3">
        <f>standard_2012!E31</f>
        <v>121.36842105263158</v>
      </c>
      <c r="F14" s="3">
        <f>standard_2012!F31</f>
        <v>245.8245614035088</v>
      </c>
      <c r="G14" s="3">
        <f>standard_2012!G31</f>
        <v>27.25146198830409</v>
      </c>
      <c r="H14" s="3">
        <f>standard_2012!H31</f>
        <v>11.052631578947368</v>
      </c>
      <c r="I14" s="3">
        <f>standard_2012!I31</f>
        <v>26.428571428571427</v>
      </c>
      <c r="J14" s="3">
        <f>standard_2012!J31</f>
        <v>124.03640680648994</v>
      </c>
      <c r="K14" s="3">
        <f>standard_2012!K31</f>
        <v>129.28070175438594</v>
      </c>
      <c r="L14" s="3">
        <f>standard_2012!L31</f>
        <v>110.05263157894737</v>
      </c>
      <c r="M14" s="3">
        <f>standard_2012!M31</f>
        <v>22.519936204146735</v>
      </c>
      <c r="N14" s="3">
        <f>standard_2012!N31</f>
        <v>94.73684210526315</v>
      </c>
      <c r="O14" s="3">
        <f>standard_2012!O31</f>
        <v>506.31578947368422</v>
      </c>
      <c r="P14" s="3">
        <f>standard_2012!P31</f>
        <v>277.36842105263156</v>
      </c>
    </row>
    <row r="15" spans="1:16" x14ac:dyDescent="0.25">
      <c r="A15" s="4" t="s">
        <v>158</v>
      </c>
      <c r="B15">
        <v>2013</v>
      </c>
      <c r="C15" s="3">
        <f>standard_2013!C31</f>
        <v>56.421052631578945</v>
      </c>
      <c r="D15" s="3">
        <f>standard_2013!D31</f>
        <v>142.81203007518798</v>
      </c>
      <c r="E15" s="3">
        <f>standard_2013!E31</f>
        <v>27.05263157894737</v>
      </c>
      <c r="F15" s="3">
        <f>standard_2013!F31</f>
        <v>189.85964912280701</v>
      </c>
      <c r="G15" s="3">
        <f>standard_2013!G31</f>
        <v>53.450292397660824</v>
      </c>
      <c r="H15" s="3">
        <f>standard_2013!H31</f>
        <v>19.561403508771932</v>
      </c>
      <c r="I15" s="3">
        <f>standard_2013!I31</f>
        <v>24.736842105263161</v>
      </c>
      <c r="J15" s="3">
        <f>standard_2013!J31</f>
        <v>121.78868223189554</v>
      </c>
      <c r="K15" s="3">
        <f>standard_2013!K31</f>
        <v>136.46491228070172</v>
      </c>
      <c r="L15" s="3">
        <f>standard_2013!L31</f>
        <v>114.05263157894737</v>
      </c>
      <c r="M15" s="3">
        <f>standard_2013!M31</f>
        <v>10.398724082934608</v>
      </c>
      <c r="N15" s="3">
        <f>standard_2013!N31</f>
        <v>39.473684210526315</v>
      </c>
      <c r="O15" s="3">
        <f>standard_2013!O31</f>
        <v>365.26315789473682</v>
      </c>
      <c r="P15" s="3">
        <f>standard_2013!P31</f>
        <v>256.84210526315792</v>
      </c>
    </row>
    <row r="16" spans="1:16" x14ac:dyDescent="0.25">
      <c r="A16" s="4" t="s">
        <v>158</v>
      </c>
      <c r="B16">
        <v>2014</v>
      </c>
      <c r="C16" s="3">
        <f>standard_2014!C31</f>
        <v>44.94736842105263</v>
      </c>
      <c r="D16" s="3">
        <f>standard_2014!D31</f>
        <v>147.29323308270676</v>
      </c>
      <c r="E16" s="3">
        <f>standard_2014!E31</f>
        <v>33.05263157894737</v>
      </c>
      <c r="F16" s="3">
        <f>standard_2014!F31</f>
        <v>182.54385964912277</v>
      </c>
      <c r="G16" s="3">
        <f>standard_2014!G31</f>
        <v>50.116959064327482</v>
      </c>
      <c r="H16" s="3">
        <f>standard_2014!H31</f>
        <v>47.807017543859651</v>
      </c>
      <c r="I16" s="3">
        <f>standard_2014!I31</f>
        <v>22.142857142857146</v>
      </c>
      <c r="J16" s="3">
        <f>standard_2014!J31</f>
        <v>121.47210130589629</v>
      </c>
      <c r="K16" s="3">
        <f>standard_2014!K31</f>
        <v>137.7982456140351</v>
      </c>
      <c r="L16" s="3">
        <f>standard_2014!L31</f>
        <v>116.36842105263158</v>
      </c>
      <c r="M16" s="3">
        <f>standard_2014!M31</f>
        <v>50.111642743221694</v>
      </c>
      <c r="N16" s="3">
        <f>standard_2014!N31</f>
        <v>0</v>
      </c>
      <c r="O16" s="3">
        <f>standard_2014!O31</f>
        <v>321.05263157894734</v>
      </c>
      <c r="P16" s="3">
        <f>standard_2014!P31</f>
        <v>176.31578947368422</v>
      </c>
    </row>
    <row r="17" spans="1:16" x14ac:dyDescent="0.25">
      <c r="A17" s="4" t="s">
        <v>158</v>
      </c>
      <c r="B17">
        <v>2015</v>
      </c>
      <c r="C17" s="3">
        <f>standard_2015!C31</f>
        <v>40.631578947368418</v>
      </c>
      <c r="D17" s="3">
        <f>standard_2015!D31</f>
        <v>145.38345864661659</v>
      </c>
      <c r="E17" s="3">
        <f>standard_2015!E31</f>
        <v>57.684210526315788</v>
      </c>
      <c r="F17" s="3">
        <f>standard_2015!F31</f>
        <v>85.456140350877192</v>
      </c>
      <c r="G17" s="3">
        <f>standard_2015!G31</f>
        <v>42.865497076023388</v>
      </c>
      <c r="H17" s="3">
        <f>standard_2015!H31</f>
        <v>50</v>
      </c>
      <c r="I17" s="3">
        <f>standard_2015!I31</f>
        <v>26.353383458646618</v>
      </c>
      <c r="J17" s="3">
        <f>standard_2015!J31</f>
        <v>121.00514444004749</v>
      </c>
      <c r="K17" s="3">
        <f>standard_2015!K31</f>
        <v>133.48245614035088</v>
      </c>
      <c r="L17" s="3">
        <f>standard_2015!L31</f>
        <v>113.36842105263158</v>
      </c>
      <c r="M17" s="3">
        <f>standard_2015!M31</f>
        <v>31.547049441786282</v>
      </c>
      <c r="N17" s="3">
        <f>standard_2015!N31</f>
        <v>0</v>
      </c>
      <c r="O17" s="3">
        <f>standard_2015!O31</f>
        <v>133.68421052631578</v>
      </c>
      <c r="P17" s="3">
        <f>standard_2015!P31</f>
        <v>45.263157894736842</v>
      </c>
    </row>
    <row r="18" spans="1:16" x14ac:dyDescent="0.25">
      <c r="A18" s="4" t="s">
        <v>158</v>
      </c>
      <c r="B18">
        <v>2016</v>
      </c>
      <c r="C18" s="3">
        <f>standard_2016!C31</f>
        <v>43.578947368421055</v>
      </c>
      <c r="D18" s="3">
        <f>standard_2016!D31</f>
        <v>135.00751879699246</v>
      </c>
      <c r="E18" s="3">
        <f>standard_2016!E31</f>
        <v>61.473684210526315</v>
      </c>
      <c r="F18" s="3">
        <f>standard_2016!F31</f>
        <v>38.429824561403507</v>
      </c>
      <c r="G18" s="3">
        <f>standard_2016!G31</f>
        <v>41.461988304093573</v>
      </c>
      <c r="H18" s="3">
        <f>standard_2016!H31</f>
        <v>67.10526315789474</v>
      </c>
      <c r="I18" s="3">
        <f>standard_2016!I31</f>
        <v>34.210526315789473</v>
      </c>
      <c r="J18" s="3">
        <f>standard_2016!J31</f>
        <v>118.25880490700438</v>
      </c>
      <c r="K18" s="3">
        <f>standard_2016!K31</f>
        <v>132.12280701754389</v>
      </c>
      <c r="L18" s="3">
        <f>standard_2016!L31</f>
        <v>105.94736842105263</v>
      </c>
      <c r="M18" s="3">
        <f>standard_2016!M31</f>
        <v>25.869218500797452</v>
      </c>
      <c r="N18" s="3">
        <f>standard_2016!N31</f>
        <v>7.8947368421052628</v>
      </c>
      <c r="O18" s="3">
        <f>standard_2016!O31</f>
        <v>25.263157894736842</v>
      </c>
      <c r="P18" s="3">
        <f>standard_2016!P31</f>
        <v>13.421052631578947</v>
      </c>
    </row>
    <row r="19" spans="1:16" x14ac:dyDescent="0.25">
      <c r="A19" s="4" t="s">
        <v>158</v>
      </c>
      <c r="B19">
        <v>2017</v>
      </c>
      <c r="C19" s="3">
        <f>standard_2017!C31</f>
        <v>46.631578947368418</v>
      </c>
      <c r="D19" s="3">
        <f>standard_2017!D31</f>
        <v>132.85714285714286</v>
      </c>
      <c r="E19" s="3">
        <f>standard_2017!E31</f>
        <v>50</v>
      </c>
      <c r="F19" s="3">
        <f>standard_2017!F31</f>
        <v>5.1842105263157894</v>
      </c>
      <c r="G19" s="3">
        <f>standard_2017!G31</f>
        <v>48.654970760233908</v>
      </c>
      <c r="H19" s="3">
        <f>standard_2017!H31</f>
        <v>62.368421052631568</v>
      </c>
      <c r="I19" s="3">
        <f>standard_2017!I31</f>
        <v>23.834586466165415</v>
      </c>
      <c r="J19" s="3">
        <f>standard_2017!J31</f>
        <v>112.75821131776813</v>
      </c>
      <c r="K19" s="3">
        <f>standard_2017!K31</f>
        <v>127.22807017543857</v>
      </c>
      <c r="L19" s="3">
        <f>standard_2017!L31</f>
        <v>96.578947368421055</v>
      </c>
      <c r="M19" s="3">
        <f>standard_2017!M31</f>
        <v>28.644338118022329</v>
      </c>
      <c r="N19" s="3">
        <f>standard_2017!N31</f>
        <v>34.210526315789473</v>
      </c>
      <c r="O19" s="3">
        <f>standard_2017!O31</f>
        <v>11.578947368421053</v>
      </c>
      <c r="P19" s="3">
        <f>standard_2017!P31</f>
        <v>0</v>
      </c>
    </row>
    <row r="20" spans="1:16" x14ac:dyDescent="0.25">
      <c r="A20" s="4" t="s">
        <v>158</v>
      </c>
      <c r="B20">
        <v>2018</v>
      </c>
      <c r="C20" s="3">
        <f>standard_2018!C31</f>
        <v>51.157894736842103</v>
      </c>
      <c r="D20" s="3">
        <f>standard_2018!D31</f>
        <v>130.27067669172934</v>
      </c>
      <c r="E20" s="3">
        <f>standard_2018!E31</f>
        <v>82.526315789473685</v>
      </c>
      <c r="F20" s="3">
        <f>standard_2018!F31</f>
        <v>5.0964912280701755</v>
      </c>
      <c r="G20" s="3">
        <f>standard_2018!G31</f>
        <v>68.362573099415201</v>
      </c>
      <c r="H20" s="3">
        <f>standard_2018!H31</f>
        <v>66.578947368421069</v>
      </c>
      <c r="I20" s="3">
        <f>standard_2018!I31</f>
        <v>26.8796992481203</v>
      </c>
      <c r="J20" s="3">
        <f>standard_2018!J31</f>
        <v>109.45785516422637</v>
      </c>
      <c r="K20" s="3">
        <f>standard_2018!K31</f>
        <v>124.33333333333334</v>
      </c>
      <c r="L20" s="3">
        <f>standard_2018!L31</f>
        <v>86.368421052631575</v>
      </c>
      <c r="M20" s="3">
        <f>standard_2018!M31</f>
        <v>19.776714513556623</v>
      </c>
      <c r="N20" s="3">
        <f>standard_2018!N31</f>
        <v>15.789473684210524</v>
      </c>
      <c r="O20" s="3">
        <f>standard_2018!O31</f>
        <v>0</v>
      </c>
      <c r="P20" s="3">
        <f>standard_2018!P31</f>
        <v>0</v>
      </c>
    </row>
    <row r="21" spans="1:16" x14ac:dyDescent="0.25">
      <c r="A21" s="4" t="s">
        <v>158</v>
      </c>
      <c r="B21">
        <v>2019</v>
      </c>
      <c r="C21" s="3">
        <f>standard_2019!C31</f>
        <v>58.526315789473685</v>
      </c>
      <c r="D21" s="3">
        <f>standard_2019!D31</f>
        <v>124.90225563909773</v>
      </c>
      <c r="E21" s="3">
        <f>standard_2019!E31</f>
        <v>38</v>
      </c>
      <c r="F21" s="3">
        <f>standard_2019!F31</f>
        <v>6.0614035087719289</v>
      </c>
      <c r="G21" s="3">
        <f>standard_2019!G31</f>
        <v>84.502923976608187</v>
      </c>
      <c r="H21" s="3">
        <f>standard_2019!H31</f>
        <v>70.964912280701753</v>
      </c>
      <c r="I21" s="3">
        <f>standard_2019!I31</f>
        <v>32.142857142857132</v>
      </c>
      <c r="J21" s="3">
        <f>standard_2019!J31</f>
        <v>107.83933518005541</v>
      </c>
      <c r="K21" s="3">
        <f>standard_2019!K31</f>
        <v>120.359649122807</v>
      </c>
      <c r="L21" s="3">
        <f>standard_2019!L31</f>
        <v>76.631578947368425</v>
      </c>
      <c r="M21" s="3">
        <f>standard_2019!M31</f>
        <v>40.988835725677831</v>
      </c>
      <c r="N21" s="3">
        <f>standard_2019!N31</f>
        <v>10.526315789473685</v>
      </c>
      <c r="O21" s="3">
        <f>standard_2019!O31</f>
        <v>0</v>
      </c>
      <c r="P21" s="3">
        <f>standard_2019!P31</f>
        <v>0</v>
      </c>
    </row>
    <row r="22" spans="1:16" x14ac:dyDescent="0.25">
      <c r="A22" s="4" t="s">
        <v>158</v>
      </c>
      <c r="B22">
        <v>2020</v>
      </c>
      <c r="C22" s="3">
        <f>standard_2020!C31</f>
        <v>61.263157894736842</v>
      </c>
      <c r="D22" s="3">
        <f>standard_2020!D31</f>
        <v>129.66917293233084</v>
      </c>
      <c r="E22" s="3">
        <f>standard_2020!E31</f>
        <v>51.789473684210527</v>
      </c>
      <c r="F22" s="3">
        <f>standard_2020!F31</f>
        <v>26.903508771929825</v>
      </c>
      <c r="G22" s="3">
        <f>standard_2020!G31</f>
        <v>128.71345029239765</v>
      </c>
      <c r="H22" s="3">
        <f>standard_2020!H31</f>
        <v>79.035087719298247</v>
      </c>
      <c r="I22" s="3">
        <f>standard_2020!I31</f>
        <v>39.022556390977442</v>
      </c>
      <c r="J22" s="3">
        <f>standard_2020!J31</f>
        <v>112.70280965571824</v>
      </c>
      <c r="K22" s="3">
        <f>standard_2020!K31</f>
        <v>142.00877192982455</v>
      </c>
      <c r="L22" s="3">
        <f>standard_2020!L31</f>
        <v>73.368421052631575</v>
      </c>
      <c r="M22" s="3">
        <f>standard_2020!M31</f>
        <v>61.881977671451352</v>
      </c>
      <c r="N22" s="3">
        <f>standard_2020!N31</f>
        <v>236.84210526315789</v>
      </c>
      <c r="O22" s="3">
        <f>standard_2020!O31</f>
        <v>0</v>
      </c>
      <c r="P22" s="3">
        <f>standard_2020!P31</f>
        <v>75.263157894736835</v>
      </c>
    </row>
    <row r="23" spans="1:16" x14ac:dyDescent="0.25">
      <c r="A23" s="4" t="s">
        <v>158</v>
      </c>
      <c r="B23">
        <v>2021</v>
      </c>
      <c r="C23" s="3">
        <f>standard_2021!C31</f>
        <v>60.421052631578945</v>
      </c>
      <c r="D23" s="3">
        <f>standard_2021!D31</f>
        <v>112.85714285714285</v>
      </c>
      <c r="E23" s="3">
        <f>standard_2021!E31</f>
        <v>34.421052631578945</v>
      </c>
      <c r="F23" s="3">
        <f>standard_2021!F31</f>
        <v>40.157894736842103</v>
      </c>
      <c r="G23" s="3">
        <f>standard_2021!G31</f>
        <v>102.63157894736841</v>
      </c>
      <c r="H23" s="3">
        <f>standard_2021!H31</f>
        <v>103.42105263157896</v>
      </c>
      <c r="I23" s="3">
        <f>standard_2021!I31</f>
        <v>53.872180451127818</v>
      </c>
      <c r="J23" s="3">
        <f>standard_2021!J31</f>
        <v>108.88009497427777</v>
      </c>
      <c r="K23" s="3">
        <f>standard_2021!K31</f>
        <v>137.28947368421049</v>
      </c>
      <c r="L23" s="3">
        <f>standard_2021!L31</f>
        <v>72.263157894736835</v>
      </c>
      <c r="M23" s="3">
        <f>standard_2021!M31</f>
        <v>65.550239234449762</v>
      </c>
      <c r="N23" s="3">
        <f>standard_2021!N31</f>
        <v>102.63157894736842</v>
      </c>
      <c r="O23" s="3">
        <f>standard_2021!O31</f>
        <v>16.842105263157894</v>
      </c>
      <c r="P23" s="3">
        <f>standard_2021!P31</f>
        <v>80</v>
      </c>
    </row>
    <row r="25" spans="1:16" x14ac:dyDescent="0.25">
      <c r="A25" s="4" t="s">
        <v>159</v>
      </c>
      <c r="B25">
        <v>2012</v>
      </c>
      <c r="C25" s="3">
        <f>standard_2012!C32</f>
        <v>66.888888888888886</v>
      </c>
      <c r="D25" s="3">
        <f>standard_2012!D32</f>
        <v>142.76190476190473</v>
      </c>
      <c r="E25" s="3">
        <f>standard_2012!E32</f>
        <v>78.222222222222229</v>
      </c>
      <c r="F25" s="3">
        <f>standard_2012!F32</f>
        <v>170.68518518518519</v>
      </c>
      <c r="G25" s="3">
        <f>standard_2012!G32</f>
        <v>45.802469135802461</v>
      </c>
      <c r="H25" s="3">
        <f>standard_2012!H32</f>
        <v>1.2962962962962963</v>
      </c>
      <c r="I25" s="3">
        <f>standard_2012!I32</f>
        <v>16.746031746031747</v>
      </c>
      <c r="J25" s="3">
        <f>standard_2012!J32</f>
        <v>82.364243943191312</v>
      </c>
      <c r="K25" s="3">
        <f>standard_2012!K32</f>
        <v>70.518518518518533</v>
      </c>
      <c r="L25" s="3">
        <f>standard_2012!L32</f>
        <v>87.666666666666671</v>
      </c>
      <c r="M25" s="3">
        <f>standard_2012!M32</f>
        <v>26.666666666666668</v>
      </c>
      <c r="N25" s="3">
        <f>standard_2012!N32</f>
        <v>177.77777777777777</v>
      </c>
      <c r="O25" s="3">
        <f>standard_2012!O32</f>
        <v>344.44444444444446</v>
      </c>
      <c r="P25" s="3">
        <f>standard_2012!P32</f>
        <v>250.55555555555554</v>
      </c>
    </row>
    <row r="26" spans="1:16" x14ac:dyDescent="0.25">
      <c r="A26" s="4" t="s">
        <v>159</v>
      </c>
      <c r="B26">
        <v>2013</v>
      </c>
      <c r="C26" s="3">
        <f>standard_2013!C32</f>
        <v>58</v>
      </c>
      <c r="D26" s="3">
        <f>standard_2013!D32</f>
        <v>138.34920634920638</v>
      </c>
      <c r="E26" s="3">
        <f>standard_2013!E32</f>
        <v>53.555555555555557</v>
      </c>
      <c r="F26" s="3">
        <f>standard_2013!F32</f>
        <v>174.57407407407405</v>
      </c>
      <c r="G26" s="3">
        <f>standard_2013!G32</f>
        <v>52.345679012345677</v>
      </c>
      <c r="H26" s="3">
        <f>standard_2013!H32</f>
        <v>14.074074074074074</v>
      </c>
      <c r="I26" s="3">
        <f>standard_2013!I32</f>
        <v>11.666666666666666</v>
      </c>
      <c r="J26" s="3">
        <f>standard_2013!J32</f>
        <v>81.821219715956559</v>
      </c>
      <c r="K26" s="3">
        <f>standard_2013!K32</f>
        <v>73.685185185185162</v>
      </c>
      <c r="L26" s="3">
        <f>standard_2013!L32</f>
        <v>90.222222222222229</v>
      </c>
      <c r="M26" s="3">
        <f>standard_2013!M32</f>
        <v>21.750841750841751</v>
      </c>
      <c r="N26" s="3">
        <f>standard_2013!N32</f>
        <v>155.55555555555554</v>
      </c>
      <c r="O26" s="3">
        <f>standard_2013!O32</f>
        <v>217.77777777777777</v>
      </c>
      <c r="P26" s="3">
        <f>standard_2013!P32</f>
        <v>167.22222222222223</v>
      </c>
    </row>
    <row r="27" spans="1:16" x14ac:dyDescent="0.25">
      <c r="A27" s="4" t="s">
        <v>159</v>
      </c>
      <c r="B27">
        <v>2014</v>
      </c>
      <c r="C27" s="3">
        <f>standard_2014!C32</f>
        <v>50.444444444444443</v>
      </c>
      <c r="D27" s="3">
        <f>standard_2014!D32</f>
        <v>129.33333333333334</v>
      </c>
      <c r="E27" s="3">
        <f>standard_2014!E32</f>
        <v>60.666666666666664</v>
      </c>
      <c r="F27" s="3">
        <f>standard_2014!F32</f>
        <v>128.09259259259258</v>
      </c>
      <c r="G27" s="3">
        <f>standard_2014!G32</f>
        <v>63.703703703703709</v>
      </c>
      <c r="H27" s="3">
        <f>standard_2014!H32</f>
        <v>29.444444444444443</v>
      </c>
      <c r="I27" s="3">
        <f>standard_2014!I32</f>
        <v>11.111111111111111</v>
      </c>
      <c r="J27" s="3">
        <f>standard_2014!J32</f>
        <v>80.467836257309941</v>
      </c>
      <c r="K27" s="3">
        <f>standard_2014!K32</f>
        <v>75.759259259259267</v>
      </c>
      <c r="L27" s="3">
        <f>standard_2014!L32</f>
        <v>89.444444444444443</v>
      </c>
      <c r="M27" s="3">
        <f>standard_2014!M32</f>
        <v>30.707070707070709</v>
      </c>
      <c r="N27" s="3">
        <f>standard_2014!N32</f>
        <v>66.666666666666657</v>
      </c>
      <c r="O27" s="3">
        <f>standard_2014!O32</f>
        <v>55.555555555555557</v>
      </c>
      <c r="P27" s="3">
        <f>standard_2014!P32</f>
        <v>53.333333333333343</v>
      </c>
    </row>
    <row r="28" spans="1:16" x14ac:dyDescent="0.25">
      <c r="A28" s="4" t="s">
        <v>159</v>
      </c>
      <c r="B28">
        <v>2015</v>
      </c>
      <c r="C28" s="3">
        <f>standard_2015!C32</f>
        <v>40</v>
      </c>
      <c r="D28" s="3">
        <f>standard_2015!D32</f>
        <v>115.11111111111111</v>
      </c>
      <c r="E28" s="3">
        <f>standard_2015!E32</f>
        <v>75.333333333333329</v>
      </c>
      <c r="F28" s="3">
        <f>standard_2015!F32</f>
        <v>67.722222222222229</v>
      </c>
      <c r="G28" s="3">
        <f>standard_2015!G32</f>
        <v>34.691358024691361</v>
      </c>
      <c r="H28" s="3">
        <f>standard_2015!H32</f>
        <v>72.407407407407405</v>
      </c>
      <c r="I28" s="3">
        <f>standard_2015!I32</f>
        <v>11.269841269841271</v>
      </c>
      <c r="J28" s="3">
        <f>standard_2015!J32</f>
        <v>76.892230576441108</v>
      </c>
      <c r="K28" s="3">
        <f>standard_2015!K32</f>
        <v>73.555555555555571</v>
      </c>
      <c r="L28" s="3">
        <f>standard_2015!L32</f>
        <v>84.333333333333329</v>
      </c>
      <c r="M28" s="3">
        <f>standard_2015!M32</f>
        <v>18.98989898989899</v>
      </c>
      <c r="N28" s="3">
        <f>standard_2015!N32</f>
        <v>16.666666666666664</v>
      </c>
      <c r="O28" s="3">
        <f>standard_2015!O32</f>
        <v>0</v>
      </c>
      <c r="P28" s="3">
        <f>standard_2015!P32</f>
        <v>1.1111111111111112</v>
      </c>
    </row>
    <row r="29" spans="1:16" x14ac:dyDescent="0.25">
      <c r="A29" s="4" t="s">
        <v>159</v>
      </c>
      <c r="B29">
        <v>2016</v>
      </c>
      <c r="C29" s="3">
        <f>standard_2016!C32</f>
        <v>38.666666666666664</v>
      </c>
      <c r="D29" s="3">
        <f>standard_2016!D32</f>
        <v>103.36507936507937</v>
      </c>
      <c r="E29" s="3">
        <f>standard_2016!E32</f>
        <v>71.555555555555557</v>
      </c>
      <c r="F29" s="3">
        <f>standard_2016!F32</f>
        <v>27.499999999999996</v>
      </c>
      <c r="G29" s="3">
        <f>standard_2016!G32</f>
        <v>46.79012345679012</v>
      </c>
      <c r="H29" s="3">
        <f>standard_2016!H32</f>
        <v>86.481481481481467</v>
      </c>
      <c r="I29" s="3">
        <f>standard_2016!I32</f>
        <v>20.714285714285715</v>
      </c>
      <c r="J29" s="3">
        <f>standard_2016!J32</f>
        <v>76.474519632414356</v>
      </c>
      <c r="K29" s="3">
        <f>standard_2016!K32</f>
        <v>72.629629629629633</v>
      </c>
      <c r="L29" s="3">
        <f>standard_2016!L32</f>
        <v>74.666666666666671</v>
      </c>
      <c r="M29" s="3">
        <f>standard_2016!M32</f>
        <v>60.269360269360277</v>
      </c>
      <c r="N29" s="3">
        <f>standard_2016!N32</f>
        <v>0</v>
      </c>
      <c r="O29" s="3">
        <f>standard_2016!O32</f>
        <v>0</v>
      </c>
      <c r="P29" s="3">
        <f>standard_2016!P32</f>
        <v>0</v>
      </c>
    </row>
    <row r="30" spans="1:16" x14ac:dyDescent="0.25">
      <c r="A30" s="4" t="s">
        <v>159</v>
      </c>
      <c r="B30">
        <v>2017</v>
      </c>
      <c r="C30" s="3">
        <f>standard_2017!C32</f>
        <v>42.222222222222221</v>
      </c>
      <c r="D30" s="3">
        <f>standard_2017!D32</f>
        <v>93.904761904761898</v>
      </c>
      <c r="E30" s="3">
        <f>standard_2017!E32</f>
        <v>56.444444444444443</v>
      </c>
      <c r="F30" s="3">
        <f>standard_2017!F32</f>
        <v>10.62962962962963</v>
      </c>
      <c r="G30" s="3">
        <f>standard_2017!G32</f>
        <v>70.740740740740733</v>
      </c>
      <c r="H30" s="3">
        <f>standard_2017!H32</f>
        <v>70.555555555555543</v>
      </c>
      <c r="I30" s="3">
        <f>standard_2017!I32</f>
        <v>25.87301587301587</v>
      </c>
      <c r="J30" s="3">
        <f>standard_2017!J32</f>
        <v>74.260651629072697</v>
      </c>
      <c r="K30" s="3">
        <f>standard_2017!K32</f>
        <v>68.68518518518519</v>
      </c>
      <c r="L30" s="3">
        <f>standard_2017!L32</f>
        <v>64.444444444444443</v>
      </c>
      <c r="M30" s="3">
        <f>standard_2017!M32</f>
        <v>41.414141414141412</v>
      </c>
      <c r="N30" s="3">
        <f>standard_2017!N32</f>
        <v>0</v>
      </c>
      <c r="O30" s="3">
        <f>standard_2017!O32</f>
        <v>0</v>
      </c>
      <c r="P30" s="3">
        <f>standard_2017!P32</f>
        <v>0</v>
      </c>
    </row>
    <row r="31" spans="1:16" x14ac:dyDescent="0.25">
      <c r="A31" s="4" t="s">
        <v>159</v>
      </c>
      <c r="B31">
        <v>2018</v>
      </c>
      <c r="C31" s="3">
        <f>standard_2018!C32</f>
        <v>42.666666666666664</v>
      </c>
      <c r="D31" s="3">
        <f>standard_2018!D32</f>
        <v>84.50793650793652</v>
      </c>
      <c r="E31" s="3">
        <f>standard_2018!E32</f>
        <v>64</v>
      </c>
      <c r="F31" s="3">
        <f>standard_2018!F32</f>
        <v>12.74074074074074</v>
      </c>
      <c r="G31" s="3">
        <f>standard_2018!G32</f>
        <v>111.72839506172838</v>
      </c>
      <c r="H31" s="3">
        <f>standard_2018!H32</f>
        <v>66.111111111111114</v>
      </c>
      <c r="I31" s="3">
        <f>standard_2018!I32</f>
        <v>29.047619047619051</v>
      </c>
      <c r="J31" s="3">
        <f>standard_2018!J32</f>
        <v>72.907268170426079</v>
      </c>
      <c r="K31" s="3">
        <f>standard_2018!K32</f>
        <v>65.351851851851848</v>
      </c>
      <c r="L31" s="3">
        <f>standard_2018!L32</f>
        <v>54.555555555555557</v>
      </c>
      <c r="M31" s="3">
        <f>standard_2018!M32</f>
        <v>14.276094276094275</v>
      </c>
      <c r="N31" s="3">
        <f>standard_2018!N32</f>
        <v>33.333333333333329</v>
      </c>
      <c r="O31" s="3">
        <f>standard_2018!O32</f>
        <v>0</v>
      </c>
      <c r="P31" s="3">
        <f>standard_2018!P32</f>
        <v>0</v>
      </c>
    </row>
    <row r="32" spans="1:16" x14ac:dyDescent="0.25">
      <c r="A32" s="4" t="s">
        <v>159</v>
      </c>
      <c r="B32">
        <v>2019</v>
      </c>
      <c r="C32" s="3">
        <f>standard_2019!C32</f>
        <v>44.888888888888886</v>
      </c>
      <c r="D32" s="3">
        <f>standard_2019!D32</f>
        <v>75.873015873015859</v>
      </c>
      <c r="E32" s="3">
        <f>standard_2019!E32</f>
        <v>59.333333333333336</v>
      </c>
      <c r="F32" s="3">
        <f>standard_2019!F32</f>
        <v>5.3703703703703702</v>
      </c>
      <c r="G32" s="3">
        <f>standard_2019!G32</f>
        <v>113.58024691358024</v>
      </c>
      <c r="H32" s="3">
        <f>standard_2019!H32</f>
        <v>70.185185185185176</v>
      </c>
      <c r="I32" s="3">
        <f>standard_2019!I32</f>
        <v>30.238095238095234</v>
      </c>
      <c r="J32" s="3">
        <f>standard_2019!J32</f>
        <v>72.406015037593988</v>
      </c>
      <c r="K32" s="3">
        <f>standard_2019!K32</f>
        <v>62.222222222222221</v>
      </c>
      <c r="L32" s="3">
        <f>standard_2019!L32</f>
        <v>47.333333333333336</v>
      </c>
      <c r="M32" s="3">
        <f>standard_2019!M32</f>
        <v>62.558922558922568</v>
      </c>
      <c r="N32" s="3">
        <f>standard_2019!N32</f>
        <v>0</v>
      </c>
      <c r="O32" s="3">
        <f>standard_2019!O32</f>
        <v>0</v>
      </c>
      <c r="P32" s="3">
        <f>standard_2019!P32</f>
        <v>6.1111111111111116</v>
      </c>
    </row>
    <row r="33" spans="1:16" x14ac:dyDescent="0.25">
      <c r="A33" s="4" t="s">
        <v>159</v>
      </c>
      <c r="B33">
        <v>2020</v>
      </c>
      <c r="C33" s="3">
        <f>standard_2020!C32</f>
        <v>42.888888888888886</v>
      </c>
      <c r="D33" s="3">
        <f>standard_2020!D32</f>
        <v>74.349206349206355</v>
      </c>
      <c r="E33" s="3">
        <f>standard_2020!E32</f>
        <v>62.888888888888886</v>
      </c>
      <c r="F33" s="3">
        <f>standard_2020!F32</f>
        <v>2.3148148148148149</v>
      </c>
      <c r="G33" s="3">
        <f>standard_2020!G32</f>
        <v>143.0864197530864</v>
      </c>
      <c r="H33" s="3">
        <f>standard_2020!H32</f>
        <v>67.407407407407405</v>
      </c>
      <c r="I33" s="3">
        <f>standard_2020!I32</f>
        <v>28.650793650793656</v>
      </c>
      <c r="J33" s="3">
        <f>standard_2020!J32</f>
        <v>75.756056808688371</v>
      </c>
      <c r="K33" s="3">
        <f>standard_2020!K32</f>
        <v>76.722222222222229</v>
      </c>
      <c r="L33" s="3">
        <f>standard_2020!L32</f>
        <v>45.222222222222221</v>
      </c>
      <c r="M33" s="3">
        <f>standard_2020!M32</f>
        <v>80.134680134680139</v>
      </c>
      <c r="N33" s="3">
        <f>standard_2020!N32</f>
        <v>0</v>
      </c>
      <c r="O33" s="3">
        <f>standard_2020!O32</f>
        <v>0</v>
      </c>
      <c r="P33" s="3">
        <f>standard_2020!P32</f>
        <v>53.888888888888886</v>
      </c>
    </row>
    <row r="34" spans="1:16" x14ac:dyDescent="0.25">
      <c r="A34" s="4" t="s">
        <v>159</v>
      </c>
      <c r="B34">
        <v>2021</v>
      </c>
      <c r="C34" s="3">
        <f>standard_2021!C32</f>
        <v>53.777777777777779</v>
      </c>
      <c r="D34" s="3">
        <f>standard_2021!D32</f>
        <v>66.317460317460316</v>
      </c>
      <c r="E34" s="3">
        <f>standard_2021!E32</f>
        <v>42.222222222222221</v>
      </c>
      <c r="F34" s="3">
        <f>standard_2021!F32</f>
        <v>4.0185185185185182</v>
      </c>
      <c r="G34" s="3">
        <f>standard_2021!G32</f>
        <v>108.02469135802468</v>
      </c>
      <c r="H34" s="3">
        <f>standard_2021!H32</f>
        <v>101.29629629629629</v>
      </c>
      <c r="I34" s="3">
        <f>standard_2021!I32</f>
        <v>47.38095238095238</v>
      </c>
      <c r="J34" s="3">
        <f>standard_2021!J32</f>
        <v>73.542188805346711</v>
      </c>
      <c r="K34" s="3">
        <f>standard_2021!K32</f>
        <v>73.462962962962962</v>
      </c>
      <c r="L34" s="3">
        <f>standard_2021!L32</f>
        <v>45.666666666666664</v>
      </c>
      <c r="M34" s="3">
        <f>standard_2021!M32</f>
        <v>64.646464646464636</v>
      </c>
      <c r="N34" s="3">
        <f>standard_2021!N32</f>
        <v>0</v>
      </c>
      <c r="O34" s="3">
        <f>standard_2021!O32</f>
        <v>6.666666666666667</v>
      </c>
      <c r="P34" s="3">
        <f>standard_2021!P32</f>
        <v>77.222222222222229</v>
      </c>
    </row>
    <row r="35" spans="1:16" x14ac:dyDescent="0.25">
      <c r="A35" s="4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</row>
    <row r="36" spans="1:16" x14ac:dyDescent="0.25">
      <c r="A36" s="4" t="s">
        <v>57</v>
      </c>
      <c r="C36" s="7" t="s">
        <v>59</v>
      </c>
      <c r="D36" s="7" t="s">
        <v>60</v>
      </c>
      <c r="E36" s="7" t="s">
        <v>63</v>
      </c>
      <c r="F36" s="7" t="s">
        <v>61</v>
      </c>
      <c r="G36" s="7" t="s">
        <v>62</v>
      </c>
      <c r="H36" s="7" t="s">
        <v>64</v>
      </c>
      <c r="I36" s="7" t="s">
        <v>67</v>
      </c>
      <c r="J36" s="7" t="s">
        <v>66</v>
      </c>
      <c r="K36" s="7" t="s">
        <v>65</v>
      </c>
      <c r="L36" s="7" t="s">
        <v>68</v>
      </c>
      <c r="M36" s="7" t="s">
        <v>69</v>
      </c>
      <c r="N36" s="7">
        <v>-0.2</v>
      </c>
      <c r="O36" s="7" t="s">
        <v>130</v>
      </c>
      <c r="P36" s="7" t="s">
        <v>131</v>
      </c>
    </row>
    <row r="37" spans="1:16" x14ac:dyDescent="0.25">
      <c r="A37" s="4" t="s">
        <v>58</v>
      </c>
      <c r="E37" s="7" t="s">
        <v>70</v>
      </c>
      <c r="G37" s="6" t="s">
        <v>71</v>
      </c>
    </row>
  </sheetData>
  <conditionalFormatting sqref="C3:P12">
    <cfRule type="cellIs" dxfId="18" priority="2" stopIfTrue="1" operator="greaterThan">
      <formula>100</formula>
    </cfRule>
  </conditionalFormatting>
  <conditionalFormatting sqref="C14:P35">
    <cfRule type="cellIs" dxfId="17" priority="1" stopIfTrue="1" operator="greaterThan">
      <formula>100</formula>
    </cfRule>
  </conditionalFormatting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5"/>
  <sheetViews>
    <sheetView workbookViewId="0">
      <selection activeCell="O30" sqref="O30"/>
    </sheetView>
  </sheetViews>
  <sheetFormatPr defaultRowHeight="13.2" x14ac:dyDescent="0.25"/>
  <cols>
    <col min="1" max="1" width="7.109375" bestFit="1" customWidth="1"/>
    <col min="2" max="2" width="14.33203125" bestFit="1" customWidth="1"/>
    <col min="3" max="3" width="6.88671875" bestFit="1" customWidth="1"/>
    <col min="4" max="4" width="5.6640625" customWidth="1"/>
    <col min="5" max="5" width="6.5546875" customWidth="1"/>
    <col min="6" max="16" width="5.6640625" customWidth="1"/>
  </cols>
  <sheetData>
    <row r="2" spans="1:16" x14ac:dyDescent="0.25"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  <c r="O2" s="5">
        <v>13</v>
      </c>
      <c r="P2" s="5">
        <v>14</v>
      </c>
    </row>
    <row r="3" spans="1:16" x14ac:dyDescent="0.25">
      <c r="A3" s="4" t="s">
        <v>55</v>
      </c>
      <c r="B3" t="s">
        <v>3</v>
      </c>
      <c r="C3" s="3">
        <f>standard_2021!C3-standard_2020!C3</f>
        <v>-8</v>
      </c>
      <c r="D3" s="3">
        <f>standard_2021!D3-standard_2020!D3</f>
        <v>0</v>
      </c>
      <c r="E3" s="3">
        <f>standard_2021!E3-standard_2020!E3</f>
        <v>-38</v>
      </c>
      <c r="F3" s="3">
        <f>standard_2021!F3-standard_2020!F3</f>
        <v>0</v>
      </c>
      <c r="G3" s="3">
        <f>standard_2021!G3-standard_2020!G3</f>
        <v>-18.888888888888879</v>
      </c>
      <c r="H3" s="3">
        <f>standard_2021!H3-standard_2020!H3</f>
        <v>20.000000000000007</v>
      </c>
      <c r="I3" s="3">
        <f>standard_2021!I3-standard_2020!I3</f>
        <v>27.142857142857142</v>
      </c>
      <c r="J3" s="3">
        <f>standard_2021!J3-standard_2020!J3</f>
        <v>-8.9473684210526443</v>
      </c>
      <c r="K3" s="3">
        <f>standard_2021!K3-standard_2020!K3</f>
        <v>-4.6666666666666572</v>
      </c>
      <c r="L3" s="3">
        <f>standard_2021!L3-standard_2020!L3</f>
        <v>1.0000000000000142</v>
      </c>
      <c r="M3" s="3">
        <f>standard_2021!M3-standard_2020!M3</f>
        <v>-7.8787878787878824</v>
      </c>
      <c r="N3" s="3">
        <f>standard_2021!N3-standard_2020!N3</f>
        <v>0</v>
      </c>
      <c r="O3" s="3">
        <f>standard_2021!O3-standard_2020!O3</f>
        <v>0</v>
      </c>
      <c r="P3" s="3">
        <f>standard_2021!P3-standard_2020!P3</f>
        <v>110.00000000000001</v>
      </c>
    </row>
    <row r="4" spans="1:16" x14ac:dyDescent="0.25">
      <c r="A4" s="4" t="s">
        <v>56</v>
      </c>
      <c r="B4" t="s">
        <v>5</v>
      </c>
      <c r="C4" s="3">
        <f>standard_2021!C4-standard_2020!C4</f>
        <v>8</v>
      </c>
      <c r="D4" s="3">
        <f>standard_2021!D4-standard_2020!D4</f>
        <v>-22.000000000000014</v>
      </c>
      <c r="E4" s="3">
        <f>standard_2021!E4-standard_2020!E4</f>
        <v>-66</v>
      </c>
      <c r="F4" s="3">
        <f>standard_2021!F4-standard_2020!F4</f>
        <v>0</v>
      </c>
      <c r="G4" s="3">
        <f>standard_2021!G4-standard_2020!G4</f>
        <v>-38.888888888888886</v>
      </c>
      <c r="H4" s="3">
        <f>standard_2021!H4-standard_2020!H4</f>
        <v>-45</v>
      </c>
      <c r="I4" s="3">
        <f>standard_2021!I4-standard_2020!I4</f>
        <v>5.7142857142857153</v>
      </c>
      <c r="J4" s="3">
        <f>standard_2021!J4-standard_2020!J4</f>
        <v>-6.0902255639097689</v>
      </c>
      <c r="K4" s="3">
        <f>standard_2021!K4-standard_2020!K4</f>
        <v>-1.0000000000000071</v>
      </c>
      <c r="L4" s="3">
        <f>standard_2021!L4-standard_2020!L4</f>
        <v>-2.9999999999999858</v>
      </c>
      <c r="M4" s="3">
        <f>standard_2021!M4-standard_2020!M4</f>
        <v>-6.6666666666666714</v>
      </c>
      <c r="N4" s="3">
        <f>standard_2021!N4-standard_2020!N4</f>
        <v>0</v>
      </c>
      <c r="O4" s="3">
        <f>standard_2021!O4-standard_2020!O4</f>
        <v>0</v>
      </c>
      <c r="P4" s="3">
        <f>standard_2021!P4-standard_2020!P4</f>
        <v>-65</v>
      </c>
    </row>
    <row r="5" spans="1:16" x14ac:dyDescent="0.25">
      <c r="A5" s="4" t="s">
        <v>56</v>
      </c>
      <c r="B5" t="s">
        <v>6</v>
      </c>
      <c r="C5" s="3">
        <f>standard_2021!C5-standard_2020!C5</f>
        <v>8</v>
      </c>
      <c r="D5" s="3">
        <f>standard_2021!D5-standard_2020!D5</f>
        <v>-2.0000000000000071</v>
      </c>
      <c r="E5" s="3">
        <f>standard_2021!E5-standard_2020!E5</f>
        <v>-11.999999999999986</v>
      </c>
      <c r="F5" s="3">
        <f>standard_2021!F5-standard_2020!F5</f>
        <v>18.999999999999996</v>
      </c>
      <c r="G5" s="3">
        <f>standard_2021!G5-standard_2020!G5</f>
        <v>-53.333333333333286</v>
      </c>
      <c r="H5" s="3">
        <f>standard_2021!H5-standard_2020!H5</f>
        <v>183.33333333333331</v>
      </c>
      <c r="I5" s="3">
        <f>standard_2021!I5-standard_2020!I5</f>
        <v>16.428571428571427</v>
      </c>
      <c r="J5" s="3">
        <f>standard_2021!J5-standard_2020!J5</f>
        <v>-2.1804511278195449</v>
      </c>
      <c r="K5" s="3">
        <f>standard_2021!K5-standard_2020!K5</f>
        <v>7.1666666666666572</v>
      </c>
      <c r="L5" s="3">
        <f>standard_2021!L5-standard_2020!L5</f>
        <v>2</v>
      </c>
      <c r="M5" s="3">
        <f>standard_2021!M5-standard_2020!M5</f>
        <v>18.787878787878793</v>
      </c>
      <c r="N5" s="3">
        <f>standard_2021!N5-standard_2020!N5</f>
        <v>0</v>
      </c>
      <c r="O5" s="3">
        <f>standard_2021!O5-standard_2020!O5</f>
        <v>20</v>
      </c>
      <c r="P5" s="3">
        <f>standard_2021!P5-standard_2020!P5</f>
        <v>70</v>
      </c>
    </row>
    <row r="6" spans="1:16" x14ac:dyDescent="0.25">
      <c r="A6" s="4" t="s">
        <v>56</v>
      </c>
      <c r="B6" t="s">
        <v>7</v>
      </c>
      <c r="C6" s="3">
        <f>standard_2021!C6-standard_2020!C6</f>
        <v>12</v>
      </c>
      <c r="D6" s="3">
        <f>standard_2021!D6-standard_2020!D6</f>
        <v>0</v>
      </c>
      <c r="E6" s="3">
        <f>standard_2021!E6-standard_2020!E6</f>
        <v>4.0000000000000036</v>
      </c>
      <c r="F6" s="3">
        <f>standard_2021!F6-standard_2020!F6</f>
        <v>0</v>
      </c>
      <c r="G6" s="3">
        <f>standard_2021!G6-standard_2020!G6</f>
        <v>-6.6666666666666714</v>
      </c>
      <c r="H6" s="3">
        <f>standard_2021!H6-standard_2020!H6</f>
        <v>79.999999999999986</v>
      </c>
      <c r="I6" s="3">
        <f>standard_2021!I6-standard_2020!I6</f>
        <v>52.142857142857146</v>
      </c>
      <c r="J6" s="3">
        <f>standard_2021!J6-standard_2020!J6</f>
        <v>-4.962406015037601</v>
      </c>
      <c r="K6" s="3">
        <f>standard_2021!K6-standard_2020!K6</f>
        <v>-9.3333333333333428</v>
      </c>
      <c r="L6" s="3">
        <f>standard_2021!L6-standard_2020!L6</f>
        <v>0</v>
      </c>
      <c r="M6" s="3">
        <f>standard_2021!M6-standard_2020!M6</f>
        <v>36.969696969696969</v>
      </c>
      <c r="N6" s="3">
        <f>standard_2021!N6-standard_2020!N6</f>
        <v>0</v>
      </c>
      <c r="O6" s="3">
        <f>standard_2021!O6-standard_2020!O6</f>
        <v>0</v>
      </c>
      <c r="P6" s="3">
        <f>standard_2021!P6-standard_2020!P6</f>
        <v>15</v>
      </c>
    </row>
    <row r="7" spans="1:16" x14ac:dyDescent="0.25">
      <c r="A7" s="4" t="s">
        <v>55</v>
      </c>
      <c r="B7" t="s">
        <v>8</v>
      </c>
      <c r="C7" s="3">
        <f>standard_2021!C7-standard_2020!C7</f>
        <v>-4</v>
      </c>
      <c r="D7" s="3">
        <f>standard_2021!D7-standard_2020!D7</f>
        <v>0</v>
      </c>
      <c r="E7" s="3">
        <f>standard_2021!E7-standard_2020!E7</f>
        <v>-38</v>
      </c>
      <c r="F7" s="3">
        <f>standard_2021!F7-standard_2020!F7</f>
        <v>98.5</v>
      </c>
      <c r="G7" s="3">
        <f>standard_2021!G7-standard_2020!G7</f>
        <v>-32.222222222222229</v>
      </c>
      <c r="H7" s="3">
        <f>standard_2021!H7-standard_2020!H7</f>
        <v>18.333333333333329</v>
      </c>
      <c r="I7" s="3">
        <f>standard_2021!I7-standard_2020!I7</f>
        <v>-5</v>
      </c>
      <c r="J7" s="3">
        <f>standard_2021!J7-standard_2020!J7</f>
        <v>-0.6015037593984971</v>
      </c>
      <c r="K7" s="3">
        <f>standard_2021!K7-standard_2020!K7</f>
        <v>1</v>
      </c>
      <c r="L7" s="3">
        <f>standard_2021!L7-standard_2020!L7</f>
        <v>1.0000000000000071</v>
      </c>
      <c r="M7" s="3">
        <f>standard_2021!M7-standard_2020!M7</f>
        <v>-25.454545454545453</v>
      </c>
      <c r="N7" s="3">
        <f>standard_2021!N7-standard_2020!N7</f>
        <v>0</v>
      </c>
      <c r="O7" s="3">
        <f>standard_2021!O7-standard_2020!O7</f>
        <v>0</v>
      </c>
      <c r="P7" s="3">
        <f>standard_2021!P7-standard_2020!P7</f>
        <v>-25</v>
      </c>
    </row>
    <row r="8" spans="1:16" x14ac:dyDescent="0.25">
      <c r="A8" s="4" t="s">
        <v>55</v>
      </c>
      <c r="B8" t="s">
        <v>9</v>
      </c>
      <c r="C8" s="3">
        <f>standard_2021!C8-standard_2020!C8</f>
        <v>18</v>
      </c>
      <c r="D8" s="3">
        <f>standard_2021!D8-standard_2020!D8</f>
        <v>-25.428571428571423</v>
      </c>
      <c r="E8" s="3">
        <f>standard_2021!E8-standard_2020!E8</f>
        <v>-68</v>
      </c>
      <c r="F8" s="3">
        <f>standard_2021!F8-standard_2020!F8</f>
        <v>0</v>
      </c>
      <c r="G8" s="3">
        <f>standard_2021!G8-standard_2020!G8</f>
        <v>-55.555555555555571</v>
      </c>
      <c r="H8" s="3">
        <f>standard_2021!H8-standard_2020!H8</f>
        <v>56.666666666666671</v>
      </c>
      <c r="I8" s="3">
        <f>standard_2021!I8-standard_2020!I8</f>
        <v>25.000000000000004</v>
      </c>
      <c r="J8" s="3">
        <f>standard_2021!J8-standard_2020!J8</f>
        <v>-4.5864661654135404</v>
      </c>
      <c r="K8" s="3">
        <f>standard_2021!K8-standard_2020!K8</f>
        <v>-1.5000000000000036</v>
      </c>
      <c r="L8" s="3">
        <f>standard_2021!L8-standard_2020!L8</f>
        <v>3.0000000000000142</v>
      </c>
      <c r="M8" s="3">
        <f>standard_2021!M8-standard_2020!M8</f>
        <v>-2.4242424242424079</v>
      </c>
      <c r="N8" s="3">
        <f>standard_2021!N8-standard_2020!N8</f>
        <v>100</v>
      </c>
      <c r="O8" s="3">
        <f>standard_2021!O8-standard_2020!O8</f>
        <v>60</v>
      </c>
      <c r="P8" s="3">
        <f>standard_2021!P8-standard_2020!P8</f>
        <v>-75</v>
      </c>
    </row>
    <row r="9" spans="1:16" x14ac:dyDescent="0.25">
      <c r="A9" s="4" t="s">
        <v>55</v>
      </c>
      <c r="B9" t="s">
        <v>10</v>
      </c>
      <c r="C9" s="3">
        <f>standard_2021!C9-standard_2020!C9</f>
        <v>-60</v>
      </c>
      <c r="D9" s="3">
        <f>standard_2021!D9-standard_2020!D9</f>
        <v>-89.999999999999943</v>
      </c>
      <c r="E9" s="3">
        <f>standard_2021!E9-standard_2020!E9</f>
        <v>28</v>
      </c>
      <c r="F9" s="3">
        <f>standard_2021!F9-standard_2020!F9</f>
        <v>0</v>
      </c>
      <c r="G9" s="3">
        <f>standard_2021!G9-standard_2020!G9</f>
        <v>0</v>
      </c>
      <c r="H9" s="3">
        <f>standard_2021!H9-standard_2020!H9</f>
        <v>70</v>
      </c>
      <c r="I9" s="3">
        <f>standard_2021!I9-standard_2020!I9</f>
        <v>18.571428571428573</v>
      </c>
      <c r="J9" s="3">
        <f>standard_2021!J9-standard_2020!J9</f>
        <v>-14.436090225563945</v>
      </c>
      <c r="K9" s="3">
        <f>standard_2021!K9-standard_2020!K9</f>
        <v>-5</v>
      </c>
      <c r="L9" s="3">
        <f>standard_2021!L9-standard_2020!L9</f>
        <v>1.0000000000000142</v>
      </c>
      <c r="M9" s="3">
        <f>standard_2021!M9-standard_2020!M9</f>
        <v>69.090909090909093</v>
      </c>
      <c r="N9" s="3">
        <f>standard_2021!N9-standard_2020!N9</f>
        <v>-900</v>
      </c>
      <c r="O9" s="3">
        <f>standard_2021!O9-standard_2020!O9</f>
        <v>0</v>
      </c>
      <c r="P9" s="3">
        <f>standard_2021!P9-standard_2020!P9</f>
        <v>-35</v>
      </c>
    </row>
    <row r="10" spans="1:16" x14ac:dyDescent="0.25">
      <c r="A10" s="4" t="s">
        <v>55</v>
      </c>
      <c r="B10" t="s">
        <v>11</v>
      </c>
      <c r="C10" s="3">
        <f>standard_2021!C10-standard_2020!C10</f>
        <v>26</v>
      </c>
      <c r="D10" s="3">
        <f>standard_2021!D10-standard_2020!D10</f>
        <v>-5.4285714285714448</v>
      </c>
      <c r="E10" s="3">
        <f>standard_2021!E10-standard_2020!E10</f>
        <v>54</v>
      </c>
      <c r="F10" s="3">
        <f>standard_2021!F10-standard_2020!F10</f>
        <v>-177.83333333333334</v>
      </c>
      <c r="G10" s="3">
        <f>standard_2021!G10-standard_2020!G10</f>
        <v>-24.444444444444443</v>
      </c>
      <c r="H10" s="3">
        <f>standard_2021!H10-standard_2020!H10</f>
        <v>11.666666666666671</v>
      </c>
      <c r="I10" s="3">
        <f>standard_2021!I10-standard_2020!I10</f>
        <v>-36.428571428571423</v>
      </c>
      <c r="J10" s="3">
        <f>standard_2021!J10-standard_2020!J10</f>
        <v>-3.1578947368421098</v>
      </c>
      <c r="K10" s="3">
        <f>standard_2021!K10-standard_2020!K10</f>
        <v>-19.666666666666686</v>
      </c>
      <c r="L10" s="3">
        <f>standard_2021!L10-standard_2020!L10</f>
        <v>-17</v>
      </c>
      <c r="M10" s="3">
        <f>standard_2021!M10-standard_2020!M10</f>
        <v>-80.000000000000014</v>
      </c>
      <c r="N10" s="3">
        <f>standard_2021!N10-standard_2020!N10</f>
        <v>-1049.9999999999998</v>
      </c>
      <c r="O10" s="3">
        <f>standard_2021!O10-standard_2020!O10</f>
        <v>0</v>
      </c>
      <c r="P10" s="3">
        <f>standard_2021!P10-standard_2020!P10</f>
        <v>0</v>
      </c>
    </row>
    <row r="11" spans="1:16" x14ac:dyDescent="0.25">
      <c r="A11" s="4" t="s">
        <v>55</v>
      </c>
      <c r="B11" t="s">
        <v>12</v>
      </c>
      <c r="C11" s="3">
        <f>standard_2021!C11-standard_2020!C11</f>
        <v>-6.0000000000000009</v>
      </c>
      <c r="D11" s="3">
        <f>standard_2021!D11-standard_2020!D11</f>
        <v>-40.571428571428612</v>
      </c>
      <c r="E11" s="3">
        <f>standard_2021!E11-standard_2020!E11</f>
        <v>-12.000000000000004</v>
      </c>
      <c r="F11" s="3">
        <f>standard_2021!F11-standard_2020!F11</f>
        <v>54.999999999999986</v>
      </c>
      <c r="G11" s="3">
        <f>standard_2021!G11-standard_2020!G11</f>
        <v>-22.222222222222257</v>
      </c>
      <c r="H11" s="3">
        <f>standard_2021!H11-standard_2020!H11</f>
        <v>-11.666666666666671</v>
      </c>
      <c r="I11" s="3">
        <f>standard_2021!I11-standard_2020!I11</f>
        <v>-15.714285714285719</v>
      </c>
      <c r="J11" s="3">
        <f>standard_2021!J11-standard_2020!J11</f>
        <v>-6.7669172932330639</v>
      </c>
      <c r="K11" s="3">
        <f>standard_2021!K11-standard_2020!K11</f>
        <v>-3.5000000000000284</v>
      </c>
      <c r="L11" s="3">
        <f>standard_2021!L11-standard_2020!L11</f>
        <v>-2</v>
      </c>
      <c r="M11" s="3">
        <f>standard_2021!M11-standard_2020!M11</f>
        <v>-19.393939393939398</v>
      </c>
      <c r="N11" s="3">
        <f>standard_2021!N11-standard_2020!N11</f>
        <v>-850</v>
      </c>
      <c r="O11" s="3">
        <f>standard_2021!O11-standard_2020!O11</f>
        <v>0</v>
      </c>
      <c r="P11" s="3">
        <f>standard_2021!P11-standard_2020!P11</f>
        <v>25</v>
      </c>
    </row>
    <row r="12" spans="1:16" x14ac:dyDescent="0.25">
      <c r="A12" s="4" t="s">
        <v>55</v>
      </c>
      <c r="B12" t="s">
        <v>13</v>
      </c>
      <c r="C12" s="3">
        <f>standard_2021!C12-standard_2020!C12</f>
        <v>-8</v>
      </c>
      <c r="D12" s="3">
        <f>standard_2021!D12-standard_2020!D12</f>
        <v>4</v>
      </c>
      <c r="E12" s="3">
        <f>standard_2021!E12-standard_2020!E12</f>
        <v>-46</v>
      </c>
      <c r="F12" s="3">
        <f>standard_2021!F12-standard_2020!F12</f>
        <v>48.833333333333314</v>
      </c>
      <c r="G12" s="3">
        <f>standard_2021!G12-standard_2020!G12</f>
        <v>-4.44444444444445</v>
      </c>
      <c r="H12" s="3">
        <f>standard_2021!H12-standard_2020!H12</f>
        <v>10</v>
      </c>
      <c r="I12" s="3">
        <f>standard_2021!I12-standard_2020!I12</f>
        <v>-50</v>
      </c>
      <c r="J12" s="3">
        <f>standard_2021!J12-standard_2020!J12</f>
        <v>-5.4135338345864739</v>
      </c>
      <c r="K12" s="3">
        <f>standard_2021!K12-standard_2020!K12</f>
        <v>-3.6666666666666856</v>
      </c>
      <c r="L12" s="3">
        <f>standard_2021!L12-standard_2020!L12</f>
        <v>-4</v>
      </c>
      <c r="M12" s="3">
        <f>standard_2021!M12-standard_2020!M12</f>
        <v>-24.242424242424264</v>
      </c>
      <c r="N12" s="3">
        <f>standard_2021!N12-standard_2020!N12</f>
        <v>-200</v>
      </c>
      <c r="O12" s="3">
        <f>standard_2021!O12-standard_2020!O12</f>
        <v>0</v>
      </c>
      <c r="P12" s="3">
        <f>standard_2021!P12-standard_2020!P12</f>
        <v>0</v>
      </c>
    </row>
    <row r="13" spans="1:16" x14ac:dyDescent="0.25">
      <c r="A13" s="4" t="s">
        <v>56</v>
      </c>
      <c r="B13" t="s">
        <v>14</v>
      </c>
      <c r="C13" s="3">
        <f>standard_2021!C13-standard_2020!C13</f>
        <v>10</v>
      </c>
      <c r="D13" s="3">
        <f>standard_2021!D13-standard_2020!D13</f>
        <v>-37.142857142857153</v>
      </c>
      <c r="E13" s="3">
        <f>standard_2021!E13-standard_2020!E13</f>
        <v>20</v>
      </c>
      <c r="F13" s="3">
        <f>standard_2021!F13-standard_2020!F13</f>
        <v>-20.833333333333336</v>
      </c>
      <c r="G13" s="3">
        <f>standard_2021!G13-standard_2020!G13</f>
        <v>-58.8888888888889</v>
      </c>
      <c r="H13" s="3">
        <f>standard_2021!H13-standard_2020!H13</f>
        <v>-46.666666666666657</v>
      </c>
      <c r="I13" s="3">
        <f>standard_2021!I13-standard_2020!I13</f>
        <v>12.142857142857141</v>
      </c>
      <c r="J13" s="3">
        <f>standard_2021!J13-standard_2020!J13</f>
        <v>-8.0451127819548844</v>
      </c>
      <c r="K13" s="3">
        <f>standard_2021!K13-standard_2020!K13</f>
        <v>-14.333333333333314</v>
      </c>
      <c r="L13" s="3">
        <f>standard_2021!L13-standard_2020!L13</f>
        <v>-3</v>
      </c>
      <c r="M13" s="3">
        <f>standard_2021!M13-standard_2020!M13</f>
        <v>26.666666666666671</v>
      </c>
      <c r="N13" s="3">
        <f>standard_2021!N13-standard_2020!N13</f>
        <v>0</v>
      </c>
      <c r="O13" s="3">
        <f>standard_2021!O13-standard_2020!O13</f>
        <v>0</v>
      </c>
      <c r="P13" s="3">
        <f>standard_2021!P13-standard_2020!P13</f>
        <v>0</v>
      </c>
    </row>
    <row r="14" spans="1:16" x14ac:dyDescent="0.25">
      <c r="A14" s="9" t="s">
        <v>55</v>
      </c>
      <c r="B14" s="10" t="s">
        <v>15</v>
      </c>
      <c r="C14" s="11">
        <f>standard_2021!C14-standard_2020!C14</f>
        <v>2</v>
      </c>
      <c r="D14" s="11">
        <f>standard_2021!D14-standard_2020!D14</f>
        <v>0</v>
      </c>
      <c r="E14" s="11">
        <f>standard_2021!E14-standard_2020!E14</f>
        <v>24</v>
      </c>
      <c r="F14" s="11">
        <f>standard_2021!F14-standard_2020!F14</f>
        <v>55.666666666666679</v>
      </c>
      <c r="G14" s="11">
        <f>standard_2021!G14-standard_2020!G14</f>
        <v>-22.222222222222221</v>
      </c>
      <c r="H14" s="11">
        <f>standard_2021!H14-standard_2020!H14</f>
        <v>-15</v>
      </c>
      <c r="I14" s="11">
        <f>standard_2021!I14-standard_2020!I14</f>
        <v>-5</v>
      </c>
      <c r="J14" s="11">
        <f>standard_2021!J14-standard_2020!J14</f>
        <v>-3.7593984962405926</v>
      </c>
      <c r="K14" s="11">
        <f>standard_2021!K14-standard_2020!K14</f>
        <v>-7.6666666666666003</v>
      </c>
      <c r="L14" s="11">
        <f>standard_2021!L14-standard_2020!L14</f>
        <v>-3</v>
      </c>
      <c r="M14" s="11">
        <f>standard_2021!M14-standard_2020!M14</f>
        <v>-6.6666666666666572</v>
      </c>
      <c r="N14" s="11">
        <f>standard_2021!N14-standard_2020!N14</f>
        <v>-350</v>
      </c>
      <c r="O14" s="11">
        <f>standard_2021!O14-standard_2020!O14</f>
        <v>0</v>
      </c>
      <c r="P14" s="11">
        <f>standard_2021!P14-standard_2020!P14</f>
        <v>0</v>
      </c>
    </row>
    <row r="15" spans="1:16" x14ac:dyDescent="0.25">
      <c r="A15" s="4" t="s">
        <v>55</v>
      </c>
      <c r="B15" t="s">
        <v>16</v>
      </c>
      <c r="C15" s="3">
        <f>standard_2021!C15-standard_2020!C15</f>
        <v>20</v>
      </c>
      <c r="D15" s="3">
        <f>standard_2021!D15-standard_2020!D15</f>
        <v>-47.714285714285722</v>
      </c>
      <c r="E15" s="3">
        <f>standard_2021!E15-standard_2020!E15</f>
        <v>46</v>
      </c>
      <c r="F15" s="3">
        <f>standard_2021!F15-standard_2020!F15</f>
        <v>0</v>
      </c>
      <c r="G15" s="3">
        <f>standard_2021!G15-standard_2020!G15</f>
        <v>-31.111111111111121</v>
      </c>
      <c r="H15" s="3">
        <f>standard_2021!H15-standard_2020!H15</f>
        <v>-11.666666666666666</v>
      </c>
      <c r="I15" s="3">
        <f>standard_2021!I15-standard_2020!I15</f>
        <v>30.714285714285712</v>
      </c>
      <c r="J15" s="3">
        <f>standard_2021!J15-standard_2020!J15</f>
        <v>-16.09022556390974</v>
      </c>
      <c r="K15" s="3">
        <f>standard_2021!K15-standard_2020!K15</f>
        <v>-20.833333333333314</v>
      </c>
      <c r="L15" s="3">
        <f>standard_2021!L15-standard_2020!L15</f>
        <v>-3</v>
      </c>
      <c r="M15" s="3">
        <f>standard_2021!M15-standard_2020!M15</f>
        <v>0</v>
      </c>
      <c r="N15" s="3">
        <f>standard_2021!N15-standard_2020!N15</f>
        <v>0</v>
      </c>
      <c r="O15" s="3">
        <f>standard_2021!O15-standard_2020!O15</f>
        <v>0</v>
      </c>
      <c r="P15" s="3">
        <f>standard_2021!P15-standard_2020!P15</f>
        <v>0</v>
      </c>
    </row>
    <row r="16" spans="1:16" x14ac:dyDescent="0.25">
      <c r="A16" s="4" t="s">
        <v>55</v>
      </c>
      <c r="B16" t="s">
        <v>17</v>
      </c>
      <c r="C16" s="3">
        <f>standard_2021!C16-standard_2020!C16</f>
        <v>26</v>
      </c>
      <c r="D16" s="3">
        <f>standard_2021!D16-standard_2020!D16</f>
        <v>-19.142857142857153</v>
      </c>
      <c r="E16" s="3">
        <f>standard_2021!E16-standard_2020!E16</f>
        <v>-72.000000000000014</v>
      </c>
      <c r="F16" s="3">
        <f>standard_2021!F16-standard_2020!F16</f>
        <v>0</v>
      </c>
      <c r="G16" s="3">
        <f>standard_2021!G16-standard_2020!G16</f>
        <v>-17.777777777777771</v>
      </c>
      <c r="H16" s="3">
        <f>standard_2021!H16-standard_2020!H16</f>
        <v>76.666666666666657</v>
      </c>
      <c r="I16" s="3">
        <f>standard_2021!I16-standard_2020!I16</f>
        <v>6.4285714285714297</v>
      </c>
      <c r="J16" s="3">
        <f>standard_2021!J16-standard_2020!J16</f>
        <v>-5.0375939849624132</v>
      </c>
      <c r="K16" s="3">
        <f>standard_2021!K16-standard_2020!K16</f>
        <v>2.6666666666666714</v>
      </c>
      <c r="L16" s="3">
        <f>standard_2021!L16-standard_2020!L16</f>
        <v>0</v>
      </c>
      <c r="M16" s="3">
        <f>standard_2021!M16-standard_2020!M16</f>
        <v>14.545454545454547</v>
      </c>
      <c r="N16" s="3">
        <f>standard_2021!N16-standard_2020!N16</f>
        <v>900</v>
      </c>
      <c r="O16" s="3">
        <f>standard_2021!O16-standard_2020!O16</f>
        <v>0</v>
      </c>
      <c r="P16" s="3">
        <f>standard_2021!P16-standard_2020!P16</f>
        <v>130</v>
      </c>
    </row>
    <row r="17" spans="1:16" x14ac:dyDescent="0.25">
      <c r="A17" s="4" t="s">
        <v>56</v>
      </c>
      <c r="B17" t="s">
        <v>18</v>
      </c>
      <c r="C17" s="3">
        <f>standard_2021!C17-standard_2020!C17</f>
        <v>6</v>
      </c>
      <c r="D17" s="3">
        <f>standard_2021!D17-standard_2020!D17</f>
        <v>-23.428571428571427</v>
      </c>
      <c r="E17" s="3">
        <f>standard_2021!E17-standard_2020!E17</f>
        <v>-49.999999999999986</v>
      </c>
      <c r="F17" s="3">
        <f>standard_2021!F17-standard_2020!F17</f>
        <v>0</v>
      </c>
      <c r="G17" s="3">
        <f>standard_2021!G17-standard_2020!G17</f>
        <v>20.000000000000028</v>
      </c>
      <c r="H17" s="3">
        <f>standard_2021!H17-standard_2020!H17</f>
        <v>81.666666666666657</v>
      </c>
      <c r="I17" s="3">
        <f>standard_2021!I17-standard_2020!I17</f>
        <v>40</v>
      </c>
      <c r="J17" s="3">
        <f>standard_2021!J17-standard_2020!J17</f>
        <v>-0.37593984962406068</v>
      </c>
      <c r="K17" s="3">
        <f>standard_2021!K17-standard_2020!K17</f>
        <v>-4.3333333333333144</v>
      </c>
      <c r="L17" s="3">
        <f>standard_2021!L17-standard_2020!L17</f>
        <v>3</v>
      </c>
      <c r="M17" s="3">
        <f>standard_2021!M17-standard_2020!M17</f>
        <v>-19.999999999999972</v>
      </c>
      <c r="N17" s="3">
        <f>standard_2021!N17-standard_2020!N17</f>
        <v>0</v>
      </c>
      <c r="O17" s="3">
        <f>standard_2021!O17-standard_2020!O17</f>
        <v>120</v>
      </c>
      <c r="P17" s="3">
        <f>standard_2021!P17-standard_2020!P17</f>
        <v>-155</v>
      </c>
    </row>
    <row r="18" spans="1:16" x14ac:dyDescent="0.25">
      <c r="A18" s="4" t="s">
        <v>55</v>
      </c>
      <c r="B18" t="s">
        <v>19</v>
      </c>
      <c r="C18" s="3">
        <f>standard_2021!C18-standard_2020!C18</f>
        <v>6</v>
      </c>
      <c r="D18" s="3">
        <f>standard_2021!D18-standard_2020!D18</f>
        <v>0</v>
      </c>
      <c r="E18" s="3">
        <f>standard_2021!E18-standard_2020!E18</f>
        <v>-18</v>
      </c>
      <c r="F18" s="3">
        <f>standard_2021!F18-standard_2020!F18</f>
        <v>0</v>
      </c>
      <c r="G18" s="3">
        <f>standard_2021!G18-standard_2020!G18</f>
        <v>-19.999999999999986</v>
      </c>
      <c r="H18" s="3">
        <f>standard_2021!H18-standard_2020!H18</f>
        <v>-11.666666666666629</v>
      </c>
      <c r="I18" s="3">
        <f>standard_2021!I18-standard_2020!I18</f>
        <v>78.571428571428612</v>
      </c>
      <c r="J18" s="3">
        <f>standard_2021!J18-standard_2020!J18</f>
        <v>15.26315789473685</v>
      </c>
      <c r="K18" s="3">
        <f>standard_2021!K18-standard_2020!K18</f>
        <v>0</v>
      </c>
      <c r="L18" s="3">
        <f>standard_2021!L18-standard_2020!L18</f>
        <v>-0.99999999999999289</v>
      </c>
      <c r="M18" s="3">
        <f>standard_2021!M18-standard_2020!M18</f>
        <v>69.090909090909093</v>
      </c>
      <c r="N18" s="3">
        <f>standard_2021!N18-standard_2020!N18</f>
        <v>0</v>
      </c>
      <c r="O18" s="3">
        <f>standard_2021!O18-standard_2020!O18</f>
        <v>80</v>
      </c>
      <c r="P18" s="3">
        <f>standard_2021!P18-standard_2020!P18</f>
        <v>-255</v>
      </c>
    </row>
    <row r="19" spans="1:16" x14ac:dyDescent="0.25">
      <c r="A19" s="4" t="s">
        <v>56</v>
      </c>
      <c r="B19" t="s">
        <v>20</v>
      </c>
      <c r="C19" s="3">
        <f>standard_2021!C19-standard_2020!C19</f>
        <v>28</v>
      </c>
      <c r="D19" s="3">
        <f>standard_2021!D19-standard_2020!D19</f>
        <v>2.5714285714285552</v>
      </c>
      <c r="E19" s="3">
        <f>standard_2021!E19-standard_2020!E19</f>
        <v>-16.000000000000014</v>
      </c>
      <c r="F19" s="3">
        <f>standard_2021!F19-standard_2020!F19</f>
        <v>0</v>
      </c>
      <c r="G19" s="3">
        <f>standard_2021!G19-standard_2020!G19</f>
        <v>-14.444444444444457</v>
      </c>
      <c r="H19" s="3">
        <f>standard_2021!H19-standard_2020!H19</f>
        <v>141.66666666666669</v>
      </c>
      <c r="I19" s="3">
        <f>standard_2021!I19-standard_2020!I19</f>
        <v>32.857142857142854</v>
      </c>
      <c r="J19" s="3">
        <f>standard_2021!J19-standard_2020!J19</f>
        <v>2.7819548872180562</v>
      </c>
      <c r="K19" s="3">
        <f>standard_2021!K19-standard_2020!K19</f>
        <v>-4.1666666666666572</v>
      </c>
      <c r="L19" s="3">
        <f>standard_2021!L19-standard_2020!L19</f>
        <v>1</v>
      </c>
      <c r="M19" s="3">
        <f>standard_2021!M19-standard_2020!M19</f>
        <v>-233.93939393939399</v>
      </c>
      <c r="N19" s="3">
        <f>standard_2021!N19-standard_2020!N19</f>
        <v>0</v>
      </c>
      <c r="O19" s="3">
        <f>standard_2021!O19-standard_2020!O19</f>
        <v>0</v>
      </c>
      <c r="P19" s="3">
        <f>standard_2021!P19-standard_2020!P19</f>
        <v>80</v>
      </c>
    </row>
    <row r="20" spans="1:16" x14ac:dyDescent="0.25">
      <c r="A20" s="4" t="s">
        <v>55</v>
      </c>
      <c r="B20" t="s">
        <v>21</v>
      </c>
      <c r="C20" s="3">
        <f>standard_2021!C20-standard_2020!C20</f>
        <v>0</v>
      </c>
      <c r="D20" s="3">
        <f>standard_2021!D20-standard_2020!D20</f>
        <v>0</v>
      </c>
      <c r="E20" s="3">
        <f>standard_2021!E20-standard_2020!E20</f>
        <v>-18.000000000000007</v>
      </c>
      <c r="F20" s="3">
        <f>standard_2021!F20-standard_2020!F20</f>
        <v>15</v>
      </c>
      <c r="G20" s="3">
        <f>standard_2021!G20-standard_2020!G20</f>
        <v>-147.77777777777777</v>
      </c>
      <c r="H20" s="3">
        <f>standard_2021!H20-standard_2020!H20</f>
        <v>26.666666666666657</v>
      </c>
      <c r="I20" s="3">
        <f>standard_2021!I20-standard_2020!I20</f>
        <v>19.285714285714278</v>
      </c>
      <c r="J20" s="3">
        <f>standard_2021!J20-standard_2020!J20</f>
        <v>-6.3909774436090458</v>
      </c>
      <c r="K20" s="3">
        <f>standard_2021!K20-standard_2020!K20</f>
        <v>5</v>
      </c>
      <c r="L20" s="3">
        <f>standard_2021!L20-standard_2020!L20</f>
        <v>-1</v>
      </c>
      <c r="M20" s="3">
        <f>standard_2021!M20-standard_2020!M20</f>
        <v>36.36363636363636</v>
      </c>
      <c r="N20" s="3">
        <f>standard_2021!N20-standard_2020!N20</f>
        <v>0</v>
      </c>
      <c r="O20" s="3">
        <f>standard_2021!O20-standard_2020!O20</f>
        <v>0</v>
      </c>
      <c r="P20" s="3">
        <f>standard_2021!P20-standard_2020!P20</f>
        <v>0</v>
      </c>
    </row>
    <row r="21" spans="1:16" x14ac:dyDescent="0.25">
      <c r="A21" s="4" t="s">
        <v>55</v>
      </c>
      <c r="B21" t="s">
        <v>22</v>
      </c>
      <c r="C21" s="3">
        <f>standard_2021!C21-standard_2020!C21</f>
        <v>-14</v>
      </c>
      <c r="D21" s="3">
        <f>standard_2021!D21-standard_2020!D21</f>
        <v>0</v>
      </c>
      <c r="E21" s="3">
        <f>standard_2021!E21-standard_2020!E21</f>
        <v>-31.999999999999993</v>
      </c>
      <c r="F21" s="3">
        <f>standard_2021!F21-standard_2020!F21</f>
        <v>0</v>
      </c>
      <c r="G21" s="3">
        <f>standard_2021!G21-standard_2020!G21</f>
        <v>-35.555555555555557</v>
      </c>
      <c r="H21" s="3">
        <f>standard_2021!H21-standard_2020!H21</f>
        <v>83.333333333333314</v>
      </c>
      <c r="I21" s="3">
        <f>standard_2021!I21-standard_2020!I21</f>
        <v>83.571428571428569</v>
      </c>
      <c r="J21" s="3">
        <f>standard_2021!J21-standard_2020!J21</f>
        <v>-2.8571428571428328</v>
      </c>
      <c r="K21" s="3">
        <f>standard_2021!K21-standard_2020!K21</f>
        <v>-3.8333333333333428</v>
      </c>
      <c r="L21" s="3">
        <f>standard_2021!L21-standard_2020!L21</f>
        <v>-2</v>
      </c>
      <c r="M21" s="3">
        <f>standard_2021!M21-standard_2020!M21</f>
        <v>-8.4848484848484844</v>
      </c>
      <c r="N21" s="3">
        <f>standard_2021!N21-standard_2020!N21</f>
        <v>0</v>
      </c>
      <c r="O21" s="3">
        <f>standard_2021!O21-standard_2020!O21</f>
        <v>0</v>
      </c>
      <c r="P21" s="3">
        <f>standard_2021!P21-standard_2020!P21</f>
        <v>10</v>
      </c>
    </row>
    <row r="22" spans="1:16" x14ac:dyDescent="0.25">
      <c r="A22" s="4" t="s">
        <v>55</v>
      </c>
      <c r="B22" t="s">
        <v>23</v>
      </c>
      <c r="C22" s="3">
        <f>standard_2021!C22-standard_2020!C22</f>
        <v>-4</v>
      </c>
      <c r="D22" s="3">
        <f>standard_2021!D22-standard_2020!D22</f>
        <v>0</v>
      </c>
      <c r="E22" s="3">
        <f>standard_2021!E22-standard_2020!E22</f>
        <v>-40</v>
      </c>
      <c r="F22" s="3">
        <f>standard_2021!F22-standard_2020!F22</f>
        <v>45.333333333333336</v>
      </c>
      <c r="G22" s="3">
        <f>standard_2021!G22-standard_2020!G22</f>
        <v>-23.3333333333333</v>
      </c>
      <c r="H22" s="3">
        <f>standard_2021!H22-standard_2020!H22</f>
        <v>63.333333333333343</v>
      </c>
      <c r="I22" s="3">
        <f>standard_2021!I22-standard_2020!I22</f>
        <v>21.428571428571427</v>
      </c>
      <c r="J22" s="3">
        <f>standard_2021!J22-standard_2020!J22</f>
        <v>-0.52631578947368496</v>
      </c>
      <c r="K22" s="3">
        <f>standard_2021!K22-standard_2020!K22</f>
        <v>-1.0000000000000284</v>
      </c>
      <c r="L22" s="3">
        <f>standard_2021!L22-standard_2020!L22</f>
        <v>4.0000000000000071</v>
      </c>
      <c r="M22" s="3">
        <f>standard_2021!M22-standard_2020!M22</f>
        <v>-20.606060606060609</v>
      </c>
      <c r="N22" s="3">
        <f>standard_2021!N22-standard_2020!N22</f>
        <v>-200</v>
      </c>
      <c r="O22" s="3">
        <f>standard_2021!O22-standard_2020!O22</f>
        <v>60</v>
      </c>
      <c r="P22" s="3">
        <f>standard_2021!P22-standard_2020!P22</f>
        <v>-10</v>
      </c>
    </row>
    <row r="23" spans="1:16" x14ac:dyDescent="0.25">
      <c r="A23" s="4" t="s">
        <v>56</v>
      </c>
      <c r="B23" t="s">
        <v>24</v>
      </c>
      <c r="C23" s="3">
        <f>standard_2021!C23-standard_2020!C23</f>
        <v>-4</v>
      </c>
      <c r="D23" s="3">
        <f>standard_2021!D23-standard_2020!D23</f>
        <v>-12.571428571428555</v>
      </c>
      <c r="E23" s="3">
        <f>standard_2021!E23-standard_2020!E23</f>
        <v>-14.000000000000004</v>
      </c>
      <c r="F23" s="3">
        <f>standard_2021!F23-standard_2020!F23</f>
        <v>0</v>
      </c>
      <c r="G23" s="3">
        <f>standard_2021!G23-standard_2020!G23</f>
        <v>-36.666666666666686</v>
      </c>
      <c r="H23" s="3">
        <f>standard_2021!H23-standard_2020!H23</f>
        <v>-50</v>
      </c>
      <c r="I23" s="3">
        <f>standard_2021!I23-standard_2020!I23</f>
        <v>15.71428571428571</v>
      </c>
      <c r="J23" s="3">
        <f>standard_2021!J23-standard_2020!J23</f>
        <v>-3.383458646616532</v>
      </c>
      <c r="K23" s="3">
        <f>standard_2021!K23-standard_2020!K23</f>
        <v>-5.6666666666666856</v>
      </c>
      <c r="L23" s="3">
        <f>standard_2021!L23-standard_2020!L23</f>
        <v>-2.0000000000000071</v>
      </c>
      <c r="M23" s="3">
        <f>standard_2021!M23-standard_2020!M23</f>
        <v>12.121212121212125</v>
      </c>
      <c r="N23" s="3">
        <f>standard_2021!N23-standard_2020!N23</f>
        <v>0</v>
      </c>
      <c r="O23" s="3">
        <f>standard_2021!O23-standard_2020!O23</f>
        <v>0</v>
      </c>
      <c r="P23" s="3">
        <f>standard_2021!P23-standard_2020!P23</f>
        <v>5</v>
      </c>
    </row>
    <row r="24" spans="1:16" x14ac:dyDescent="0.25">
      <c r="A24" s="4" t="s">
        <v>55</v>
      </c>
      <c r="B24" t="s">
        <v>25</v>
      </c>
      <c r="C24" s="3">
        <f>standard_2021!C24-standard_2020!C24</f>
        <v>12</v>
      </c>
      <c r="D24" s="3">
        <f>standard_2021!D24-standard_2020!D24</f>
        <v>-28.285714285714221</v>
      </c>
      <c r="E24" s="3">
        <f>standard_2021!E24-standard_2020!E24</f>
        <v>55.999999999999993</v>
      </c>
      <c r="F24" s="3">
        <f>standard_2021!F24-standard_2020!F24</f>
        <v>62.666666666666664</v>
      </c>
      <c r="G24" s="3">
        <f>standard_2021!G24-standard_2020!G24</f>
        <v>-34.444444444444457</v>
      </c>
      <c r="H24" s="3">
        <f>standard_2021!H24-standard_2020!H24</f>
        <v>-3.3333333333333428</v>
      </c>
      <c r="I24" s="3">
        <f>standard_2021!I24-standard_2020!I24</f>
        <v>-2.8571428571428648</v>
      </c>
      <c r="J24" s="3">
        <f>standard_2021!J24-standard_2020!J24</f>
        <v>-5.1127819548871969</v>
      </c>
      <c r="K24" s="3">
        <f>standard_2021!K24-standard_2020!K24</f>
        <v>-15.666666666666657</v>
      </c>
      <c r="L24" s="3">
        <f>standard_2021!L24-standard_2020!L24</f>
        <v>-2</v>
      </c>
      <c r="M24" s="3">
        <f>standard_2021!M24-standard_2020!M24</f>
        <v>3.0303030303030312</v>
      </c>
      <c r="N24" s="3">
        <f>standard_2021!N24-standard_2020!N24</f>
        <v>0</v>
      </c>
      <c r="O24" s="3">
        <f>standard_2021!O24-standard_2020!O24</f>
        <v>0</v>
      </c>
      <c r="P24" s="3">
        <f>standard_2021!P24-standard_2020!P24</f>
        <v>155</v>
      </c>
    </row>
    <row r="25" spans="1:16" x14ac:dyDescent="0.25">
      <c r="A25" s="4" t="s">
        <v>56</v>
      </c>
      <c r="B25" t="s">
        <v>26</v>
      </c>
      <c r="C25" s="3">
        <f>standard_2021!C25-standard_2020!C25</f>
        <v>18</v>
      </c>
      <c r="D25" s="3">
        <f>standard_2021!D25-standard_2020!D25</f>
        <v>-1.1428571428571104</v>
      </c>
      <c r="E25" s="3">
        <f>standard_2021!E25-standard_2020!E25</f>
        <v>-48</v>
      </c>
      <c r="F25" s="3">
        <f>standard_2021!F25-standard_2020!F25</f>
        <v>0</v>
      </c>
      <c r="G25" s="3">
        <f>standard_2021!G25-standard_2020!G25</f>
        <v>-69.999999999999972</v>
      </c>
      <c r="H25" s="3">
        <f>standard_2021!H25-standard_2020!H25</f>
        <v>-38.333333333333329</v>
      </c>
      <c r="I25" s="3">
        <f>standard_2021!I25-standard_2020!I25</f>
        <v>17.857142857142854</v>
      </c>
      <c r="J25" s="3">
        <f>standard_2021!J25-standard_2020!J25</f>
        <v>7.5187969924819242E-2</v>
      </c>
      <c r="K25" s="3">
        <f>standard_2021!K25-standard_2020!K25</f>
        <v>3.3333333333333428</v>
      </c>
      <c r="L25" s="3">
        <f>standard_2021!L25-standard_2020!L25</f>
        <v>1.0000000000000071</v>
      </c>
      <c r="M25" s="3">
        <f>standard_2021!M25-standard_2020!M25</f>
        <v>5.4545454545454533</v>
      </c>
      <c r="N25" s="3">
        <f>standard_2021!N25-standard_2020!N25</f>
        <v>0</v>
      </c>
      <c r="O25" s="3">
        <f>standard_2021!O25-standard_2020!O25</f>
        <v>0</v>
      </c>
      <c r="P25" s="3">
        <f>standard_2021!P25-standard_2020!P25</f>
        <v>25</v>
      </c>
    </row>
    <row r="26" spans="1:16" x14ac:dyDescent="0.25">
      <c r="A26" s="4" t="s">
        <v>55</v>
      </c>
      <c r="B26" t="s">
        <v>27</v>
      </c>
      <c r="C26" s="3">
        <f>standard_2021!C26-standard_2020!C26</f>
        <v>-14</v>
      </c>
      <c r="D26" s="3">
        <f>standard_2021!D26-standard_2020!D26</f>
        <v>-25.142857142857142</v>
      </c>
      <c r="E26" s="3">
        <f>standard_2021!E26-standard_2020!E26</f>
        <v>-30</v>
      </c>
      <c r="F26" s="3">
        <f>standard_2021!F26-standard_2020!F26</f>
        <v>0</v>
      </c>
      <c r="G26" s="3">
        <f>standard_2021!G26-standard_2020!G26</f>
        <v>-18.888888888888886</v>
      </c>
      <c r="H26" s="3">
        <f>standard_2021!H26-standard_2020!H26</f>
        <v>43.333333333333329</v>
      </c>
      <c r="I26" s="3">
        <f>standard_2021!I26-standard_2020!I26</f>
        <v>25</v>
      </c>
      <c r="J26" s="3">
        <f>standard_2021!J26-standard_2020!J26</f>
        <v>-2.3308270676691691</v>
      </c>
      <c r="K26" s="3">
        <f>standard_2021!K26-standard_2020!K26</f>
        <v>-8.4999999999999858</v>
      </c>
      <c r="L26" s="3">
        <f>standard_2021!L26-standard_2020!L26</f>
        <v>-1</v>
      </c>
      <c r="M26" s="3">
        <f>standard_2021!M26-standard_2020!M26</f>
        <v>0.60606060606060908</v>
      </c>
      <c r="N26" s="3">
        <f>standard_2021!N26-standard_2020!N26</f>
        <v>0</v>
      </c>
      <c r="O26" s="3">
        <f>standard_2021!O26-standard_2020!O26</f>
        <v>0</v>
      </c>
      <c r="P26" s="3">
        <f>standard_2021!P26-standard_2020!P26</f>
        <v>45</v>
      </c>
    </row>
    <row r="27" spans="1:16" x14ac:dyDescent="0.25">
      <c r="A27" s="4" t="s">
        <v>55</v>
      </c>
      <c r="B27" t="s">
        <v>28</v>
      </c>
      <c r="C27" s="3">
        <f>standard_2021!C27-standard_2020!C27</f>
        <v>2</v>
      </c>
      <c r="D27" s="3">
        <f>standard_2021!D27-standard_2020!D27</f>
        <v>-10.857142857142861</v>
      </c>
      <c r="E27" s="3">
        <f>standard_2021!E27-standard_2020!E27</f>
        <v>-44</v>
      </c>
      <c r="F27" s="3">
        <f>standard_2021!F27-standard_2020!F27</f>
        <v>48.666666666666664</v>
      </c>
      <c r="G27" s="3">
        <f>standard_2021!G27-standard_2020!G27</f>
        <v>-14.444444444444457</v>
      </c>
      <c r="H27" s="3">
        <f>standard_2021!H27-standard_2020!H27</f>
        <v>-70</v>
      </c>
      <c r="I27" s="3">
        <f>standard_2021!I27-standard_2020!I27</f>
        <v>21.428571428571427</v>
      </c>
      <c r="J27" s="3">
        <f>standard_2021!J27-standard_2020!J27</f>
        <v>0.37593984962406068</v>
      </c>
      <c r="K27" s="3">
        <f>standard_2021!K27-standard_2020!K27</f>
        <v>5.4999999999999858</v>
      </c>
      <c r="L27" s="3">
        <f>standard_2021!L27-standard_2020!L27</f>
        <v>1</v>
      </c>
      <c r="M27" s="3">
        <f>standard_2021!M27-standard_2020!M27</f>
        <v>83.636363636363654</v>
      </c>
      <c r="N27" s="3">
        <f>standard_2021!N27-standard_2020!N27</f>
        <v>0</v>
      </c>
      <c r="O27" s="3">
        <f>standard_2021!O27-standard_2020!O27</f>
        <v>0</v>
      </c>
      <c r="P27" s="3">
        <f>standard_2021!P27-standard_2020!P27</f>
        <v>220</v>
      </c>
    </row>
    <row r="28" spans="1:16" x14ac:dyDescent="0.25">
      <c r="A28" s="4" t="s">
        <v>55</v>
      </c>
      <c r="B28" t="s">
        <v>29</v>
      </c>
      <c r="C28" s="3">
        <f>standard_2021!C28-standard_2020!C28</f>
        <v>-16</v>
      </c>
      <c r="D28" s="3">
        <f>standard_2021!D28-standard_2020!D28</f>
        <v>-7.4285714285714288</v>
      </c>
      <c r="E28" s="3">
        <f>standard_2021!E28-standard_2020!E28</f>
        <v>-32</v>
      </c>
      <c r="F28" s="3">
        <f>standard_2021!F28-standard_2020!F28</f>
        <v>0</v>
      </c>
      <c r="G28" s="3">
        <f>standard_2021!G28-standard_2020!G28</f>
        <v>7.7777777777777644</v>
      </c>
      <c r="H28" s="3">
        <f>standard_2021!H28-standard_2020!H28</f>
        <v>24.999999999999996</v>
      </c>
      <c r="I28" s="3">
        <f>standard_2021!I28-standard_2020!I28</f>
        <v>0</v>
      </c>
      <c r="J28" s="3">
        <f>standard_2021!J28-standard_2020!J28</f>
        <v>-1.8796992481203034</v>
      </c>
      <c r="K28" s="3">
        <f>standard_2021!K28-standard_2020!K28</f>
        <v>-3.9999999999999858</v>
      </c>
      <c r="L28" s="3">
        <f>standard_2021!L28-standard_2020!L28</f>
        <v>1</v>
      </c>
      <c r="M28" s="3">
        <f>standard_2021!M28-standard_2020!M28</f>
        <v>8.4848484848484844</v>
      </c>
      <c r="N28" s="3">
        <f>standard_2021!N28-standard_2020!N28</f>
        <v>0</v>
      </c>
      <c r="O28" s="3">
        <f>standard_2021!O28-standard_2020!O28</f>
        <v>0</v>
      </c>
      <c r="P28" s="3">
        <f>standard_2021!P28-standard_2020!P28</f>
        <v>-50</v>
      </c>
    </row>
    <row r="29" spans="1:16" x14ac:dyDescent="0.25">
      <c r="A29" s="4" t="s">
        <v>56</v>
      </c>
      <c r="B29" t="s">
        <v>30</v>
      </c>
      <c r="C29" s="3">
        <f>standard_2021!C29-standard_2020!C29</f>
        <v>18</v>
      </c>
      <c r="D29" s="3">
        <f>standard_2021!D29-standard_2020!D29</f>
        <v>0</v>
      </c>
      <c r="E29" s="3">
        <f>standard_2021!E29-standard_2020!E29</f>
        <v>-53.999999999999993</v>
      </c>
      <c r="F29" s="3">
        <f>standard_2021!F29-standard_2020!F29</f>
        <v>17.166666666666668</v>
      </c>
      <c r="G29" s="3">
        <f>standard_2021!G29-standard_2020!G29</f>
        <v>-36.66666666666665</v>
      </c>
      <c r="H29" s="3">
        <f>standard_2021!H29-standard_2020!H29</f>
        <v>80</v>
      </c>
      <c r="I29" s="3">
        <f>standard_2021!I29-standard_2020!I29</f>
        <v>15.714285714285694</v>
      </c>
      <c r="J29" s="3">
        <f>standard_2021!J29-standard_2020!J29</f>
        <v>1.8796992481203176</v>
      </c>
      <c r="K29" s="3">
        <f>standard_2021!K29-standard_2020!K29</f>
        <v>-5.3333333333333286</v>
      </c>
      <c r="L29" s="3">
        <f>standard_2021!L29-standard_2020!L29</f>
        <v>8</v>
      </c>
      <c r="M29" s="3">
        <f>standard_2021!M29-standard_2020!M29</f>
        <v>1.2121212121212182</v>
      </c>
      <c r="N29" s="3">
        <f>standard_2021!N29-standard_2020!N29</f>
        <v>0</v>
      </c>
      <c r="O29" s="3">
        <f>standard_2021!O29-standard_2020!O29</f>
        <v>40</v>
      </c>
      <c r="P29" s="3">
        <f>standard_2021!P29-standard_2020!P29</f>
        <v>80</v>
      </c>
    </row>
    <row r="30" spans="1:16" x14ac:dyDescent="0.25">
      <c r="A30" s="4"/>
      <c r="B30" t="s">
        <v>81</v>
      </c>
      <c r="C30" s="3">
        <f>standard_2021!C30-standard_2020!C30</f>
        <v>3.0370370370370381</v>
      </c>
      <c r="D30" s="3">
        <f>standard_2021!D30-standard_2020!D30</f>
        <v>-14.507936507936506</v>
      </c>
      <c r="E30" s="3">
        <f>standard_2021!E30-standard_2020!E30</f>
        <v>-19.111111111111107</v>
      </c>
      <c r="F30" s="3">
        <f>standard_2021!F30-standard_2020!F30</f>
        <v>9.8950617283950599</v>
      </c>
      <c r="G30" s="3">
        <f>standard_2021!G30-standard_2020!G30</f>
        <v>-30.041152263374542</v>
      </c>
      <c r="H30" s="3">
        <f>standard_2021!H30-standard_2020!H30</f>
        <v>28.456790123456756</v>
      </c>
      <c r="I30" s="3">
        <f>standard_2021!I30-standard_2020!I30</f>
        <v>16.693121693121704</v>
      </c>
      <c r="J30" s="3">
        <f>standard_2021!J30-standard_2020!J30</f>
        <v>-3.4280144806460697</v>
      </c>
      <c r="K30" s="3">
        <f>standard_2021!K30-standard_2020!K30</f>
        <v>-4.407407407407419</v>
      </c>
      <c r="L30" s="3">
        <f>standard_2021!L30-standard_2020!L30</f>
        <v>-0.62962962962963331</v>
      </c>
      <c r="M30" s="3">
        <f>standard_2021!M30-standard_2020!M30</f>
        <v>-2.5813692480358839</v>
      </c>
      <c r="N30" s="3">
        <f>standard_2021!N30-standard_2020!N30</f>
        <v>-94.444444444444429</v>
      </c>
      <c r="O30" s="3">
        <f>standard_2021!O30-standard_2020!O30</f>
        <v>14.074074074074074</v>
      </c>
      <c r="P30" s="3">
        <f>standard_2021!P30-standard_2020!P30</f>
        <v>11.111111111111114</v>
      </c>
    </row>
    <row r="31" spans="1:16" x14ac:dyDescent="0.25">
      <c r="A31" s="4" t="s">
        <v>55</v>
      </c>
      <c r="C31" s="3">
        <f>standard_2021!C31-standard_2020!C31</f>
        <v>-0.84210526315789735</v>
      </c>
      <c r="D31" s="3">
        <f>standard_2021!D31-standard_2020!D31</f>
        <v>-16.812030075187991</v>
      </c>
      <c r="E31" s="3">
        <f>standard_2021!E31-standard_2020!E31</f>
        <v>-17.368421052631582</v>
      </c>
      <c r="F31" s="3">
        <f>standard_2021!F31-standard_2020!F31</f>
        <v>13.254385964912277</v>
      </c>
      <c r="G31" s="3">
        <f>standard_2021!G31-standard_2020!G31</f>
        <v>-26.081871345029242</v>
      </c>
      <c r="H31" s="3">
        <f>standard_2021!H31-standard_2020!H31</f>
        <v>24.385964912280713</v>
      </c>
      <c r="I31" s="3">
        <f>standard_2021!I31-standard_2020!I31</f>
        <v>14.849624060150376</v>
      </c>
      <c r="J31" s="3">
        <f>standard_2021!J31-standard_2020!J31</f>
        <v>-3.8227146814404733</v>
      </c>
      <c r="K31" s="3">
        <f>standard_2021!K31-standard_2020!K31</f>
        <v>-4.7192982456140555</v>
      </c>
      <c r="L31" s="3">
        <f>standard_2021!L31-standard_2020!L31</f>
        <v>-1.1052631578947398</v>
      </c>
      <c r="M31" s="3">
        <f>standard_2021!M31-standard_2020!M31</f>
        <v>3.6682615629984099</v>
      </c>
      <c r="N31" s="3">
        <f>standard_2021!N31-standard_2020!N31</f>
        <v>-134.21052631578948</v>
      </c>
      <c r="O31" s="3">
        <f>standard_2021!O31-standard_2020!O31</f>
        <v>16.842105263157894</v>
      </c>
      <c r="P31" s="3">
        <f>standard_2021!P31-standard_2020!P31</f>
        <v>4.7368421052631646</v>
      </c>
    </row>
    <row r="32" spans="1:16" x14ac:dyDescent="0.25">
      <c r="A32" s="4" t="s">
        <v>56</v>
      </c>
      <c r="C32" s="3">
        <f>standard_2021!C32-standard_2020!C32</f>
        <v>10.888888888888893</v>
      </c>
      <c r="D32" s="3">
        <f>standard_2021!D32-standard_2020!D32</f>
        <v>-8.0317460317460387</v>
      </c>
      <c r="E32" s="3">
        <f>standard_2021!E32-standard_2020!E32</f>
        <v>-20.666666666666664</v>
      </c>
      <c r="F32" s="3">
        <f>standard_2021!F32-standard_2020!F32</f>
        <v>1.7037037037037033</v>
      </c>
      <c r="G32" s="3">
        <f>standard_2021!G32-standard_2020!G32</f>
        <v>-35.061728395061721</v>
      </c>
      <c r="H32" s="3">
        <f>standard_2021!H32-standard_2020!H32</f>
        <v>33.888888888888886</v>
      </c>
      <c r="I32" s="3">
        <f>standard_2021!I32-standard_2020!I32</f>
        <v>18.730158730158724</v>
      </c>
      <c r="J32" s="3">
        <f>standard_2021!J32-standard_2020!J32</f>
        <v>-2.2138680033416591</v>
      </c>
      <c r="K32" s="3">
        <f>standard_2021!K32-standard_2020!K32</f>
        <v>-3.2592592592592666</v>
      </c>
      <c r="L32" s="3">
        <f>standard_2021!L32-standard_2020!L32</f>
        <v>0.44444444444444287</v>
      </c>
      <c r="M32" s="3">
        <f>standard_2021!M32-standard_2020!M32</f>
        <v>-15.488215488215502</v>
      </c>
      <c r="N32" s="3">
        <f>standard_2021!N32-standard_2020!N32</f>
        <v>0</v>
      </c>
      <c r="O32" s="3">
        <f>standard_2021!O32-standard_2020!O32</f>
        <v>6.666666666666667</v>
      </c>
      <c r="P32" s="3">
        <f>standard_2021!P32-standard_2020!P32</f>
        <v>23.333333333333343</v>
      </c>
    </row>
    <row r="34" spans="1:16" x14ac:dyDescent="0.25">
      <c r="A34" s="4" t="s">
        <v>57</v>
      </c>
      <c r="C34" s="7" t="s">
        <v>59</v>
      </c>
      <c r="D34" s="7" t="s">
        <v>60</v>
      </c>
      <c r="E34" s="7" t="s">
        <v>63</v>
      </c>
      <c r="F34" s="7" t="s">
        <v>61</v>
      </c>
      <c r="G34" s="7" t="s">
        <v>62</v>
      </c>
      <c r="H34" s="7" t="s">
        <v>64</v>
      </c>
      <c r="I34" s="7" t="s">
        <v>67</v>
      </c>
      <c r="J34" s="7" t="s">
        <v>66</v>
      </c>
      <c r="K34" s="7" t="s">
        <v>65</v>
      </c>
      <c r="L34" s="7" t="s">
        <v>68</v>
      </c>
      <c r="M34" s="7" t="s">
        <v>69</v>
      </c>
      <c r="N34" s="7">
        <v>-1.2</v>
      </c>
      <c r="O34" s="7" t="s">
        <v>130</v>
      </c>
      <c r="P34" s="7" t="s">
        <v>131</v>
      </c>
    </row>
    <row r="35" spans="1:16" x14ac:dyDescent="0.25">
      <c r="A35" s="4" t="s">
        <v>58</v>
      </c>
      <c r="E35" s="7" t="s">
        <v>70</v>
      </c>
      <c r="G35" s="6" t="s">
        <v>71</v>
      </c>
    </row>
  </sheetData>
  <conditionalFormatting sqref="C3:P32">
    <cfRule type="cellIs" dxfId="16" priority="1" stopIfTrue="1" operator="greaterThan">
      <formula>100</formula>
    </cfRule>
  </conditionalFormatting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sqref="A1:K19"/>
    </sheetView>
  </sheetViews>
  <sheetFormatPr defaultRowHeight="13.2" x14ac:dyDescent="0.25"/>
  <cols>
    <col min="1" max="1" width="46.109375" customWidth="1"/>
    <col min="2" max="11" width="6.33203125" customWidth="1"/>
  </cols>
  <sheetData>
    <row r="1" spans="1:11" x14ac:dyDescent="0.25">
      <c r="A1" s="16"/>
      <c r="B1" s="17">
        <v>2012</v>
      </c>
      <c r="C1" s="17">
        <v>2013</v>
      </c>
      <c r="D1" s="17">
        <v>2014</v>
      </c>
      <c r="E1" s="17">
        <v>2015</v>
      </c>
      <c r="F1" s="17">
        <v>2016</v>
      </c>
      <c r="G1" s="17">
        <v>2017</v>
      </c>
      <c r="H1" s="17">
        <v>2018</v>
      </c>
      <c r="I1" s="17">
        <v>2019</v>
      </c>
      <c r="J1" s="17">
        <v>2020</v>
      </c>
      <c r="K1" s="17">
        <v>2021</v>
      </c>
    </row>
    <row r="2" spans="1:11" x14ac:dyDescent="0.25">
      <c r="A2" s="18" t="s">
        <v>82</v>
      </c>
      <c r="B2" s="3">
        <f>standard_2012!$C$14</f>
        <v>62</v>
      </c>
      <c r="C2" s="3">
        <f>standard_2013!$C$14</f>
        <v>32</v>
      </c>
      <c r="D2" s="3">
        <f>standard_2014!$C$14</f>
        <v>1.9999999999999996</v>
      </c>
      <c r="E2" s="3">
        <f>standard_2015!$C$14</f>
        <v>10</v>
      </c>
      <c r="F2" s="3">
        <f>standard_2016!$C$14</f>
        <v>20</v>
      </c>
      <c r="G2" s="3">
        <f>standard_2017!$C$14</f>
        <v>25.999999999999996</v>
      </c>
      <c r="H2" s="3">
        <f>standard_2018!$C$14</f>
        <v>32</v>
      </c>
      <c r="I2" s="3">
        <f>standard_2019!$C$14</f>
        <v>38</v>
      </c>
      <c r="J2" s="3">
        <f>standard_2020!$C$14</f>
        <v>46</v>
      </c>
      <c r="K2" s="3">
        <f>standard_2021!$C$14</f>
        <v>48</v>
      </c>
    </row>
    <row r="3" spans="1:11" x14ac:dyDescent="0.25">
      <c r="A3" s="18" t="s">
        <v>83</v>
      </c>
      <c r="B3" s="3">
        <f>standard_2012!$D$14</f>
        <v>65.714285714285708</v>
      </c>
      <c r="C3" s="3">
        <f>standard_2013!$D$14</f>
        <v>66.857142857142847</v>
      </c>
      <c r="D3" s="3">
        <f>standard_2014!$D$14</f>
        <v>59.428571428571431</v>
      </c>
      <c r="E3" s="3">
        <f>standard_2015!$D$14</f>
        <v>55.142857142857146</v>
      </c>
      <c r="F3" s="3">
        <f>standard_2016!$D$14</f>
        <v>34.285714285714285</v>
      </c>
      <c r="G3" s="3">
        <f>standard_2017!$D$14</f>
        <v>20.857142857142858</v>
      </c>
      <c r="H3" s="3">
        <f>standard_2018!$D$14</f>
        <v>14.285714285714285</v>
      </c>
      <c r="I3" s="3">
        <f>standard_2019!$D$14</f>
        <v>3.4285714285714288</v>
      </c>
      <c r="J3" s="3">
        <f>standard_2020!$D$14</f>
        <v>0</v>
      </c>
      <c r="K3" s="3">
        <f>standard_2021!$D$14</f>
        <v>0</v>
      </c>
    </row>
    <row r="4" spans="1:11" x14ac:dyDescent="0.25">
      <c r="A4" s="18" t="s">
        <v>84</v>
      </c>
      <c r="B4" s="3">
        <f>standard_2012!$E$14</f>
        <v>124</v>
      </c>
      <c r="C4" s="3">
        <f>standard_2013!$E$14</f>
        <v>2</v>
      </c>
      <c r="D4" s="3">
        <f>standard_2014!$E$14</f>
        <v>4</v>
      </c>
      <c r="E4" s="3">
        <f>standard_2015!$E$14</f>
        <v>48</v>
      </c>
      <c r="F4" s="3">
        <f>standard_2016!$E$14</f>
        <v>68</v>
      </c>
      <c r="G4" s="3">
        <f>standard_2017!$E$14</f>
        <v>62</v>
      </c>
      <c r="H4" s="3">
        <f>standard_2018!$E$14</f>
        <v>68</v>
      </c>
      <c r="I4" s="3">
        <f>standard_2019!$E$14</f>
        <v>4</v>
      </c>
      <c r="J4" s="3">
        <f>standard_2020!$E$14</f>
        <v>12</v>
      </c>
      <c r="K4" s="3">
        <f>standard_2021!$E$14</f>
        <v>36</v>
      </c>
    </row>
    <row r="5" spans="1:11" x14ac:dyDescent="0.25">
      <c r="A5" s="18" t="s">
        <v>96</v>
      </c>
      <c r="B5" s="3">
        <f>standard_2012!$F$14</f>
        <v>430.33333333333337</v>
      </c>
      <c r="C5" s="3">
        <f>standard_2013!$F$14</f>
        <v>343.33333333333337</v>
      </c>
      <c r="D5" s="3">
        <f>standard_2014!$F$14</f>
        <v>261.66666666666669</v>
      </c>
      <c r="E5" s="3">
        <f>standard_2015!$F$14</f>
        <v>163.83333333333334</v>
      </c>
      <c r="F5" s="3">
        <f>standard_2016!$F$14</f>
        <v>70</v>
      </c>
      <c r="G5" s="3">
        <f>standard_2017!$F$14</f>
        <v>0</v>
      </c>
      <c r="H5" s="3">
        <f>standard_2018!$F$14</f>
        <v>4</v>
      </c>
      <c r="I5" s="3">
        <f>standard_2019!$F$14</f>
        <v>39.833333333333336</v>
      </c>
      <c r="J5" s="3">
        <f>standard_2020!$F$14</f>
        <v>47.666666666666664</v>
      </c>
      <c r="K5" s="3">
        <f>standard_2021!$F$14</f>
        <v>103.33333333333334</v>
      </c>
    </row>
    <row r="6" spans="1:11" x14ac:dyDescent="0.25">
      <c r="A6" s="19" t="s">
        <v>85</v>
      </c>
      <c r="B6" s="15">
        <f>standard_2012!$G$14</f>
        <v>22.222222222222221</v>
      </c>
      <c r="C6" s="15">
        <f>standard_2013!$G$14</f>
        <v>32.222222222222221</v>
      </c>
      <c r="D6" s="15">
        <f>standard_2014!$G$14</f>
        <v>28.888888888888893</v>
      </c>
      <c r="E6" s="15">
        <f>standard_2015!$G$14</f>
        <v>22.222222222222221</v>
      </c>
      <c r="F6" s="15">
        <f>standard_2016!$G$14</f>
        <v>16.666666666666664</v>
      </c>
      <c r="G6" s="15">
        <f>standard_2017!$G$14</f>
        <v>13.333333333333334</v>
      </c>
      <c r="H6" s="15">
        <f>standard_2018!$G$14</f>
        <v>25.555555555555554</v>
      </c>
      <c r="I6" s="15">
        <f>standard_2019!$G$14</f>
        <v>35.555555555555557</v>
      </c>
      <c r="J6" s="15">
        <f>standard_2020!$G$14</f>
        <v>73.333333333333329</v>
      </c>
      <c r="K6" s="15">
        <f>standard_2021!$G$14</f>
        <v>51.111111111111107</v>
      </c>
    </row>
    <row r="7" spans="1:11" x14ac:dyDescent="0.25">
      <c r="A7" s="18" t="s">
        <v>86</v>
      </c>
      <c r="B7" s="3">
        <f>standard_2012!$H$14</f>
        <v>0</v>
      </c>
      <c r="C7" s="3">
        <f>standard_2013!$H$14</f>
        <v>0</v>
      </c>
      <c r="D7" s="3">
        <f>standard_2014!$H$14</f>
        <v>0</v>
      </c>
      <c r="E7" s="3">
        <f>standard_2015!$H$14</f>
        <v>0</v>
      </c>
      <c r="F7" s="3">
        <f>standard_2016!$H$14</f>
        <v>3.3333333333333335</v>
      </c>
      <c r="G7" s="3">
        <f>standard_2017!$H$14</f>
        <v>0</v>
      </c>
      <c r="H7" s="3">
        <f>standard_2018!$H$14</f>
        <v>0</v>
      </c>
      <c r="I7" s="3">
        <f>standard_2019!$H$14</f>
        <v>0</v>
      </c>
      <c r="J7" s="3">
        <f>standard_2020!$H$14</f>
        <v>30</v>
      </c>
      <c r="K7" s="3">
        <f>standard_2021!$H$14</f>
        <v>15</v>
      </c>
    </row>
    <row r="8" spans="1:11" x14ac:dyDescent="0.25">
      <c r="A8" s="18" t="s">
        <v>87</v>
      </c>
      <c r="B8" s="3">
        <f>standard_2012!$I$14</f>
        <v>0</v>
      </c>
      <c r="C8" s="3">
        <f>standard_2013!$I$14</f>
        <v>0</v>
      </c>
      <c r="D8" s="3">
        <f>standard_2014!$I$14</f>
        <v>0</v>
      </c>
      <c r="E8" s="3">
        <f>standard_2015!$I$14</f>
        <v>0</v>
      </c>
      <c r="F8" s="3">
        <f>standard_2016!$I$14</f>
        <v>0</v>
      </c>
      <c r="G8" s="3">
        <f>standard_2017!$I$14</f>
        <v>8.5714285714285712</v>
      </c>
      <c r="H8" s="3">
        <f>standard_2018!$I$14</f>
        <v>14.285714285714285</v>
      </c>
      <c r="I8" s="3">
        <f>standard_2019!$I$14</f>
        <v>2.1428571428571428</v>
      </c>
      <c r="J8" s="3">
        <f>standard_2020!$I$14</f>
        <v>28.571428571428569</v>
      </c>
      <c r="K8" s="3">
        <f>standard_2021!$I$14</f>
        <v>23.571428571428569</v>
      </c>
    </row>
    <row r="9" spans="1:11" x14ac:dyDescent="0.25">
      <c r="A9" s="18" t="s">
        <v>88</v>
      </c>
      <c r="B9" s="3">
        <f>standard_2012!$J$14</f>
        <v>93.759398496240607</v>
      </c>
      <c r="C9" s="3">
        <f>standard_2013!$J$14</f>
        <v>91.729323308270665</v>
      </c>
      <c r="D9" s="3">
        <f>standard_2014!$J$14</f>
        <v>90.075187969924812</v>
      </c>
      <c r="E9" s="3">
        <f>standard_2015!$J$14</f>
        <v>87.218045112781951</v>
      </c>
      <c r="F9" s="3">
        <f>standard_2016!$J$14</f>
        <v>84.285714285714292</v>
      </c>
      <c r="G9" s="3">
        <f>standard_2017!$J$14</f>
        <v>82.255639097744364</v>
      </c>
      <c r="H9" s="3">
        <f>standard_2018!$J$14</f>
        <v>81.05263157894737</v>
      </c>
      <c r="I9" s="3">
        <f>standard_2019!$J$14</f>
        <v>79.699248120300751</v>
      </c>
      <c r="J9" s="3">
        <f>standard_2020!$J$14</f>
        <v>89.097744360902254</v>
      </c>
      <c r="K9" s="3">
        <f>standard_2021!$J$14</f>
        <v>85.338345864661662</v>
      </c>
    </row>
    <row r="10" spans="1:11" x14ac:dyDescent="0.25">
      <c r="A10" s="18" t="s">
        <v>89</v>
      </c>
      <c r="B10" s="3">
        <f>standard_2012!$K$14</f>
        <v>210.83333333333334</v>
      </c>
      <c r="C10" s="3">
        <f>standard_2013!$K$14</f>
        <v>220.83333333333334</v>
      </c>
      <c r="D10" s="3">
        <f>standard_2014!$K$14</f>
        <v>225.66666666666669</v>
      </c>
      <c r="E10" s="3">
        <f>standard_2015!$K$14</f>
        <v>225.50000000000003</v>
      </c>
      <c r="F10" s="3">
        <f>standard_2016!$K$14</f>
        <v>224.66666666666671</v>
      </c>
      <c r="G10" s="3">
        <f>standard_2017!$K$14</f>
        <v>223.66666666666663</v>
      </c>
      <c r="H10" s="3">
        <f>standard_2018!$K$14</f>
        <v>224.00000000000003</v>
      </c>
      <c r="I10" s="3">
        <f>standard_2019!$K$14</f>
        <v>223.5</v>
      </c>
      <c r="J10" s="3">
        <f>standard_2020!$K$14</f>
        <v>258.16666666666663</v>
      </c>
      <c r="K10" s="3">
        <f>standard_2021!$K$14</f>
        <v>250.50000000000003</v>
      </c>
    </row>
    <row r="11" spans="1:11" x14ac:dyDescent="0.25">
      <c r="A11" s="18" t="s">
        <v>90</v>
      </c>
      <c r="B11" s="3">
        <f>standard_2012!$L$14</f>
        <v>93</v>
      </c>
      <c r="C11" s="3">
        <f>standard_2013!$L$14</f>
        <v>106</v>
      </c>
      <c r="D11" s="3">
        <f>standard_2014!$L$14</f>
        <v>121</v>
      </c>
      <c r="E11" s="3">
        <f>standard_2015!$L$14</f>
        <v>124</v>
      </c>
      <c r="F11" s="3">
        <f>standard_2016!$L$14</f>
        <v>122</v>
      </c>
      <c r="G11" s="3">
        <f>standard_2017!$L$14</f>
        <v>117</v>
      </c>
      <c r="H11" s="3">
        <f>standard_2018!$L$14</f>
        <v>111.99999999999999</v>
      </c>
      <c r="I11" s="3">
        <f>standard_2019!$L$14</f>
        <v>106</v>
      </c>
      <c r="J11" s="3">
        <f>standard_2020!$L$14</f>
        <v>99</v>
      </c>
      <c r="K11" s="3">
        <f>standard_2021!$L$14</f>
        <v>96</v>
      </c>
    </row>
    <row r="12" spans="1:11" x14ac:dyDescent="0.25">
      <c r="A12" s="56" t="s">
        <v>91</v>
      </c>
      <c r="B12" s="57">
        <f>standard_2012!$M$14</f>
        <v>43.030303030303031</v>
      </c>
      <c r="C12" s="57">
        <f>standard_2013!$M$14</f>
        <v>0</v>
      </c>
      <c r="D12" s="57">
        <f>standard_2014!$M$14</f>
        <v>5.454545454545455</v>
      </c>
      <c r="E12" s="57">
        <f>standard_2015!$M$14</f>
        <v>8.4848484848484844</v>
      </c>
      <c r="F12" s="57">
        <f>standard_2016!$M$14</f>
        <v>20</v>
      </c>
      <c r="G12" s="57">
        <f>standard_2017!$M$14</f>
        <v>11.515151515151514</v>
      </c>
      <c r="H12" s="57">
        <f>standard_2018!$M$14</f>
        <v>0.60606060606060608</v>
      </c>
      <c r="I12" s="57">
        <f>standard_2019!$M$14</f>
        <v>28.484848484848484</v>
      </c>
      <c r="J12" s="57">
        <f>standard_2020!$M$14</f>
        <v>44.242424242424235</v>
      </c>
      <c r="K12" s="57">
        <f>standard_2021!$M$14</f>
        <v>37.575757575757578</v>
      </c>
    </row>
    <row r="13" spans="1:11" x14ac:dyDescent="0.25">
      <c r="A13" s="56" t="s">
        <v>133</v>
      </c>
      <c r="B13" s="57">
        <f>standard_2012!$N$14</f>
        <v>0</v>
      </c>
      <c r="C13" s="57">
        <f>standard_2013!$N$14</f>
        <v>0</v>
      </c>
      <c r="D13" s="57">
        <f>standard_2014!$N$14</f>
        <v>0</v>
      </c>
      <c r="E13" s="57">
        <f>standard_2015!$N$14</f>
        <v>0</v>
      </c>
      <c r="F13" s="57">
        <f>standard_2016!$N$14</f>
        <v>0</v>
      </c>
      <c r="G13" s="57">
        <f>standard_2017!$N$14</f>
        <v>0</v>
      </c>
      <c r="H13" s="57">
        <f>standard_2018!$N$14</f>
        <v>0</v>
      </c>
      <c r="I13" s="57">
        <f>standard_2019!$N$14</f>
        <v>0</v>
      </c>
      <c r="J13" s="57">
        <f>standard_2020!$N$14</f>
        <v>900</v>
      </c>
      <c r="K13" s="57">
        <f>standard_2021!$N$14</f>
        <v>550</v>
      </c>
    </row>
    <row r="14" spans="1:11" x14ac:dyDescent="0.25">
      <c r="A14" s="56" t="s">
        <v>134</v>
      </c>
      <c r="B14" s="57">
        <f>standard_2012!$O$14</f>
        <v>459.99999999999994</v>
      </c>
      <c r="C14" s="57">
        <f>standard_2013!$O$14</f>
        <v>620</v>
      </c>
      <c r="D14" s="57">
        <f>standard_2014!$O$14</f>
        <v>720</v>
      </c>
      <c r="E14" s="57">
        <f>standard_2015!$O$14</f>
        <v>280</v>
      </c>
      <c r="F14" s="57">
        <f>standard_2016!$O$14</f>
        <v>0</v>
      </c>
      <c r="G14" s="57">
        <f>standard_2017!$O$14</f>
        <v>0</v>
      </c>
      <c r="H14" s="57">
        <f>standard_2018!$O$14</f>
        <v>0</v>
      </c>
      <c r="I14" s="57">
        <f>standard_2019!$O$14</f>
        <v>0</v>
      </c>
      <c r="J14" s="57">
        <f>standard_2020!$O$14</f>
        <v>0</v>
      </c>
      <c r="K14" s="57">
        <f>standard_2021!$O$14</f>
        <v>0</v>
      </c>
    </row>
    <row r="15" spans="1:11" x14ac:dyDescent="0.25">
      <c r="A15" s="19" t="s">
        <v>135</v>
      </c>
      <c r="B15" s="15">
        <f>standard_2012!$P$14</f>
        <v>495</v>
      </c>
      <c r="C15" s="15">
        <f>standard_2013!$P$14</f>
        <v>600</v>
      </c>
      <c r="D15" s="15">
        <f>standard_2014!$P$14</f>
        <v>675</v>
      </c>
      <c r="E15" s="15">
        <f>standard_2015!$P$14</f>
        <v>250</v>
      </c>
      <c r="F15" s="15">
        <f>standard_2016!$P$14</f>
        <v>0</v>
      </c>
      <c r="G15" s="15">
        <f>standard_2017!$P$14</f>
        <v>0</v>
      </c>
      <c r="H15" s="15">
        <f>standard_2018!$P$14</f>
        <v>0</v>
      </c>
      <c r="I15" s="15">
        <f>standard_2019!$P$14</f>
        <v>0</v>
      </c>
      <c r="J15" s="15">
        <f>standard_2020!$P$14</f>
        <v>0</v>
      </c>
      <c r="K15" s="15">
        <f>standard_2021!$P$14</f>
        <v>0</v>
      </c>
    </row>
    <row r="16" spans="1:11" x14ac:dyDescent="0.25">
      <c r="A16" s="18" t="s">
        <v>92</v>
      </c>
      <c r="B16" s="3">
        <f>standard_2012!$Q$14</f>
        <v>5</v>
      </c>
      <c r="C16" s="3">
        <f>standard_2013!$Q$14</f>
        <v>5</v>
      </c>
      <c r="D16" s="3">
        <f>standard_2014!$Q$14</f>
        <v>5</v>
      </c>
      <c r="E16" s="3">
        <f>standard_2015!$Q$14</f>
        <v>5</v>
      </c>
      <c r="F16" s="3">
        <f>standard_2016!$Q$14</f>
        <v>2</v>
      </c>
      <c r="G16" s="3">
        <f>standard_2017!$Q$14</f>
        <v>2</v>
      </c>
      <c r="H16" s="3">
        <f>standard_2018!$Q$14</f>
        <v>2</v>
      </c>
      <c r="I16" s="3">
        <f>standard_2019!$Q$14</f>
        <v>2</v>
      </c>
      <c r="J16" s="3">
        <f>standard_2020!$Q$14</f>
        <v>2</v>
      </c>
      <c r="K16" s="3">
        <f>standard_2021!$Q$14</f>
        <v>3</v>
      </c>
    </row>
    <row r="17" spans="1:11" x14ac:dyDescent="0.25">
      <c r="A17" s="21" t="s">
        <v>93</v>
      </c>
      <c r="B17" s="22">
        <f>standard_2012!$R$14</f>
        <v>149.99234829497988</v>
      </c>
      <c r="C17" s="22">
        <f>standard_2013!$R$14</f>
        <v>151.06966821816445</v>
      </c>
      <c r="D17" s="22">
        <f>standard_2014!$R$14</f>
        <v>156.65575193394741</v>
      </c>
      <c r="E17" s="22">
        <f>standard_2015!$R$14</f>
        <v>91.028664735431661</v>
      </c>
      <c r="F17" s="22">
        <f>standard_2016!$R$14</f>
        <v>47.374149659863953</v>
      </c>
      <c r="G17" s="22">
        <f>standard_2017!$R$14</f>
        <v>40.371383002961942</v>
      </c>
      <c r="H17" s="22">
        <f>standard_2018!$R$14</f>
        <v>41.12754830799944</v>
      </c>
      <c r="I17" s="22">
        <f>standard_2019!$R$14</f>
        <v>40.046029576104765</v>
      </c>
      <c r="J17" s="22">
        <f>standard_2020!$R$14</f>
        <v>116.29130456010155</v>
      </c>
      <c r="K17" s="22">
        <f>standard_2021!$R$14</f>
        <v>92.602141175449461</v>
      </c>
    </row>
    <row r="18" spans="1:11" x14ac:dyDescent="0.25">
      <c r="A18" s="58" t="s">
        <v>146</v>
      </c>
      <c r="B18" s="59">
        <f>standard_2012!$Z$14</f>
        <v>66.461630053821096</v>
      </c>
      <c r="C18" s="59">
        <f>standard_2013!$Z$14</f>
        <v>77.474314427627633</v>
      </c>
      <c r="D18" s="59">
        <f>standard_2014!$Z$14</f>
        <v>83.76858983611109</v>
      </c>
      <c r="E18" s="59">
        <f>standard_2015!$Z$14</f>
        <v>76.522433614886069</v>
      </c>
      <c r="F18" s="59">
        <f>standard_2016!$Z$14</f>
        <v>68.495117748420441</v>
      </c>
      <c r="G18" s="59">
        <f>standard_2017!$Z$14</f>
        <v>78.380995380261709</v>
      </c>
      <c r="H18" s="59">
        <f>standard_2018!$Z$14</f>
        <v>75.018261870875577</v>
      </c>
      <c r="I18" s="59">
        <f>standard_2019!$Z$14</f>
        <v>78.45025165927143</v>
      </c>
      <c r="J18" s="59">
        <f>standard_2020!$Z$14</f>
        <v>89.005442553010155</v>
      </c>
      <c r="K18" s="59">
        <f>standard_2021!$Z$14</f>
        <v>81.607610995218039</v>
      </c>
    </row>
    <row r="19" spans="1:11" x14ac:dyDescent="0.25">
      <c r="A19" s="19" t="s">
        <v>145</v>
      </c>
      <c r="B19" s="15">
        <f>standard_2012!$S$14</f>
        <v>18</v>
      </c>
      <c r="C19" s="15">
        <f>standard_2013!$S$14</f>
        <v>22</v>
      </c>
      <c r="D19" s="15">
        <f>standard_2014!$S$14</f>
        <v>24</v>
      </c>
      <c r="E19" s="15">
        <f>standard_2015!$S$14</f>
        <v>24</v>
      </c>
      <c r="F19" s="15">
        <f>standard_2016!$S$14</f>
        <v>7</v>
      </c>
      <c r="G19" s="15">
        <f>standard_2017!$S$14</f>
        <v>5</v>
      </c>
      <c r="H19" s="15">
        <f>standard_2018!$S$14</f>
        <v>3</v>
      </c>
      <c r="I19" s="15">
        <f>standard_2019!$S$14</f>
        <v>3</v>
      </c>
      <c r="J19" s="15">
        <f>standard_2020!$S$14</f>
        <v>24</v>
      </c>
      <c r="K19" s="15">
        <f>standard_2021!$S$14</f>
        <v>23</v>
      </c>
    </row>
  </sheetData>
  <conditionalFormatting sqref="B2:K15">
    <cfRule type="cellIs" dxfId="15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" sqref="B1:K1"/>
    </sheetView>
  </sheetViews>
  <sheetFormatPr defaultRowHeight="13.2" x14ac:dyDescent="0.25"/>
  <cols>
    <col min="1" max="1" width="40.88671875" bestFit="1" customWidth="1"/>
    <col min="2" max="11" width="6.6640625" customWidth="1"/>
  </cols>
  <sheetData>
    <row r="1" spans="1:11" x14ac:dyDescent="0.25">
      <c r="A1" s="16"/>
      <c r="B1" s="17">
        <v>2012</v>
      </c>
      <c r="C1" s="17">
        <v>2013</v>
      </c>
      <c r="D1" s="17">
        <v>2014</v>
      </c>
      <c r="E1" s="17">
        <v>2015</v>
      </c>
      <c r="F1" s="17">
        <v>2016</v>
      </c>
      <c r="G1" s="17">
        <v>2017</v>
      </c>
      <c r="H1" s="17">
        <v>2018</v>
      </c>
      <c r="I1" s="17">
        <v>2019</v>
      </c>
      <c r="J1" s="17">
        <v>2020</v>
      </c>
      <c r="K1" s="17">
        <v>2021</v>
      </c>
    </row>
    <row r="2" spans="1:11" x14ac:dyDescent="0.25">
      <c r="A2" s="18" t="s">
        <v>82</v>
      </c>
      <c r="B2" s="3">
        <f>standard_2012!$C$22</f>
        <v>20</v>
      </c>
      <c r="C2" s="3">
        <f>standard_2013!$C$22</f>
        <v>14</v>
      </c>
      <c r="D2" s="3">
        <f>standard_2014!$C$22</f>
        <v>20</v>
      </c>
      <c r="E2" s="3">
        <f>standard_2015!$C$22</f>
        <v>20</v>
      </c>
      <c r="F2" s="3">
        <f>standard_2016!$C$22</f>
        <v>25.999999999999996</v>
      </c>
      <c r="G2" s="3">
        <f>standard_2017!$C$22</f>
        <v>18</v>
      </c>
      <c r="H2" s="3">
        <f>standard_2018!$C$22</f>
        <v>14</v>
      </c>
      <c r="I2" s="3">
        <f>standard_2019!$C$22</f>
        <v>12.000000000000002</v>
      </c>
      <c r="J2" s="3">
        <f>standard_2020!$C$22</f>
        <v>22</v>
      </c>
      <c r="K2" s="3">
        <f>standard_2021!$C$22</f>
        <v>18</v>
      </c>
    </row>
    <row r="3" spans="1:11" x14ac:dyDescent="0.25">
      <c r="A3" s="18" t="s">
        <v>83</v>
      </c>
      <c r="B3" s="3">
        <f>standard_2012!$D$22</f>
        <v>9.1428571428571423</v>
      </c>
      <c r="C3" s="3">
        <f>standard_2013!$D$22</f>
        <v>0</v>
      </c>
      <c r="D3" s="3">
        <f>standard_2014!$D$22</f>
        <v>0</v>
      </c>
      <c r="E3" s="3">
        <f>standard_2015!$D$22</f>
        <v>0</v>
      </c>
      <c r="F3" s="3">
        <f>standard_2016!$D$22</f>
        <v>0</v>
      </c>
      <c r="G3" s="3">
        <f>standard_2017!$D$22</f>
        <v>0</v>
      </c>
      <c r="H3" s="3">
        <f>standard_2018!$D$22</f>
        <v>0</v>
      </c>
      <c r="I3" s="3">
        <f>standard_2019!$D$22</f>
        <v>0</v>
      </c>
      <c r="J3" s="3">
        <f>standard_2020!$D$22</f>
        <v>0</v>
      </c>
      <c r="K3" s="3">
        <f>standard_2021!$D$22</f>
        <v>0</v>
      </c>
    </row>
    <row r="4" spans="1:11" x14ac:dyDescent="0.25">
      <c r="A4" s="18" t="s">
        <v>84</v>
      </c>
      <c r="B4" s="3">
        <f>standard_2012!$E$22</f>
        <v>94</v>
      </c>
      <c r="C4" s="3">
        <f>standard_2013!$E$22</f>
        <v>13.999999999999998</v>
      </c>
      <c r="D4" s="3">
        <f>standard_2014!$E$22</f>
        <v>38</v>
      </c>
      <c r="E4" s="3">
        <f>standard_2015!$E$22</f>
        <v>26</v>
      </c>
      <c r="F4" s="3">
        <f>standard_2016!$E$22</f>
        <v>18</v>
      </c>
      <c r="G4" s="3">
        <f>standard_2017!$E$22</f>
        <v>4</v>
      </c>
      <c r="H4" s="3">
        <f>standard_2018!$E$22</f>
        <v>96</v>
      </c>
      <c r="I4" s="3">
        <f>standard_2019!$E$22</f>
        <v>42.000000000000007</v>
      </c>
      <c r="J4" s="3">
        <f>standard_2020!$E$22</f>
        <v>64</v>
      </c>
      <c r="K4" s="3">
        <f>standard_2021!$E$22</f>
        <v>24</v>
      </c>
    </row>
    <row r="5" spans="1:11" x14ac:dyDescent="0.25">
      <c r="A5" s="18" t="s">
        <v>96</v>
      </c>
      <c r="B5" s="3">
        <f>standard_2012!$F$22</f>
        <v>363.33333333333331</v>
      </c>
      <c r="C5" s="3">
        <f>standard_2013!$F$22</f>
        <v>310.16666666666663</v>
      </c>
      <c r="D5" s="3">
        <f>standard_2014!$F$22</f>
        <v>265.16666666666669</v>
      </c>
      <c r="E5" s="3">
        <f>standard_2015!$F$22</f>
        <v>154.66666666666666</v>
      </c>
      <c r="F5" s="3">
        <f>standard_2016!$F$22</f>
        <v>50.333333333333329</v>
      </c>
      <c r="G5" s="3">
        <f>standard_2017!$F$22</f>
        <v>0</v>
      </c>
      <c r="H5" s="3">
        <f>standard_2018!$F$22</f>
        <v>0</v>
      </c>
      <c r="I5" s="3">
        <f>standard_2019!$F$22</f>
        <v>0</v>
      </c>
      <c r="J5" s="3">
        <f>standard_2020!$F$22</f>
        <v>0</v>
      </c>
      <c r="K5" s="3">
        <f>standard_2021!$F$22</f>
        <v>45.333333333333336</v>
      </c>
    </row>
    <row r="6" spans="1:11" x14ac:dyDescent="0.25">
      <c r="A6" s="19" t="s">
        <v>85</v>
      </c>
      <c r="B6" s="15">
        <f>standard_2012!$G$22</f>
        <v>42.222222222222221</v>
      </c>
      <c r="C6" s="15">
        <f>standard_2013!$G$22</f>
        <v>71.111111111111114</v>
      </c>
      <c r="D6" s="15">
        <f>standard_2014!$G$22</f>
        <v>87.777777777777771</v>
      </c>
      <c r="E6" s="15">
        <f>standard_2015!$G$22</f>
        <v>71.111111111111114</v>
      </c>
      <c r="F6" s="15">
        <f>standard_2016!$G$22</f>
        <v>61.111111111111114</v>
      </c>
      <c r="G6" s="15">
        <f>standard_2017!$G$22</f>
        <v>47.777777777777771</v>
      </c>
      <c r="H6" s="15">
        <f>standard_2018!$G$22</f>
        <v>55.555555555555557</v>
      </c>
      <c r="I6" s="15">
        <f>standard_2019!$G$22</f>
        <v>62.222222222222221</v>
      </c>
      <c r="J6" s="15">
        <f>standard_2020!$G$22</f>
        <v>133.33333333333331</v>
      </c>
      <c r="K6" s="15">
        <f>standard_2021!$G$22</f>
        <v>110.00000000000001</v>
      </c>
    </row>
    <row r="7" spans="1:11" x14ac:dyDescent="0.25">
      <c r="A7" s="18" t="s">
        <v>86</v>
      </c>
      <c r="B7" s="3">
        <f>standard_2012!$H$22</f>
        <v>80</v>
      </c>
      <c r="C7" s="3">
        <f>standard_2013!$H$22</f>
        <v>50</v>
      </c>
      <c r="D7" s="3">
        <f>standard_2014!$H$22</f>
        <v>23.333333333333332</v>
      </c>
      <c r="E7" s="3">
        <f>standard_2015!$H$22</f>
        <v>56.666666666666664</v>
      </c>
      <c r="F7" s="3">
        <f>standard_2016!$H$22</f>
        <v>116.66666666666667</v>
      </c>
      <c r="G7" s="3">
        <f>standard_2017!$H$22</f>
        <v>56.666666666666664</v>
      </c>
      <c r="H7" s="3">
        <f>standard_2018!$H$22</f>
        <v>43.333333333333336</v>
      </c>
      <c r="I7" s="3">
        <f>standard_2019!$H$22</f>
        <v>66.666666666666657</v>
      </c>
      <c r="J7" s="3">
        <f>standard_2020!$H$22</f>
        <v>101.66666666666666</v>
      </c>
      <c r="K7" s="3">
        <f>standard_2021!$H$22</f>
        <v>165</v>
      </c>
    </row>
    <row r="8" spans="1:11" x14ac:dyDescent="0.25">
      <c r="A8" s="18" t="s">
        <v>87</v>
      </c>
      <c r="B8" s="3">
        <f>standard_2012!$I$22</f>
        <v>8.5714285714285712</v>
      </c>
      <c r="C8" s="3">
        <f>standard_2013!$I$22</f>
        <v>7.1428571428571423</v>
      </c>
      <c r="D8" s="3">
        <f>standard_2014!$I$22</f>
        <v>6.4285714285714297</v>
      </c>
      <c r="E8" s="3">
        <f>standard_2015!$I$22</f>
        <v>15</v>
      </c>
      <c r="F8" s="3">
        <f>standard_2016!$I$22</f>
        <v>23.571428571428569</v>
      </c>
      <c r="G8" s="3">
        <f>standard_2017!$I$22</f>
        <v>25.714285714285719</v>
      </c>
      <c r="H8" s="3">
        <f>standard_2018!$I$22</f>
        <v>34.285714285714285</v>
      </c>
      <c r="I8" s="3">
        <f>standard_2019!$I$22</f>
        <v>36.428571428571423</v>
      </c>
      <c r="J8" s="3">
        <f>standard_2020!$I$22</f>
        <v>31.428571428571434</v>
      </c>
      <c r="K8" s="3">
        <f>standard_2021!$I$22</f>
        <v>52.857142857142861</v>
      </c>
    </row>
    <row r="9" spans="1:11" x14ac:dyDescent="0.25">
      <c r="A9" s="18" t="s">
        <v>88</v>
      </c>
      <c r="B9" s="3">
        <f>standard_2012!$J$22</f>
        <v>96.390977443609017</v>
      </c>
      <c r="C9" s="3">
        <f>standard_2013!$J$22</f>
        <v>95.563909774436084</v>
      </c>
      <c r="D9" s="3">
        <f>standard_2014!$J$22</f>
        <v>93.834586466165419</v>
      </c>
      <c r="E9" s="3">
        <f>standard_2015!$J$22</f>
        <v>93.233082706766908</v>
      </c>
      <c r="F9" s="3">
        <f>standard_2016!$J$22</f>
        <v>92.706766917293223</v>
      </c>
      <c r="G9" s="3">
        <f>standard_2017!$J$22</f>
        <v>91.954887218045116</v>
      </c>
      <c r="H9" s="3">
        <f>standard_2018!$J$22</f>
        <v>92.406015037593988</v>
      </c>
      <c r="I9" s="3">
        <f>standard_2019!$J$22</f>
        <v>91.353383458646618</v>
      </c>
      <c r="J9" s="3">
        <f>standard_2020!$J$22</f>
        <v>98.045112781954884</v>
      </c>
      <c r="K9" s="3">
        <f>standard_2021!$J$22</f>
        <v>97.518796992481199</v>
      </c>
    </row>
    <row r="10" spans="1:11" x14ac:dyDescent="0.25">
      <c r="A10" s="18" t="s">
        <v>89</v>
      </c>
      <c r="B10" s="3">
        <f>standard_2012!$K$22</f>
        <v>136.5</v>
      </c>
      <c r="C10" s="3">
        <f>standard_2013!$K$22</f>
        <v>135.5</v>
      </c>
      <c r="D10" s="3">
        <f>standard_2014!$K$22</f>
        <v>140</v>
      </c>
      <c r="E10" s="3">
        <f>standard_2015!$K$22</f>
        <v>141.5</v>
      </c>
      <c r="F10" s="3">
        <f>standard_2016!$K$22</f>
        <v>138</v>
      </c>
      <c r="G10" s="3">
        <f>standard_2017!$K$22</f>
        <v>130.83333333333334</v>
      </c>
      <c r="H10" s="3">
        <f>standard_2018!$K$22</f>
        <v>123.49999999999999</v>
      </c>
      <c r="I10" s="3">
        <f>standard_2019!$K$22</f>
        <v>117.66666666666666</v>
      </c>
      <c r="J10" s="3">
        <f>standard_2020!$K$22</f>
        <v>138.16666666666669</v>
      </c>
      <c r="K10" s="3">
        <f>standard_2021!$K$22</f>
        <v>137.16666666666666</v>
      </c>
    </row>
    <row r="11" spans="1:11" x14ac:dyDescent="0.25">
      <c r="A11" s="18" t="s">
        <v>90</v>
      </c>
      <c r="B11" s="3">
        <f>standard_2012!$L$22</f>
        <v>51</v>
      </c>
      <c r="C11" s="3">
        <f>standard_2013!$L$22</f>
        <v>53</v>
      </c>
      <c r="D11" s="3">
        <f>standard_2014!$L$22</f>
        <v>55.999999999999993</v>
      </c>
      <c r="E11" s="3">
        <f>standard_2015!$L$22</f>
        <v>59.000000000000007</v>
      </c>
      <c r="F11" s="3">
        <f>standard_2016!$L$22</f>
        <v>62</v>
      </c>
      <c r="G11" s="3">
        <f>standard_2017!$L$22</f>
        <v>62</v>
      </c>
      <c r="H11" s="3">
        <f>standard_2018!$L$22</f>
        <v>59.000000000000007</v>
      </c>
      <c r="I11" s="3">
        <f>standard_2019!$L$22</f>
        <v>53</v>
      </c>
      <c r="J11" s="3">
        <f>standard_2020!$L$22</f>
        <v>53</v>
      </c>
      <c r="K11" s="3">
        <f>standard_2021!$L$22</f>
        <v>57.000000000000007</v>
      </c>
    </row>
    <row r="12" spans="1:11" x14ac:dyDescent="0.25">
      <c r="A12" s="56" t="s">
        <v>91</v>
      </c>
      <c r="B12" s="57">
        <f>standard_2012!$M$22</f>
        <v>2.4242424242424243</v>
      </c>
      <c r="C12" s="57">
        <f>standard_2013!$M$22</f>
        <v>0</v>
      </c>
      <c r="D12" s="57">
        <f>standard_2014!$M$22</f>
        <v>0</v>
      </c>
      <c r="E12" s="57">
        <f>standard_2015!$M$22</f>
        <v>0</v>
      </c>
      <c r="F12" s="57">
        <f>standard_2016!$M$22</f>
        <v>0</v>
      </c>
      <c r="G12" s="57">
        <f>standard_2017!$M$22</f>
        <v>26.666666666666668</v>
      </c>
      <c r="H12" s="57">
        <f>standard_2018!$M$22</f>
        <v>0</v>
      </c>
      <c r="I12" s="57">
        <f>standard_2019!$M$22</f>
        <v>21.81818181818182</v>
      </c>
      <c r="J12" s="57">
        <f>standard_2020!$M$22</f>
        <v>69.090909090909093</v>
      </c>
      <c r="K12" s="57">
        <f>standard_2021!$M$22</f>
        <v>48.484848484848484</v>
      </c>
    </row>
    <row r="13" spans="1:11" x14ac:dyDescent="0.25">
      <c r="A13" s="56" t="s">
        <v>133</v>
      </c>
      <c r="B13" s="57">
        <f>standard_2012!$N$22</f>
        <v>0</v>
      </c>
      <c r="C13" s="57">
        <f>standard_2013!$N$22</f>
        <v>0</v>
      </c>
      <c r="D13" s="57">
        <f>standard_2014!$N$22</f>
        <v>0</v>
      </c>
      <c r="E13" s="57">
        <f>standard_2015!$N$22</f>
        <v>0</v>
      </c>
      <c r="F13" s="57">
        <f>standard_2016!$N$22</f>
        <v>0</v>
      </c>
      <c r="G13" s="57">
        <f>standard_2017!$N$22</f>
        <v>0</v>
      </c>
      <c r="H13" s="57">
        <f>standard_2018!$N$22</f>
        <v>0</v>
      </c>
      <c r="I13" s="57">
        <f>standard_2019!$N$22</f>
        <v>0</v>
      </c>
      <c r="J13" s="57">
        <f>standard_2020!$N$22</f>
        <v>200</v>
      </c>
      <c r="K13" s="57">
        <f>standard_2021!$N$22</f>
        <v>0</v>
      </c>
    </row>
    <row r="14" spans="1:11" x14ac:dyDescent="0.25">
      <c r="A14" s="56" t="s">
        <v>134</v>
      </c>
      <c r="B14" s="57">
        <f>standard_2012!$O$22</f>
        <v>20</v>
      </c>
      <c r="C14" s="57">
        <f>standard_2013!$O$22</f>
        <v>20</v>
      </c>
      <c r="D14" s="57">
        <f>standard_2014!$O$22</f>
        <v>80</v>
      </c>
      <c r="E14" s="57">
        <f>standard_2015!$O$22</f>
        <v>100</v>
      </c>
      <c r="F14" s="57">
        <f>standard_2016!$O$22</f>
        <v>160</v>
      </c>
      <c r="G14" s="57">
        <f>standard_2017!$O$22</f>
        <v>80</v>
      </c>
      <c r="H14" s="57">
        <f>standard_2018!$O$22</f>
        <v>0</v>
      </c>
      <c r="I14" s="57">
        <f>standard_2019!$O$22</f>
        <v>0</v>
      </c>
      <c r="J14" s="57">
        <f>standard_2020!$O$22</f>
        <v>0</v>
      </c>
      <c r="K14" s="57">
        <f>standard_2021!$O$22</f>
        <v>60</v>
      </c>
    </row>
    <row r="15" spans="1:11" x14ac:dyDescent="0.25">
      <c r="A15" s="19" t="s">
        <v>135</v>
      </c>
      <c r="B15" s="15">
        <f>standard_2012!$P$22</f>
        <v>0</v>
      </c>
      <c r="C15" s="15">
        <f>standard_2013!$P$22</f>
        <v>10</v>
      </c>
      <c r="D15" s="15">
        <f>standard_2014!$P$22</f>
        <v>75</v>
      </c>
      <c r="E15" s="15">
        <f>standard_2015!$P$22</f>
        <v>65</v>
      </c>
      <c r="F15" s="15">
        <f>standard_2016!$P$22</f>
        <v>85</v>
      </c>
      <c r="G15" s="15">
        <f>standard_2017!$P$22</f>
        <v>0</v>
      </c>
      <c r="H15" s="15">
        <f>standard_2018!$P$22</f>
        <v>0</v>
      </c>
      <c r="I15" s="15">
        <f>standard_2019!$P$22</f>
        <v>0</v>
      </c>
      <c r="J15" s="15">
        <f>standard_2020!$P$22</f>
        <v>60</v>
      </c>
      <c r="K15" s="15">
        <f>standard_2021!$P$22</f>
        <v>50</v>
      </c>
    </row>
    <row r="16" spans="1:11" x14ac:dyDescent="0.25">
      <c r="A16" s="18" t="s">
        <v>92</v>
      </c>
      <c r="B16" s="3">
        <f>standard_2012!$Q$22</f>
        <v>2</v>
      </c>
      <c r="C16" s="3">
        <f>standard_2013!$Q$22</f>
        <v>2</v>
      </c>
      <c r="D16" s="3">
        <f>standard_2014!$Q$22</f>
        <v>2</v>
      </c>
      <c r="E16" s="3">
        <f>standard_2015!$Q$22</f>
        <v>3</v>
      </c>
      <c r="F16" s="3">
        <f>standard_2016!$Q$22</f>
        <v>3</v>
      </c>
      <c r="G16" s="3">
        <f>standard_2017!$Q$22</f>
        <v>1</v>
      </c>
      <c r="H16" s="3">
        <f>standard_2018!$Q$22</f>
        <v>1</v>
      </c>
      <c r="I16" s="3">
        <f>standard_2019!$Q$22</f>
        <v>1</v>
      </c>
      <c r="J16" s="3">
        <f>standard_2020!$Q$22</f>
        <v>4</v>
      </c>
      <c r="K16" s="3">
        <f>standard_2021!$Q$22</f>
        <v>3</v>
      </c>
    </row>
    <row r="17" spans="1:11" x14ac:dyDescent="0.25">
      <c r="A17" s="21" t="s">
        <v>93</v>
      </c>
      <c r="B17" s="22">
        <f>standard_2012!$R$22</f>
        <v>65.970361509835186</v>
      </c>
      <c r="C17" s="22">
        <f>standard_2013!$R$22</f>
        <v>55.748896049647932</v>
      </c>
      <c r="D17" s="22">
        <f>standard_2014!$R$22</f>
        <v>63.252923976608187</v>
      </c>
      <c r="E17" s="22">
        <f>standard_2015!$R$22</f>
        <v>57.298394796515097</v>
      </c>
      <c r="F17" s="22">
        <f>standard_2016!$R$22</f>
        <v>59.527807614273783</v>
      </c>
      <c r="G17" s="22">
        <f>standard_2017!$R$22</f>
        <v>38.829544098341088</v>
      </c>
      <c r="H17" s="22">
        <f>standard_2018!$R$22</f>
        <v>37.005758443728368</v>
      </c>
      <c r="I17" s="22">
        <f>standard_2019!$R$22</f>
        <v>35.939692304353954</v>
      </c>
      <c r="J17" s="22">
        <f>standard_2020!$R$22</f>
        <v>69.33794714057872</v>
      </c>
      <c r="K17" s="22">
        <f>standard_2021!$R$22</f>
        <v>61.811484881033756</v>
      </c>
    </row>
    <row r="18" spans="1:11" x14ac:dyDescent="0.25">
      <c r="A18" s="58" t="s">
        <v>136</v>
      </c>
      <c r="B18" s="59">
        <f>standard_2012!$Z$22</f>
        <v>42.75585054968839</v>
      </c>
      <c r="C18" s="59">
        <f>standard_2013!$Z$22</f>
        <v>47.561065679054629</v>
      </c>
      <c r="D18" s="59">
        <f>standard_2014!$Z$22</f>
        <v>53.593964108236612</v>
      </c>
      <c r="E18" s="59">
        <f>standard_2015!$Z$22</f>
        <v>66.119996063346804</v>
      </c>
      <c r="F18" s="59">
        <f>standard_2016!$Z$22</f>
        <v>81.34791948811457</v>
      </c>
      <c r="G18" s="59">
        <f>standard_2017!$Z$22</f>
        <v>87.164085750005199</v>
      </c>
      <c r="H18" s="59">
        <f>standard_2018!$Z$22</f>
        <v>68.044441398549523</v>
      </c>
      <c r="I18" s="59">
        <f>standard_2019!$Z$22</f>
        <v>76.901340080249952</v>
      </c>
      <c r="J18" s="59">
        <f>standard_2020!$Z$22</f>
        <v>77.405349721555211</v>
      </c>
      <c r="K18" s="59">
        <f>standard_2021!$Z$22</f>
        <v>77.196409174821341</v>
      </c>
    </row>
    <row r="19" spans="1:11" x14ac:dyDescent="0.25">
      <c r="A19" s="19" t="s">
        <v>54</v>
      </c>
      <c r="B19" s="15">
        <f>standard_2012!$S$22</f>
        <v>3</v>
      </c>
      <c r="C19" s="15">
        <f>standard_2013!$S$22</f>
        <v>5</v>
      </c>
      <c r="D19" s="15">
        <f>standard_2014!$S$22</f>
        <v>9</v>
      </c>
      <c r="E19" s="15">
        <f>standard_2015!$S$22</f>
        <v>14</v>
      </c>
      <c r="F19" s="15">
        <f>standard_2016!$S$22</f>
        <v>16</v>
      </c>
      <c r="G19" s="15">
        <f>standard_2017!$S$22</f>
        <v>3</v>
      </c>
      <c r="H19" s="15">
        <f>standard_2018!$S$22</f>
        <v>1</v>
      </c>
      <c r="I19" s="15">
        <f>standard_2019!$S$22</f>
        <v>2</v>
      </c>
      <c r="J19" s="15">
        <f>standard_2020!$S$22</f>
        <v>15</v>
      </c>
      <c r="K19" s="15">
        <f>standard_2021!$S$22</f>
        <v>10</v>
      </c>
    </row>
  </sheetData>
  <conditionalFormatting sqref="B2:K12">
    <cfRule type="cellIs" dxfId="14" priority="2" stopIfTrue="1" operator="greaterThanOrEqual">
      <formula>100</formula>
    </cfRule>
  </conditionalFormatting>
  <conditionalFormatting sqref="B13:K15">
    <cfRule type="cellIs" dxfId="13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" sqref="B1:K1"/>
    </sheetView>
  </sheetViews>
  <sheetFormatPr defaultRowHeight="13.2" x14ac:dyDescent="0.25"/>
  <cols>
    <col min="1" max="1" width="40.88671875" bestFit="1" customWidth="1"/>
    <col min="2" max="11" width="6.6640625" customWidth="1"/>
  </cols>
  <sheetData>
    <row r="1" spans="1:11" x14ac:dyDescent="0.25">
      <c r="A1" s="16"/>
      <c r="B1" s="17">
        <v>2012</v>
      </c>
      <c r="C1" s="17">
        <v>2013</v>
      </c>
      <c r="D1" s="17">
        <v>2014</v>
      </c>
      <c r="E1" s="17">
        <v>2015</v>
      </c>
      <c r="F1" s="17">
        <v>2016</v>
      </c>
      <c r="G1" s="17">
        <v>2017</v>
      </c>
      <c r="H1" s="17">
        <v>2018</v>
      </c>
      <c r="I1" s="17">
        <v>2019</v>
      </c>
      <c r="J1" s="17">
        <v>2020</v>
      </c>
      <c r="K1" s="17">
        <v>2021</v>
      </c>
    </row>
    <row r="2" spans="1:11" x14ac:dyDescent="0.25">
      <c r="A2" s="18" t="s">
        <v>82</v>
      </c>
      <c r="B2" s="3">
        <f>standard_2012!$C$3</f>
        <v>22</v>
      </c>
      <c r="C2" s="3">
        <f>standard_2013!$C$3</f>
        <v>28</v>
      </c>
      <c r="D2" s="3">
        <f>standard_2014!$C$3</f>
        <v>10</v>
      </c>
      <c r="E2" s="3">
        <f>standard_2015!$C$3</f>
        <v>0</v>
      </c>
      <c r="F2" s="3">
        <f>standard_2016!$C$3</f>
        <v>1.9999999999999996</v>
      </c>
      <c r="G2" s="3">
        <f>standard_2017!$C$3</f>
        <v>1.9999999999999996</v>
      </c>
      <c r="H2" s="3">
        <f>standard_2018!$C$3</f>
        <v>18</v>
      </c>
      <c r="I2" s="3">
        <f>standard_2019!$C$3</f>
        <v>20</v>
      </c>
      <c r="J2" s="3">
        <f>standard_2020!$C$3</f>
        <v>18</v>
      </c>
      <c r="K2" s="3">
        <f>standard_2021!$C$3</f>
        <v>10</v>
      </c>
    </row>
    <row r="3" spans="1:11" x14ac:dyDescent="0.25">
      <c r="A3" s="18" t="s">
        <v>83</v>
      </c>
      <c r="B3" s="3">
        <f>standard_2012!$D$3</f>
        <v>0</v>
      </c>
      <c r="C3" s="3">
        <f>standard_2013!$D$3</f>
        <v>0</v>
      </c>
      <c r="D3" s="3">
        <f>standard_2014!$D$3</f>
        <v>0</v>
      </c>
      <c r="E3" s="3">
        <f>standard_2015!$D$3</f>
        <v>0</v>
      </c>
      <c r="F3" s="3">
        <f>standard_2016!$D$3</f>
        <v>0</v>
      </c>
      <c r="G3" s="3">
        <f>standard_2017!$D$3</f>
        <v>0</v>
      </c>
      <c r="H3" s="3">
        <f>standard_2018!$D$3</f>
        <v>0</v>
      </c>
      <c r="I3" s="3">
        <f>standard_2019!$D$3</f>
        <v>0</v>
      </c>
      <c r="J3" s="3">
        <f>standard_2020!$D$3</f>
        <v>0</v>
      </c>
      <c r="K3" s="3">
        <f>standard_2021!$D$3</f>
        <v>0</v>
      </c>
    </row>
    <row r="4" spans="1:11" x14ac:dyDescent="0.25">
      <c r="A4" s="18" t="s">
        <v>84</v>
      </c>
      <c r="B4" s="3">
        <f>standard_2012!$E$3</f>
        <v>86</v>
      </c>
      <c r="C4" s="3">
        <f>standard_2013!$E$3</f>
        <v>4</v>
      </c>
      <c r="D4" s="3">
        <f>standard_2014!$E$3</f>
        <v>12</v>
      </c>
      <c r="E4" s="3">
        <f>standard_2015!$E$3</f>
        <v>34</v>
      </c>
      <c r="F4" s="3">
        <f>standard_2016!$E$3</f>
        <v>8</v>
      </c>
      <c r="G4" s="3">
        <f>standard_2017!$E$3</f>
        <v>18</v>
      </c>
      <c r="H4" s="3">
        <f>standard_2018!$E$3</f>
        <v>140</v>
      </c>
      <c r="I4" s="3">
        <f>standard_2019!$E$3</f>
        <v>54</v>
      </c>
      <c r="J4" s="3">
        <f>standard_2020!$E$3</f>
        <v>50</v>
      </c>
      <c r="K4" s="3">
        <f>standard_2021!$E$3</f>
        <v>12</v>
      </c>
    </row>
    <row r="5" spans="1:11" x14ac:dyDescent="0.25">
      <c r="A5" s="18" t="s">
        <v>96</v>
      </c>
      <c r="B5" s="3">
        <f>standard_2012!$F$3</f>
        <v>260.33333333333331</v>
      </c>
      <c r="C5" s="3">
        <f>standard_2013!$F$3</f>
        <v>219.16666666666669</v>
      </c>
      <c r="D5" s="3">
        <f>standard_2014!$F$3</f>
        <v>225</v>
      </c>
      <c r="E5" s="3">
        <f>standard_2015!$F$3</f>
        <v>228.33333333333331</v>
      </c>
      <c r="F5" s="3">
        <f>standard_2016!$F$3</f>
        <v>86.333333333333329</v>
      </c>
      <c r="G5" s="3">
        <f>standard_2017!$F$3</f>
        <v>0</v>
      </c>
      <c r="H5" s="3">
        <f>standard_2018!$F$3</f>
        <v>22.166666666666668</v>
      </c>
      <c r="I5" s="3">
        <f>standard_2019!$F$3</f>
        <v>38.166666666666664</v>
      </c>
      <c r="J5" s="3">
        <f>standard_2020!$F$3</f>
        <v>0</v>
      </c>
      <c r="K5" s="3">
        <f>standard_2021!$F$3</f>
        <v>0</v>
      </c>
    </row>
    <row r="6" spans="1:11" x14ac:dyDescent="0.25">
      <c r="A6" s="19" t="s">
        <v>85</v>
      </c>
      <c r="B6" s="15">
        <f>standard_2012!$G$3</f>
        <v>54.44444444444445</v>
      </c>
      <c r="C6" s="15">
        <f>standard_2013!$G$3</f>
        <v>82.222222222222229</v>
      </c>
      <c r="D6" s="15">
        <f>standard_2014!$G$3</f>
        <v>47.777777777777771</v>
      </c>
      <c r="E6" s="15">
        <f>standard_2015!$G$3</f>
        <v>4.4444444444444446</v>
      </c>
      <c r="F6" s="15">
        <f>standard_2016!$G$3</f>
        <v>0</v>
      </c>
      <c r="G6" s="15">
        <f>standard_2017!$G$3</f>
        <v>15.555555555555555</v>
      </c>
      <c r="H6" s="15">
        <f>standard_2018!$G$3</f>
        <v>44.444444444444443</v>
      </c>
      <c r="I6" s="15">
        <f>standard_2019!$G$3</f>
        <v>53.333333333333336</v>
      </c>
      <c r="J6" s="15">
        <f>standard_2020!$G$3</f>
        <v>78.888888888888886</v>
      </c>
      <c r="K6" s="15">
        <f>standard_2021!$G$3</f>
        <v>60.000000000000007</v>
      </c>
    </row>
    <row r="7" spans="1:11" x14ac:dyDescent="0.25">
      <c r="A7" s="18" t="s">
        <v>86</v>
      </c>
      <c r="B7" s="3">
        <f>standard_2012!$H$3</f>
        <v>3.3333333333333335</v>
      </c>
      <c r="C7" s="3">
        <f>standard_2013!$H$3</f>
        <v>1.6666666666666667</v>
      </c>
      <c r="D7" s="3">
        <f>standard_2014!$H$3</f>
        <v>0</v>
      </c>
      <c r="E7" s="3">
        <f>standard_2015!$H$3</f>
        <v>13.333333333333334</v>
      </c>
      <c r="F7" s="3">
        <f>standard_2016!$H$3</f>
        <v>18.333333333333336</v>
      </c>
      <c r="G7" s="3">
        <f>standard_2017!$H$3</f>
        <v>28.333333333333332</v>
      </c>
      <c r="H7" s="3">
        <f>standard_2018!$H$3</f>
        <v>13.333333333333334</v>
      </c>
      <c r="I7" s="3">
        <f>standard_2019!$H$3</f>
        <v>41.666666666666671</v>
      </c>
      <c r="J7" s="3">
        <f>standard_2020!$H$3</f>
        <v>54.999999999999993</v>
      </c>
      <c r="K7" s="3">
        <f>standard_2021!$H$3</f>
        <v>75</v>
      </c>
    </row>
    <row r="8" spans="1:11" x14ac:dyDescent="0.25">
      <c r="A8" s="18" t="s">
        <v>87</v>
      </c>
      <c r="B8" s="3">
        <f>standard_2012!$I$3</f>
        <v>102.14285714285715</v>
      </c>
      <c r="C8" s="3">
        <f>standard_2013!$I$3</f>
        <v>60.714285714285708</v>
      </c>
      <c r="D8" s="3">
        <f>standard_2014!$I$3</f>
        <v>0</v>
      </c>
      <c r="E8" s="3">
        <f>standard_2015!$I$3</f>
        <v>78.571428571428569</v>
      </c>
      <c r="F8" s="3">
        <f>standard_2016!$I$3</f>
        <v>169.28571428571428</v>
      </c>
      <c r="G8" s="3">
        <f>standard_2017!$I$3</f>
        <v>5.7142857142857144</v>
      </c>
      <c r="H8" s="3">
        <f>standard_2018!$I$3</f>
        <v>0</v>
      </c>
      <c r="I8" s="3">
        <f>standard_2019!$I$3</f>
        <v>33.571428571428577</v>
      </c>
      <c r="J8" s="3">
        <f>standard_2020!$I$3</f>
        <v>0</v>
      </c>
      <c r="K8" s="3">
        <f>standard_2021!$I$3</f>
        <v>27.142857142857142</v>
      </c>
    </row>
    <row r="9" spans="1:11" x14ac:dyDescent="0.25">
      <c r="A9" s="18" t="s">
        <v>88</v>
      </c>
      <c r="B9" s="3">
        <f>standard_2012!$J$3</f>
        <v>142.40601503759399</v>
      </c>
      <c r="C9" s="3">
        <f>standard_2013!$J$3</f>
        <v>122.40601503759399</v>
      </c>
      <c r="D9" s="3">
        <f>standard_2014!$J$3</f>
        <v>120.97744360902256</v>
      </c>
      <c r="E9" s="3">
        <f>standard_2015!$J$3</f>
        <v>130.5263157894737</v>
      </c>
      <c r="F9" s="3">
        <f>standard_2016!$J$3</f>
        <v>145.41353383458647</v>
      </c>
      <c r="G9" s="3">
        <f>standard_2017!$J$3</f>
        <v>139.4736842105263</v>
      </c>
      <c r="H9" s="3">
        <f>standard_2018!$J$3</f>
        <v>135.41353383458645</v>
      </c>
      <c r="I9" s="3">
        <f>standard_2019!$J$3</f>
        <v>134.06015037593986</v>
      </c>
      <c r="J9" s="3">
        <f>standard_2020!$J$3</f>
        <v>136.01503759398497</v>
      </c>
      <c r="K9" s="3">
        <f>standard_2021!$J$3</f>
        <v>127.06766917293233</v>
      </c>
    </row>
    <row r="10" spans="1:11" x14ac:dyDescent="0.25">
      <c r="A10" s="18" t="s">
        <v>89</v>
      </c>
      <c r="B10" s="3">
        <f>standard_2012!$K$3</f>
        <v>174.66666666666666</v>
      </c>
      <c r="C10" s="3">
        <f>standard_2013!$K$3</f>
        <v>175.83333333333334</v>
      </c>
      <c r="D10" s="3">
        <f>standard_2014!$K$3</f>
        <v>178.33333333333334</v>
      </c>
      <c r="E10" s="3">
        <f>standard_2015!$K$3</f>
        <v>175.33333333333334</v>
      </c>
      <c r="F10" s="3">
        <f>standard_2016!$K$3</f>
        <v>175</v>
      </c>
      <c r="G10" s="3">
        <f>standard_2017!$K$3</f>
        <v>170</v>
      </c>
      <c r="H10" s="3">
        <f>standard_2018!$K$3</f>
        <v>166.5</v>
      </c>
      <c r="I10" s="3">
        <f>standard_2019!$K$3</f>
        <v>162.66666666666666</v>
      </c>
      <c r="J10" s="3">
        <f>standard_2020!$K$3</f>
        <v>186.66666666666666</v>
      </c>
      <c r="K10" s="3">
        <f>standard_2021!$K$3</f>
        <v>182</v>
      </c>
    </row>
    <row r="11" spans="1:11" x14ac:dyDescent="0.25">
      <c r="A11" s="18" t="s">
        <v>90</v>
      </c>
      <c r="B11" s="3">
        <f>standard_2012!$L$3</f>
        <v>77</v>
      </c>
      <c r="C11" s="3">
        <f>standard_2013!$L$3</f>
        <v>78</v>
      </c>
      <c r="D11" s="3">
        <f>standard_2014!$L$3</f>
        <v>83</v>
      </c>
      <c r="E11" s="3">
        <f>standard_2015!$L$3</f>
        <v>86.999999999999986</v>
      </c>
      <c r="F11" s="3">
        <f>standard_2016!$L$3</f>
        <v>84.000000000000014</v>
      </c>
      <c r="G11" s="3">
        <f>standard_2017!$L$3</f>
        <v>79</v>
      </c>
      <c r="H11" s="3">
        <f>standard_2018!$L$3</f>
        <v>70</v>
      </c>
      <c r="I11" s="3">
        <f>standard_2019!$L$3</f>
        <v>62</v>
      </c>
      <c r="J11" s="3">
        <f>standard_2020!$L$3</f>
        <v>57.999999999999993</v>
      </c>
      <c r="K11" s="3">
        <f>standard_2021!$L$3</f>
        <v>59.000000000000007</v>
      </c>
    </row>
    <row r="12" spans="1:11" x14ac:dyDescent="0.25">
      <c r="A12" s="56" t="s">
        <v>91</v>
      </c>
      <c r="B12" s="57">
        <f>standard_2012!$M$3</f>
        <v>0</v>
      </c>
      <c r="C12" s="57">
        <f>standard_2013!$M$3</f>
        <v>7.2727272727272725</v>
      </c>
      <c r="D12" s="57">
        <f>standard_2014!$M$3</f>
        <v>15.75757575757576</v>
      </c>
      <c r="E12" s="57">
        <f>standard_2015!$M$3</f>
        <v>15.75757575757576</v>
      </c>
      <c r="F12" s="57">
        <f>standard_2016!$M$3</f>
        <v>16.363636363636363</v>
      </c>
      <c r="G12" s="57">
        <f>standard_2017!$M$3</f>
        <v>7.8787878787878798</v>
      </c>
      <c r="H12" s="57">
        <f>standard_2018!$M$3</f>
        <v>0</v>
      </c>
      <c r="I12" s="57">
        <f>standard_2019!$M$3</f>
        <v>35.151515151515149</v>
      </c>
      <c r="J12" s="57">
        <f>standard_2020!$M$3</f>
        <v>53.333333333333336</v>
      </c>
      <c r="K12" s="57">
        <f>standard_2021!$M$3</f>
        <v>45.454545454545453</v>
      </c>
    </row>
    <row r="13" spans="1:11" x14ac:dyDescent="0.25">
      <c r="A13" s="56" t="s">
        <v>133</v>
      </c>
      <c r="B13" s="57">
        <f>standard_2012!$N$3</f>
        <v>0</v>
      </c>
      <c r="C13" s="57">
        <f>standard_2013!$N$3</f>
        <v>50</v>
      </c>
      <c r="D13" s="57">
        <f>standard_2014!$N$3</f>
        <v>0</v>
      </c>
      <c r="E13" s="57">
        <f>standard_2015!$N$3</f>
        <v>0</v>
      </c>
      <c r="F13" s="57">
        <f>standard_2016!$N$3</f>
        <v>0</v>
      </c>
      <c r="G13" s="57">
        <f>standard_2017!$N$3</f>
        <v>0</v>
      </c>
      <c r="H13" s="57">
        <f>standard_2018!$N$3</f>
        <v>0</v>
      </c>
      <c r="I13" s="57">
        <f>standard_2019!$N$3</f>
        <v>0</v>
      </c>
      <c r="J13" s="57">
        <f>standard_2020!$N$3</f>
        <v>0</v>
      </c>
      <c r="K13" s="57">
        <f>standard_2021!$N$3</f>
        <v>0</v>
      </c>
    </row>
    <row r="14" spans="1:11" x14ac:dyDescent="0.25">
      <c r="A14" s="56" t="s">
        <v>134</v>
      </c>
      <c r="B14" s="57">
        <f>standard_2012!$O$3</f>
        <v>0</v>
      </c>
      <c r="C14" s="57">
        <f>standard_2013!$O$3</f>
        <v>0</v>
      </c>
      <c r="D14" s="57">
        <f>standard_2014!$O$3</f>
        <v>160</v>
      </c>
      <c r="E14" s="57">
        <f>standard_2015!$O$3</f>
        <v>180</v>
      </c>
      <c r="F14" s="57">
        <f>standard_2016!$O$3</f>
        <v>40</v>
      </c>
      <c r="G14" s="57">
        <f>standard_2017!$O$3</f>
        <v>0</v>
      </c>
      <c r="H14" s="57">
        <f>standard_2018!$O$3</f>
        <v>0</v>
      </c>
      <c r="I14" s="57">
        <f>standard_2019!$O$3</f>
        <v>0</v>
      </c>
      <c r="J14" s="57">
        <f>standard_2020!$O$3</f>
        <v>0</v>
      </c>
      <c r="K14" s="57">
        <f>standard_2021!$O$3</f>
        <v>0</v>
      </c>
    </row>
    <row r="15" spans="1:11" x14ac:dyDescent="0.25">
      <c r="A15" s="19" t="s">
        <v>135</v>
      </c>
      <c r="B15" s="15">
        <f>standard_2012!$P$3</f>
        <v>0</v>
      </c>
      <c r="C15" s="15">
        <f>standard_2013!$P$3</f>
        <v>75</v>
      </c>
      <c r="D15" s="15">
        <f>standard_2014!$P$3</f>
        <v>225</v>
      </c>
      <c r="E15" s="15">
        <f>standard_2015!$P$3</f>
        <v>125</v>
      </c>
      <c r="F15" s="15">
        <f>standard_2016!$P$3</f>
        <v>0</v>
      </c>
      <c r="G15" s="15">
        <f>standard_2017!$P$3</f>
        <v>0</v>
      </c>
      <c r="H15" s="15">
        <f>standard_2018!$P$3</f>
        <v>0</v>
      </c>
      <c r="I15" s="15">
        <f>standard_2019!$P$3</f>
        <v>0</v>
      </c>
      <c r="J15" s="15">
        <f>standard_2020!$P$3</f>
        <v>0</v>
      </c>
      <c r="K15" s="15">
        <f>standard_2021!$P$3</f>
        <v>110.00000000000001</v>
      </c>
    </row>
    <row r="16" spans="1:11" x14ac:dyDescent="0.25">
      <c r="A16" s="18" t="s">
        <v>92</v>
      </c>
      <c r="B16" s="3">
        <f>standard_2012!$Q$3</f>
        <v>4</v>
      </c>
      <c r="C16" s="3">
        <f>standard_2013!$Q$3</f>
        <v>3</v>
      </c>
      <c r="D16" s="3">
        <f>standard_2014!$Q$3</f>
        <v>5</v>
      </c>
      <c r="E16" s="3">
        <f>standard_2015!$Q$3</f>
        <v>5</v>
      </c>
      <c r="F16" s="3">
        <f>standard_2016!$Q$3</f>
        <v>3</v>
      </c>
      <c r="G16" s="3">
        <f>standard_2017!$Q$3</f>
        <v>2</v>
      </c>
      <c r="H16" s="3">
        <f>standard_2018!$Q$3</f>
        <v>3</v>
      </c>
      <c r="I16" s="3">
        <f>standard_2019!$Q$3</f>
        <v>2</v>
      </c>
      <c r="J16" s="3">
        <f>standard_2020!$Q$3</f>
        <v>2</v>
      </c>
      <c r="K16" s="3">
        <f>standard_2021!$Q$3</f>
        <v>3</v>
      </c>
    </row>
    <row r="17" spans="1:11" x14ac:dyDescent="0.25">
      <c r="A17" s="21" t="s">
        <v>93</v>
      </c>
      <c r="B17" s="22">
        <f>standard_2012!$R$3</f>
        <v>65.88047499701635</v>
      </c>
      <c r="C17" s="22">
        <f>standard_2013!$R$3</f>
        <v>64.591565493821136</v>
      </c>
      <c r="D17" s="22">
        <f>standard_2014!$R$3</f>
        <v>76.98900931983637</v>
      </c>
      <c r="E17" s="22">
        <f>standard_2015!$R$3</f>
        <v>76.592840325923035</v>
      </c>
      <c r="F17" s="22">
        <f>standard_2016!$R$3</f>
        <v>53.194967939328841</v>
      </c>
      <c r="G17" s="22">
        <f>standard_2017!$R$3</f>
        <v>33.282546192320623</v>
      </c>
      <c r="H17" s="22">
        <f>standard_2018!$R$3</f>
        <v>43.561284162787921</v>
      </c>
      <c r="I17" s="22">
        <f>standard_2019!$R$3</f>
        <v>45.329744816586924</v>
      </c>
      <c r="J17" s="22">
        <f>standard_2020!$R$3</f>
        <v>45.421709034490995</v>
      </c>
      <c r="K17" s="22">
        <f>standard_2021!$R$3</f>
        <v>50.547505126452499</v>
      </c>
    </row>
    <row r="18" spans="1:11" x14ac:dyDescent="0.25">
      <c r="A18" s="58" t="s">
        <v>136</v>
      </c>
      <c r="B18" s="59">
        <f>standard_2012!$Z$3</f>
        <v>54.161816987839941</v>
      </c>
      <c r="C18" s="59">
        <f>standard_2013!$Z$3</f>
        <v>63.132195540654493</v>
      </c>
      <c r="D18" s="59">
        <f>standard_2014!$Z$3</f>
        <v>72.651218996617828</v>
      </c>
      <c r="E18" s="59">
        <f>standard_2015!$Z$3</f>
        <v>75.120970218013767</v>
      </c>
      <c r="F18" s="59">
        <f>standard_2016!$Z$3</f>
        <v>87.064655459891611</v>
      </c>
      <c r="G18" s="59">
        <f>standard_2017!$Z$3</f>
        <v>92.369326177729377</v>
      </c>
      <c r="H18" s="59">
        <f>standard_2018!$Z$3</f>
        <v>63.169931506849309</v>
      </c>
      <c r="I18" s="59">
        <f>standard_2019!$Z$3</f>
        <v>73.921254974497643</v>
      </c>
      <c r="J18" s="59">
        <f>standard_2020!$Z$3</f>
        <v>76.900773407499159</v>
      </c>
      <c r="K18" s="59">
        <f>standard_2021!$Z$3</f>
        <v>88.412597530797413</v>
      </c>
    </row>
    <row r="19" spans="1:11" x14ac:dyDescent="0.25">
      <c r="A19" s="19" t="s">
        <v>54</v>
      </c>
      <c r="B19" s="15">
        <f>standard_2012!$S$3</f>
        <v>2</v>
      </c>
      <c r="C19" s="15">
        <f>standard_2013!$S$3</f>
        <v>10</v>
      </c>
      <c r="D19" s="15">
        <f>standard_2014!$S$3</f>
        <v>14</v>
      </c>
      <c r="E19" s="15">
        <f>standard_2015!$S$3</f>
        <v>22</v>
      </c>
      <c r="F19" s="15">
        <f>standard_2016!$S$3</f>
        <v>13</v>
      </c>
      <c r="G19" s="15">
        <f>standard_2017!$S$3</f>
        <v>1</v>
      </c>
      <c r="H19" s="15">
        <f>standard_2018!$S$3</f>
        <v>5</v>
      </c>
      <c r="I19" s="15">
        <f>standard_2019!$S$3</f>
        <v>5</v>
      </c>
      <c r="J19" s="15">
        <f>standard_2020!$S$3</f>
        <v>2</v>
      </c>
      <c r="K19" s="15">
        <f>standard_2021!$S$3</f>
        <v>6</v>
      </c>
    </row>
  </sheetData>
  <conditionalFormatting sqref="B2:K12">
    <cfRule type="cellIs" dxfId="12" priority="2" stopIfTrue="1" operator="greaterThanOrEqual">
      <formula>100</formula>
    </cfRule>
  </conditionalFormatting>
  <conditionalFormatting sqref="B13:K15">
    <cfRule type="cellIs" dxfId="11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B3" sqref="B3:K29"/>
    </sheetView>
  </sheetViews>
  <sheetFormatPr defaultRowHeight="13.2" x14ac:dyDescent="0.25"/>
  <sheetData>
    <row r="1" spans="1:11" x14ac:dyDescent="0.25">
      <c r="A1" s="2" t="s">
        <v>148</v>
      </c>
    </row>
    <row r="2" spans="1:11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1" x14ac:dyDescent="0.25">
      <c r="A3" t="s">
        <v>3</v>
      </c>
      <c r="B3">
        <v>-4.3</v>
      </c>
      <c r="C3">
        <v>-0.2</v>
      </c>
      <c r="D3">
        <v>-0.6</v>
      </c>
      <c r="E3">
        <v>-1.7</v>
      </c>
      <c r="F3">
        <v>-0.4</v>
      </c>
      <c r="G3">
        <v>0.9</v>
      </c>
      <c r="H3">
        <v>7</v>
      </c>
      <c r="I3">
        <v>2.7</v>
      </c>
      <c r="J3">
        <v>2.5</v>
      </c>
      <c r="K3">
        <v>0.6</v>
      </c>
    </row>
    <row r="4" spans="1:11" x14ac:dyDescent="0.25">
      <c r="A4" t="s">
        <v>5</v>
      </c>
      <c r="B4">
        <v>-4</v>
      </c>
      <c r="C4">
        <v>-0.9</v>
      </c>
      <c r="D4">
        <v>-2.8</v>
      </c>
      <c r="E4">
        <v>-4.3</v>
      </c>
      <c r="F4">
        <v>-4.7</v>
      </c>
      <c r="G4">
        <v>-3.3</v>
      </c>
      <c r="H4">
        <v>4.2</v>
      </c>
      <c r="I4">
        <v>4.5999999999999996</v>
      </c>
      <c r="J4">
        <v>7.1</v>
      </c>
      <c r="K4">
        <v>3.8</v>
      </c>
    </row>
    <row r="5" spans="1:11" x14ac:dyDescent="0.25">
      <c r="A5" t="s">
        <v>6</v>
      </c>
      <c r="B5">
        <v>0.5</v>
      </c>
      <c r="C5">
        <v>-3.1</v>
      </c>
      <c r="D5">
        <v>-10</v>
      </c>
      <c r="E5">
        <v>-8.1999999999999993</v>
      </c>
      <c r="F5">
        <v>-3.7</v>
      </c>
      <c r="G5">
        <v>5.3</v>
      </c>
      <c r="H5">
        <v>11</v>
      </c>
      <c r="I5">
        <v>8.6999999999999993</v>
      </c>
      <c r="J5">
        <v>5.6</v>
      </c>
      <c r="K5">
        <v>5</v>
      </c>
    </row>
    <row r="6" spans="1:11" x14ac:dyDescent="0.25">
      <c r="A6" t="s">
        <v>7</v>
      </c>
      <c r="B6">
        <v>-7.8</v>
      </c>
      <c r="C6">
        <v>-2.5</v>
      </c>
      <c r="D6">
        <v>-1.2</v>
      </c>
      <c r="E6">
        <v>-1.7</v>
      </c>
      <c r="F6">
        <v>-1.7</v>
      </c>
      <c r="G6">
        <v>-2.1</v>
      </c>
      <c r="H6">
        <v>2.6</v>
      </c>
      <c r="I6">
        <v>-0.2</v>
      </c>
      <c r="J6">
        <v>0.9</v>
      </c>
      <c r="K6">
        <v>-1.1000000000000001</v>
      </c>
    </row>
    <row r="7" spans="1:11" x14ac:dyDescent="0.25">
      <c r="A7" t="s">
        <v>8</v>
      </c>
      <c r="B7">
        <v>-9</v>
      </c>
      <c r="C7">
        <v>-1.8</v>
      </c>
      <c r="D7">
        <v>-0.4</v>
      </c>
      <c r="E7">
        <v>-1.5</v>
      </c>
      <c r="F7">
        <v>-2.1</v>
      </c>
      <c r="G7">
        <v>-2</v>
      </c>
      <c r="H7">
        <v>5.3</v>
      </c>
      <c r="I7">
        <v>2</v>
      </c>
      <c r="J7">
        <v>2.4</v>
      </c>
      <c r="K7">
        <v>0.5</v>
      </c>
    </row>
    <row r="8" spans="1:11" x14ac:dyDescent="0.25">
      <c r="A8" t="s">
        <v>9</v>
      </c>
      <c r="B8">
        <v>-3.6</v>
      </c>
      <c r="C8">
        <v>3.1</v>
      </c>
      <c r="D8">
        <v>4.8</v>
      </c>
      <c r="E8">
        <v>5.8</v>
      </c>
      <c r="F8">
        <v>4.4000000000000004</v>
      </c>
      <c r="G8">
        <v>3</v>
      </c>
      <c r="H8">
        <v>7.6</v>
      </c>
      <c r="I8">
        <v>6.1</v>
      </c>
      <c r="J8">
        <v>5.3</v>
      </c>
      <c r="K8">
        <v>1.9</v>
      </c>
    </row>
    <row r="9" spans="1:11" x14ac:dyDescent="0.25">
      <c r="A9" t="s">
        <v>10</v>
      </c>
      <c r="B9">
        <v>-12.2</v>
      </c>
      <c r="C9">
        <v>-3.8</v>
      </c>
      <c r="D9">
        <v>-3.6</v>
      </c>
      <c r="E9">
        <v>-6.4</v>
      </c>
      <c r="F9">
        <v>-7.1</v>
      </c>
      <c r="G9">
        <v>-6.3</v>
      </c>
      <c r="H9">
        <v>2.2999999999999998</v>
      </c>
      <c r="I9">
        <v>-1.4</v>
      </c>
      <c r="J9">
        <v>-1.2</v>
      </c>
      <c r="K9">
        <v>-2.6</v>
      </c>
    </row>
    <row r="10" spans="1:11" x14ac:dyDescent="0.25">
      <c r="A10" t="s">
        <v>11</v>
      </c>
      <c r="B10">
        <v>-5</v>
      </c>
      <c r="C10">
        <v>-4.4000000000000004</v>
      </c>
      <c r="D10">
        <v>-5.6</v>
      </c>
      <c r="E10">
        <v>-5.6</v>
      </c>
      <c r="F10">
        <v>-4</v>
      </c>
      <c r="G10">
        <v>-3</v>
      </c>
      <c r="H10">
        <v>3.8</v>
      </c>
      <c r="I10">
        <v>0.5</v>
      </c>
      <c r="J10">
        <v>0.4</v>
      </c>
      <c r="K10">
        <v>-3.1</v>
      </c>
    </row>
    <row r="11" spans="1:11" x14ac:dyDescent="0.25">
      <c r="A11" t="s">
        <v>12</v>
      </c>
      <c r="B11">
        <v>-5.3</v>
      </c>
      <c r="C11">
        <v>-0.3</v>
      </c>
      <c r="D11">
        <v>-1</v>
      </c>
      <c r="E11">
        <v>-3.2</v>
      </c>
      <c r="F11">
        <v>-4.3</v>
      </c>
      <c r="G11">
        <v>-2.6</v>
      </c>
      <c r="H11">
        <v>4.2</v>
      </c>
      <c r="I11">
        <v>1.7</v>
      </c>
      <c r="J11">
        <v>1.1000000000000001</v>
      </c>
      <c r="K11">
        <v>-0.5</v>
      </c>
    </row>
    <row r="12" spans="1:11" x14ac:dyDescent="0.25">
      <c r="A12" t="s">
        <v>13</v>
      </c>
      <c r="B12">
        <v>-7.8</v>
      </c>
      <c r="C12">
        <v>-2.2000000000000002</v>
      </c>
      <c r="D12">
        <v>-1.3</v>
      </c>
      <c r="E12">
        <v>-2.9</v>
      </c>
      <c r="F12">
        <v>-3.2</v>
      </c>
      <c r="G12">
        <v>-3</v>
      </c>
      <c r="H12">
        <v>4.5</v>
      </c>
      <c r="I12">
        <v>1.6</v>
      </c>
      <c r="J12">
        <v>2.7</v>
      </c>
      <c r="K12">
        <v>-0.4</v>
      </c>
    </row>
    <row r="13" spans="1:11" x14ac:dyDescent="0.25">
      <c r="A13" t="s">
        <v>14</v>
      </c>
      <c r="B13">
        <v>-8.4</v>
      </c>
      <c r="C13">
        <v>-3.9</v>
      </c>
      <c r="D13">
        <v>-0.8</v>
      </c>
      <c r="E13">
        <v>0.1</v>
      </c>
      <c r="F13">
        <v>0</v>
      </c>
      <c r="G13">
        <v>0.1</v>
      </c>
      <c r="H13">
        <v>4.2</v>
      </c>
      <c r="I13">
        <v>1.5</v>
      </c>
      <c r="J13">
        <v>0.5</v>
      </c>
      <c r="K13">
        <v>-1.5</v>
      </c>
    </row>
    <row r="14" spans="1:11" x14ac:dyDescent="0.25">
      <c r="A14" t="s">
        <v>15</v>
      </c>
      <c r="B14">
        <v>-6.2</v>
      </c>
      <c r="C14">
        <v>0.1</v>
      </c>
      <c r="D14">
        <v>0.2</v>
      </c>
      <c r="E14">
        <v>-2.4</v>
      </c>
      <c r="F14">
        <v>-3.4</v>
      </c>
      <c r="G14">
        <v>-3.1</v>
      </c>
      <c r="H14">
        <v>3.4</v>
      </c>
      <c r="I14">
        <v>0.2</v>
      </c>
      <c r="J14">
        <v>0.6</v>
      </c>
      <c r="K14">
        <v>-1.8</v>
      </c>
    </row>
    <row r="15" spans="1:11" x14ac:dyDescent="0.25">
      <c r="A15" t="s">
        <v>16</v>
      </c>
      <c r="B15">
        <v>-5.9</v>
      </c>
      <c r="C15">
        <v>-0.8</v>
      </c>
      <c r="D15">
        <v>-1.7</v>
      </c>
      <c r="E15">
        <v>-6.2</v>
      </c>
      <c r="F15">
        <v>-7.4</v>
      </c>
      <c r="G15">
        <v>-6.4</v>
      </c>
      <c r="H15">
        <v>2</v>
      </c>
      <c r="I15">
        <v>0</v>
      </c>
      <c r="J15">
        <v>0.1</v>
      </c>
      <c r="K15">
        <v>-2.4</v>
      </c>
    </row>
    <row r="16" spans="1:11" x14ac:dyDescent="0.25">
      <c r="A16" t="s">
        <v>17</v>
      </c>
      <c r="B16">
        <v>-8.6</v>
      </c>
      <c r="C16">
        <v>-1.7</v>
      </c>
      <c r="D16">
        <v>0.4</v>
      </c>
      <c r="E16">
        <v>2.5</v>
      </c>
      <c r="F16">
        <v>4.8</v>
      </c>
      <c r="G16">
        <v>1.7</v>
      </c>
      <c r="H16">
        <v>5.0999999999999996</v>
      </c>
      <c r="I16">
        <v>3.8</v>
      </c>
      <c r="J16">
        <v>5.9</v>
      </c>
      <c r="K16">
        <v>2.2999999999999998</v>
      </c>
    </row>
    <row r="17" spans="1:11" x14ac:dyDescent="0.25">
      <c r="A17" t="s">
        <v>18</v>
      </c>
      <c r="B17">
        <v>-6.7</v>
      </c>
      <c r="C17">
        <v>-0.6</v>
      </c>
      <c r="D17">
        <v>1.7</v>
      </c>
      <c r="E17">
        <v>4.2</v>
      </c>
      <c r="F17">
        <v>5.3</v>
      </c>
      <c r="G17">
        <v>2.6</v>
      </c>
      <c r="H17">
        <v>6.6</v>
      </c>
      <c r="I17">
        <v>3.8</v>
      </c>
      <c r="J17">
        <v>6.9</v>
      </c>
      <c r="K17">
        <v>4.4000000000000004</v>
      </c>
    </row>
    <row r="18" spans="1:11" x14ac:dyDescent="0.25">
      <c r="A18" t="s">
        <v>19</v>
      </c>
      <c r="B18">
        <v>-2.4</v>
      </c>
      <c r="C18">
        <v>0.8</v>
      </c>
      <c r="D18">
        <v>0.5</v>
      </c>
      <c r="E18">
        <v>-0.7</v>
      </c>
      <c r="F18">
        <v>-1.5</v>
      </c>
      <c r="G18">
        <v>-1</v>
      </c>
      <c r="H18">
        <v>3.3</v>
      </c>
      <c r="I18">
        <v>2</v>
      </c>
      <c r="J18">
        <v>1.5</v>
      </c>
      <c r="K18">
        <v>0.6</v>
      </c>
    </row>
    <row r="19" spans="1:11" x14ac:dyDescent="0.25">
      <c r="A19" t="s">
        <v>20</v>
      </c>
      <c r="B19">
        <v>-0.8</v>
      </c>
      <c r="C19">
        <v>-3.8</v>
      </c>
      <c r="D19">
        <v>-6.8</v>
      </c>
      <c r="E19">
        <v>-7.2</v>
      </c>
      <c r="F19">
        <v>-5.2</v>
      </c>
      <c r="G19">
        <v>0</v>
      </c>
      <c r="H19">
        <v>2</v>
      </c>
      <c r="I19">
        <v>0.4</v>
      </c>
      <c r="J19">
        <v>-4.9000000000000004</v>
      </c>
      <c r="K19">
        <v>-4.0999999999999996</v>
      </c>
    </row>
    <row r="20" spans="1:11" x14ac:dyDescent="0.25">
      <c r="A20" t="s">
        <v>21</v>
      </c>
      <c r="B20">
        <v>-7.6</v>
      </c>
      <c r="C20">
        <v>-1.2</v>
      </c>
      <c r="D20">
        <v>0.1</v>
      </c>
      <c r="E20">
        <v>-2.8</v>
      </c>
      <c r="F20">
        <v>-2.9</v>
      </c>
      <c r="G20">
        <v>-2.5</v>
      </c>
      <c r="H20">
        <v>4.5</v>
      </c>
      <c r="I20">
        <v>1.8</v>
      </c>
      <c r="J20">
        <v>2.1</v>
      </c>
      <c r="K20">
        <v>-1.2</v>
      </c>
    </row>
    <row r="21" spans="1:11" x14ac:dyDescent="0.25">
      <c r="A21" t="s">
        <v>22</v>
      </c>
      <c r="B21">
        <v>-6</v>
      </c>
      <c r="C21">
        <v>0.5</v>
      </c>
      <c r="D21">
        <v>0.7</v>
      </c>
      <c r="E21">
        <v>-0.9</v>
      </c>
      <c r="F21">
        <v>-2.2999999999999998</v>
      </c>
      <c r="G21">
        <v>-1.8</v>
      </c>
      <c r="H21">
        <v>3.3</v>
      </c>
      <c r="I21">
        <v>2.4</v>
      </c>
      <c r="J21">
        <v>3.8</v>
      </c>
      <c r="K21">
        <v>2.2000000000000002</v>
      </c>
    </row>
    <row r="22" spans="1:11" x14ac:dyDescent="0.25">
      <c r="A22" t="s">
        <v>23</v>
      </c>
      <c r="B22">
        <v>-4.7</v>
      </c>
      <c r="C22">
        <v>0.7</v>
      </c>
      <c r="D22">
        <v>1.9</v>
      </c>
      <c r="E22">
        <v>1.3</v>
      </c>
      <c r="F22">
        <v>0.9</v>
      </c>
      <c r="G22">
        <v>0.2</v>
      </c>
      <c r="H22">
        <v>4.8</v>
      </c>
      <c r="I22">
        <v>2.1</v>
      </c>
      <c r="J22">
        <v>3.2</v>
      </c>
      <c r="K22">
        <v>1.2</v>
      </c>
    </row>
    <row r="23" spans="1:11" x14ac:dyDescent="0.25">
      <c r="A23" t="s">
        <v>24</v>
      </c>
      <c r="B23">
        <v>1.4</v>
      </c>
      <c r="C23">
        <v>-4.3</v>
      </c>
      <c r="D23">
        <v>-1</v>
      </c>
      <c r="E23">
        <v>-1.4</v>
      </c>
      <c r="F23">
        <v>-5.0999999999999996</v>
      </c>
      <c r="G23">
        <v>-3.5</v>
      </c>
      <c r="H23">
        <v>0.1</v>
      </c>
      <c r="I23">
        <v>2.8</v>
      </c>
      <c r="J23">
        <v>1.1000000000000001</v>
      </c>
      <c r="K23">
        <v>-0.4</v>
      </c>
    </row>
    <row r="24" spans="1:11" x14ac:dyDescent="0.25">
      <c r="A24" t="s">
        <v>25</v>
      </c>
      <c r="B24">
        <v>-4</v>
      </c>
      <c r="C24">
        <v>-0.6</v>
      </c>
      <c r="D24">
        <v>-1.8</v>
      </c>
      <c r="E24">
        <v>-3.1</v>
      </c>
      <c r="F24">
        <v>-1.8</v>
      </c>
      <c r="G24">
        <v>-0.8</v>
      </c>
      <c r="H24">
        <v>3.3</v>
      </c>
      <c r="I24">
        <v>-0.3</v>
      </c>
      <c r="J24">
        <v>0</v>
      </c>
      <c r="K24">
        <v>-2.8</v>
      </c>
    </row>
    <row r="25" spans="1:11" x14ac:dyDescent="0.25">
      <c r="A25" t="s">
        <v>26</v>
      </c>
      <c r="B25">
        <v>-2</v>
      </c>
      <c r="C25">
        <v>0.5</v>
      </c>
      <c r="D25">
        <v>-1</v>
      </c>
      <c r="E25">
        <v>2.7</v>
      </c>
      <c r="F25">
        <v>-2.6</v>
      </c>
      <c r="G25">
        <v>-5.6</v>
      </c>
      <c r="H25">
        <v>-0.7</v>
      </c>
      <c r="I25">
        <v>0.2</v>
      </c>
      <c r="J25">
        <v>3.4</v>
      </c>
      <c r="K25">
        <v>1</v>
      </c>
    </row>
    <row r="26" spans="1:11" x14ac:dyDescent="0.25">
      <c r="A26" t="s">
        <v>27</v>
      </c>
      <c r="B26">
        <v>-4.5</v>
      </c>
      <c r="C26">
        <v>-0.6</v>
      </c>
      <c r="D26">
        <v>1.2</v>
      </c>
      <c r="E26">
        <v>0.3</v>
      </c>
      <c r="F26">
        <v>-0.6</v>
      </c>
      <c r="G26">
        <v>-2</v>
      </c>
      <c r="H26">
        <v>2</v>
      </c>
      <c r="I26">
        <v>1</v>
      </c>
      <c r="J26">
        <v>1.9</v>
      </c>
      <c r="K26">
        <v>-0.4</v>
      </c>
    </row>
    <row r="27" spans="1:11" x14ac:dyDescent="0.25">
      <c r="A27" t="s">
        <v>28</v>
      </c>
      <c r="B27">
        <v>-3.2</v>
      </c>
      <c r="C27">
        <v>2.1</v>
      </c>
      <c r="D27">
        <v>1.2</v>
      </c>
      <c r="E27">
        <v>-1.2</v>
      </c>
      <c r="F27">
        <v>-1.6</v>
      </c>
      <c r="G27">
        <v>-2</v>
      </c>
      <c r="H27">
        <v>2.5</v>
      </c>
      <c r="I27">
        <v>2.6</v>
      </c>
      <c r="J27">
        <v>5.3</v>
      </c>
      <c r="K27">
        <v>3.1</v>
      </c>
    </row>
    <row r="28" spans="1:11" x14ac:dyDescent="0.25">
      <c r="A28" t="s">
        <v>29</v>
      </c>
      <c r="B28">
        <v>-8.3000000000000007</v>
      </c>
      <c r="C28">
        <v>0.2</v>
      </c>
      <c r="D28">
        <v>2.7</v>
      </c>
      <c r="E28">
        <v>2.1</v>
      </c>
      <c r="F28">
        <v>0.4</v>
      </c>
      <c r="G28">
        <v>-2.6</v>
      </c>
      <c r="H28">
        <v>2.9</v>
      </c>
      <c r="I28">
        <v>0.1</v>
      </c>
      <c r="J28">
        <v>2.2999999999999998</v>
      </c>
      <c r="K28">
        <v>-0.7</v>
      </c>
    </row>
    <row r="29" spans="1:11" x14ac:dyDescent="0.25">
      <c r="A29" t="s">
        <v>30</v>
      </c>
      <c r="B29">
        <v>10.3</v>
      </c>
      <c r="C29">
        <v>5.0999999999999996</v>
      </c>
      <c r="D29">
        <v>-3.7</v>
      </c>
      <c r="E29">
        <v>-8.3000000000000007</v>
      </c>
      <c r="F29">
        <v>-9.1999999999999993</v>
      </c>
      <c r="G29">
        <v>-5.5</v>
      </c>
      <c r="H29">
        <v>-4</v>
      </c>
      <c r="I29">
        <v>-8.3000000000000007</v>
      </c>
      <c r="J29">
        <v>-4.8</v>
      </c>
      <c r="K29">
        <v>2.1</v>
      </c>
    </row>
    <row r="30" spans="1:11" x14ac:dyDescent="0.25">
      <c r="A30" t="s">
        <v>2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K2" sqref="K2"/>
    </sheetView>
  </sheetViews>
  <sheetFormatPr defaultRowHeight="13.2" x14ac:dyDescent="0.25"/>
  <cols>
    <col min="1" max="1" width="40.88671875" bestFit="1" customWidth="1"/>
    <col min="2" max="11" width="6.6640625" customWidth="1"/>
  </cols>
  <sheetData>
    <row r="1" spans="1:11" x14ac:dyDescent="0.25">
      <c r="A1" s="16"/>
      <c r="B1" s="17">
        <v>2012</v>
      </c>
      <c r="C1" s="17">
        <v>2013</v>
      </c>
      <c r="D1" s="17">
        <v>2014</v>
      </c>
      <c r="E1" s="17">
        <v>2015</v>
      </c>
      <c r="F1" s="17">
        <v>2016</v>
      </c>
      <c r="G1" s="17">
        <v>2017</v>
      </c>
      <c r="H1" s="17">
        <v>2018</v>
      </c>
      <c r="I1" s="17">
        <v>2019</v>
      </c>
      <c r="J1" s="17">
        <v>2020</v>
      </c>
      <c r="K1" s="17">
        <v>2021</v>
      </c>
    </row>
    <row r="2" spans="1:11" x14ac:dyDescent="0.25">
      <c r="A2" s="18" t="s">
        <v>82</v>
      </c>
      <c r="B2" s="3">
        <f>standard_2012!$C$7</f>
        <v>108</v>
      </c>
      <c r="C2" s="3">
        <f>standard_2013!$C$7</f>
        <v>112</v>
      </c>
      <c r="D2" s="3">
        <f>standard_2014!$C$7</f>
        <v>120</v>
      </c>
      <c r="E2" s="3">
        <f>standard_2015!$C$7</f>
        <v>130</v>
      </c>
      <c r="F2" s="3">
        <f>standard_2016!$C$7</f>
        <v>142</v>
      </c>
      <c r="G2" s="3">
        <f>standard_2017!$C$7</f>
        <v>146</v>
      </c>
      <c r="H2" s="3">
        <f>standard_2018!$C$7</f>
        <v>142</v>
      </c>
      <c r="I2" s="3">
        <f>standard_2019!$C$7</f>
        <v>136</v>
      </c>
      <c r="J2" s="3">
        <f>standard_2020!$C$7</f>
        <v>130</v>
      </c>
      <c r="K2" s="3">
        <f>standard_2021!$C$7</f>
        <v>126</v>
      </c>
    </row>
    <row r="3" spans="1:11" x14ac:dyDescent="0.25">
      <c r="A3" s="18" t="s">
        <v>83</v>
      </c>
      <c r="B3" s="3">
        <f>standard_2012!$D$7</f>
        <v>0</v>
      </c>
      <c r="C3" s="3">
        <f>standard_2013!$D$7</f>
        <v>0</v>
      </c>
      <c r="D3" s="3">
        <f>standard_2014!$D$7</f>
        <v>0</v>
      </c>
      <c r="E3" s="3">
        <f>standard_2015!$D$7</f>
        <v>0</v>
      </c>
      <c r="F3" s="3">
        <f>standard_2016!$D$7</f>
        <v>0</v>
      </c>
      <c r="G3" s="3">
        <f>standard_2017!$D$7</f>
        <v>0</v>
      </c>
      <c r="H3" s="3">
        <f>standard_2018!$D$7</f>
        <v>0</v>
      </c>
      <c r="I3" s="3">
        <f>standard_2019!$D$7</f>
        <v>0</v>
      </c>
      <c r="J3" s="3">
        <f>standard_2020!$D$7</f>
        <v>0</v>
      </c>
      <c r="K3" s="3">
        <f>standard_2021!$D$7</f>
        <v>0</v>
      </c>
    </row>
    <row r="4" spans="1:11" x14ac:dyDescent="0.25">
      <c r="A4" s="18" t="s">
        <v>84</v>
      </c>
      <c r="B4" s="3">
        <f>standard_2012!$E$7</f>
        <v>180</v>
      </c>
      <c r="C4" s="3">
        <f>standard_2013!$E$7</f>
        <v>36</v>
      </c>
      <c r="D4" s="3">
        <f>standard_2014!$E$7</f>
        <v>8</v>
      </c>
      <c r="E4" s="3">
        <f>standard_2015!$E$7</f>
        <v>30</v>
      </c>
      <c r="F4" s="3">
        <f>standard_2016!$E$7</f>
        <v>42.000000000000007</v>
      </c>
      <c r="G4" s="3">
        <f>standard_2017!$E$7</f>
        <v>40</v>
      </c>
      <c r="H4" s="3">
        <f>standard_2018!$E$7</f>
        <v>106</v>
      </c>
      <c r="I4" s="3">
        <f>standard_2019!$E$7</f>
        <v>40</v>
      </c>
      <c r="J4" s="3">
        <f>standard_2020!$E$7</f>
        <v>48</v>
      </c>
      <c r="K4" s="3">
        <f>standard_2021!$E$7</f>
        <v>10</v>
      </c>
    </row>
    <row r="5" spans="1:11" x14ac:dyDescent="0.25">
      <c r="A5" s="18" t="s">
        <v>96</v>
      </c>
      <c r="B5" s="3">
        <f>standard_2012!$F$7</f>
        <v>280.66666666666669</v>
      </c>
      <c r="C5" s="3">
        <f>standard_2013!$F$7</f>
        <v>219.83333333333331</v>
      </c>
      <c r="D5" s="3">
        <f>standard_2014!$F$7</f>
        <v>161.5</v>
      </c>
      <c r="E5" s="3">
        <f>standard_2015!$F$7</f>
        <v>54.999999999999993</v>
      </c>
      <c r="F5" s="3">
        <f>standard_2016!$F$7</f>
        <v>0</v>
      </c>
      <c r="G5" s="3">
        <f>standard_2017!$F$7</f>
        <v>0</v>
      </c>
      <c r="H5" s="3">
        <f>standard_2018!$F$7</f>
        <v>0</v>
      </c>
      <c r="I5" s="3">
        <f>standard_2019!$F$7</f>
        <v>20.333333333333332</v>
      </c>
      <c r="J5" s="3">
        <f>standard_2020!$F$7</f>
        <v>0</v>
      </c>
      <c r="K5" s="3">
        <f>standard_2021!$F$7</f>
        <v>98.5</v>
      </c>
    </row>
    <row r="6" spans="1:11" x14ac:dyDescent="0.25">
      <c r="A6" s="19" t="s">
        <v>85</v>
      </c>
      <c r="B6" s="15">
        <f>standard_2012!$G$7</f>
        <v>27.777777777777779</v>
      </c>
      <c r="C6" s="15">
        <f>standard_2013!$G$7</f>
        <v>66.666666666666657</v>
      </c>
      <c r="D6" s="15">
        <f>standard_2014!$G$7</f>
        <v>82.222222222222229</v>
      </c>
      <c r="E6" s="15">
        <f>standard_2015!$G$7</f>
        <v>68.888888888888886</v>
      </c>
      <c r="F6" s="15">
        <f>standard_2016!$G$7</f>
        <v>57.777777777777786</v>
      </c>
      <c r="G6" s="15">
        <f>standard_2017!$G$7</f>
        <v>54.44444444444445</v>
      </c>
      <c r="H6" s="15">
        <f>standard_2018!$G$7</f>
        <v>66.666666666666657</v>
      </c>
      <c r="I6" s="15">
        <f>standard_2019!$G$7</f>
        <v>89.999999999999986</v>
      </c>
      <c r="J6" s="15">
        <f>standard_2020!$G$7</f>
        <v>114.44444444444446</v>
      </c>
      <c r="K6" s="15">
        <f>standard_2021!$G$7</f>
        <v>82.222222222222229</v>
      </c>
    </row>
    <row r="7" spans="1:11" x14ac:dyDescent="0.25">
      <c r="A7" s="18" t="s">
        <v>86</v>
      </c>
      <c r="B7" s="3">
        <f>standard_2012!$H$7</f>
        <v>35</v>
      </c>
      <c r="C7" s="3">
        <f>standard_2013!$H$7</f>
        <v>28.333333333333332</v>
      </c>
      <c r="D7" s="3">
        <f>standard_2014!$H$7</f>
        <v>36.666666666666671</v>
      </c>
      <c r="E7" s="3">
        <f>standard_2015!$H$7</f>
        <v>68.333333333333329</v>
      </c>
      <c r="F7" s="3">
        <f>standard_2016!$H$7</f>
        <v>111.66666666666667</v>
      </c>
      <c r="G7" s="3">
        <f>standard_2017!$H$7</f>
        <v>76.666666666666657</v>
      </c>
      <c r="H7" s="3">
        <f>standard_2018!$H$7</f>
        <v>85</v>
      </c>
      <c r="I7" s="3">
        <f>standard_2019!$H$7</f>
        <v>73.333333333333343</v>
      </c>
      <c r="J7" s="3">
        <f>standard_2020!$H$7</f>
        <v>118.33333333333333</v>
      </c>
      <c r="K7" s="3">
        <f>standard_2021!$H$7</f>
        <v>136.66666666666666</v>
      </c>
    </row>
    <row r="8" spans="1:11" x14ac:dyDescent="0.25">
      <c r="A8" s="18" t="s">
        <v>87</v>
      </c>
      <c r="B8" s="3">
        <f>standard_2012!$I$7</f>
        <v>11.428571428571429</v>
      </c>
      <c r="C8" s="3">
        <f>standard_2013!$I$7</f>
        <v>19.285714285714288</v>
      </c>
      <c r="D8" s="3">
        <f>standard_2014!$I$7</f>
        <v>1.4285714285714286</v>
      </c>
      <c r="E8" s="3">
        <f>standard_2015!$I$7</f>
        <v>20.714285714285712</v>
      </c>
      <c r="F8" s="3">
        <f>standard_2016!$I$7</f>
        <v>32.857142857142854</v>
      </c>
      <c r="G8" s="3">
        <f>standard_2017!$I$7</f>
        <v>29.285714285714281</v>
      </c>
      <c r="H8" s="3">
        <f>standard_2018!$I$7</f>
        <v>44.285714285714292</v>
      </c>
      <c r="I8" s="3">
        <f>standard_2019!$I$7</f>
        <v>45.714285714285715</v>
      </c>
      <c r="J8" s="3">
        <f>standard_2020!$I$7</f>
        <v>45.714285714285715</v>
      </c>
      <c r="K8" s="3">
        <f>standard_2021!$I$7</f>
        <v>40.714285714285715</v>
      </c>
    </row>
    <row r="9" spans="1:11" x14ac:dyDescent="0.25">
      <c r="A9" s="18" t="s">
        <v>88</v>
      </c>
      <c r="B9" s="3">
        <f>standard_2012!$J$7</f>
        <v>86.165413533834581</v>
      </c>
      <c r="C9" s="3">
        <f>standard_2013!$J$7</f>
        <v>86.390977443609032</v>
      </c>
      <c r="D9" s="3">
        <f>standard_2014!$J$7</f>
        <v>80.526315789473685</v>
      </c>
      <c r="E9" s="3">
        <f>standard_2015!$J$7</f>
        <v>79.924812030075188</v>
      </c>
      <c r="F9" s="3">
        <f>standard_2016!$J$7</f>
        <v>80.601503759398497</v>
      </c>
      <c r="G9" s="3">
        <f>standard_2017!$J$7</f>
        <v>80.526315789473685</v>
      </c>
      <c r="H9" s="3">
        <f>standard_2018!$J$7</f>
        <v>82.406015037593988</v>
      </c>
      <c r="I9" s="3">
        <f>standard_2019!$J$7</f>
        <v>84.73684210526315</v>
      </c>
      <c r="J9" s="3">
        <f>standard_2020!$J$7</f>
        <v>91.127819548872182</v>
      </c>
      <c r="K9" s="3">
        <f>standard_2021!$J$7</f>
        <v>90.526315789473685</v>
      </c>
    </row>
    <row r="10" spans="1:11" x14ac:dyDescent="0.25">
      <c r="A10" s="18" t="s">
        <v>89</v>
      </c>
      <c r="B10" s="3">
        <f>standard_2012!$K$7</f>
        <v>134.5</v>
      </c>
      <c r="C10" s="3">
        <f>standard_2013!$K$7</f>
        <v>130.5</v>
      </c>
      <c r="D10" s="3">
        <f>standard_2014!$K$7</f>
        <v>125.49999999999999</v>
      </c>
      <c r="E10" s="3">
        <f>standard_2015!$K$7</f>
        <v>119.83333333333334</v>
      </c>
      <c r="F10" s="3">
        <f>standard_2016!$K$7</f>
        <v>114.99999999999999</v>
      </c>
      <c r="G10" s="3">
        <f>standard_2017!$K$7</f>
        <v>107.66666666666667</v>
      </c>
      <c r="H10" s="3">
        <f>standard_2018!$K$7</f>
        <v>102.16666666666667</v>
      </c>
      <c r="I10" s="3">
        <f>standard_2019!$K$7</f>
        <v>98.166666666666671</v>
      </c>
      <c r="J10" s="3">
        <f>standard_2020!$K$7</f>
        <v>113.33333333333333</v>
      </c>
      <c r="K10" s="3">
        <f>standard_2021!$K$7</f>
        <v>114.33333333333333</v>
      </c>
    </row>
    <row r="11" spans="1:11" x14ac:dyDescent="0.25">
      <c r="A11" s="18" t="s">
        <v>90</v>
      </c>
      <c r="B11" s="3">
        <f>standard_2012!$L$7</f>
        <v>57.000000000000007</v>
      </c>
      <c r="C11" s="3">
        <f>standard_2013!$L$7</f>
        <v>52</v>
      </c>
      <c r="D11" s="3">
        <f>standard_2014!$L$7</f>
        <v>49.000000000000007</v>
      </c>
      <c r="E11" s="3">
        <f>standard_2015!$L$7</f>
        <v>47</v>
      </c>
      <c r="F11" s="3">
        <f>standard_2016!$L$7</f>
        <v>43</v>
      </c>
      <c r="G11" s="3">
        <f>standard_2017!$L$7</f>
        <v>40</v>
      </c>
      <c r="H11" s="3">
        <f>standard_2018!$L$7</f>
        <v>36</v>
      </c>
      <c r="I11" s="3">
        <f>standard_2019!$L$7</f>
        <v>32.999999999999993</v>
      </c>
      <c r="J11" s="3">
        <f>standard_2020!$L$7</f>
        <v>32.999999999999993</v>
      </c>
      <c r="K11" s="3">
        <f>standard_2021!$L$7</f>
        <v>34</v>
      </c>
    </row>
    <row r="12" spans="1:11" x14ac:dyDescent="0.25">
      <c r="A12" s="56" t="s">
        <v>91</v>
      </c>
      <c r="B12" s="57">
        <f>standard_2012!$M$7</f>
        <v>20</v>
      </c>
      <c r="C12" s="57">
        <f>standard_2013!$M$7</f>
        <v>0</v>
      </c>
      <c r="D12" s="57">
        <f>standard_2014!$M$7</f>
        <v>32.121212121212125</v>
      </c>
      <c r="E12" s="57">
        <f>standard_2015!$M$7</f>
        <v>18.787878787878789</v>
      </c>
      <c r="F12" s="57">
        <f>standard_2016!$M$7</f>
        <v>32.727272727272727</v>
      </c>
      <c r="G12" s="57">
        <f>standard_2017!$M$7</f>
        <v>24.848484848484848</v>
      </c>
      <c r="H12" s="57">
        <f>standard_2018!$M$7</f>
        <v>19.393939393939394</v>
      </c>
      <c r="I12" s="57">
        <f>standard_2019!$M$7</f>
        <v>44.242424242424235</v>
      </c>
      <c r="J12" s="57">
        <f>standard_2020!$M$7</f>
        <v>69.090909090909093</v>
      </c>
      <c r="K12" s="57">
        <f>standard_2021!$M$7</f>
        <v>43.63636363636364</v>
      </c>
    </row>
    <row r="13" spans="1:11" x14ac:dyDescent="0.25">
      <c r="A13" s="56" t="s">
        <v>133</v>
      </c>
      <c r="B13" s="57">
        <f>standard_2012!$N$7</f>
        <v>0</v>
      </c>
      <c r="C13" s="57">
        <f>standard_2013!$N$7</f>
        <v>0</v>
      </c>
      <c r="D13" s="57">
        <f>standard_2014!$N$7</f>
        <v>0</v>
      </c>
      <c r="E13" s="57">
        <f>standard_2015!$N$7</f>
        <v>0</v>
      </c>
      <c r="F13" s="57">
        <f>standard_2016!$N$7</f>
        <v>0</v>
      </c>
      <c r="G13" s="57">
        <f>standard_2017!$N$7</f>
        <v>0</v>
      </c>
      <c r="H13" s="57">
        <f>standard_2018!$N$7</f>
        <v>0</v>
      </c>
      <c r="I13" s="57">
        <f>standard_2019!$N$7</f>
        <v>0</v>
      </c>
      <c r="J13" s="57">
        <f>standard_2020!$N$7</f>
        <v>0</v>
      </c>
      <c r="K13" s="57">
        <f>standard_2021!$N$7</f>
        <v>0</v>
      </c>
    </row>
    <row r="14" spans="1:11" x14ac:dyDescent="0.25">
      <c r="A14" s="56" t="s">
        <v>134</v>
      </c>
      <c r="B14" s="57">
        <f>standard_2012!$O$7</f>
        <v>0</v>
      </c>
      <c r="C14" s="57">
        <f>standard_2013!$O$7</f>
        <v>0</v>
      </c>
      <c r="D14" s="57">
        <f>standard_2014!$O$7</f>
        <v>0</v>
      </c>
      <c r="E14" s="57">
        <f>standard_2015!$O$7</f>
        <v>0</v>
      </c>
      <c r="F14" s="57">
        <f>standard_2016!$O$7</f>
        <v>0</v>
      </c>
      <c r="G14" s="57">
        <f>standard_2017!$O$7</f>
        <v>0</v>
      </c>
      <c r="H14" s="57">
        <f>standard_2018!$O$7</f>
        <v>0</v>
      </c>
      <c r="I14" s="57">
        <f>standard_2019!$O$7</f>
        <v>0</v>
      </c>
      <c r="J14" s="57">
        <f>standard_2020!$O$7</f>
        <v>0</v>
      </c>
      <c r="K14" s="57">
        <f>standard_2021!$O$7</f>
        <v>0</v>
      </c>
    </row>
    <row r="15" spans="1:11" x14ac:dyDescent="0.25">
      <c r="A15" s="19" t="s">
        <v>135</v>
      </c>
      <c r="B15" s="15">
        <f>standard_2012!$P$7</f>
        <v>0</v>
      </c>
      <c r="C15" s="15">
        <f>standard_2013!$P$7</f>
        <v>0</v>
      </c>
      <c r="D15" s="15">
        <f>standard_2014!$P$7</f>
        <v>0</v>
      </c>
      <c r="E15" s="15">
        <f>standard_2015!$P$7</f>
        <v>0</v>
      </c>
      <c r="F15" s="15">
        <f>standard_2016!$P$7</f>
        <v>0</v>
      </c>
      <c r="G15" s="15">
        <f>standard_2017!$P$7</f>
        <v>0</v>
      </c>
      <c r="H15" s="15">
        <f>standard_2018!$P$7</f>
        <v>0</v>
      </c>
      <c r="I15" s="15">
        <f>standard_2019!$P$7</f>
        <v>0</v>
      </c>
      <c r="J15" s="15">
        <f>standard_2020!$P$7</f>
        <v>40</v>
      </c>
      <c r="K15" s="15">
        <f>standard_2021!$P$7</f>
        <v>15</v>
      </c>
    </row>
    <row r="16" spans="1:11" x14ac:dyDescent="0.25">
      <c r="A16" s="18" t="s">
        <v>92</v>
      </c>
      <c r="B16" s="3">
        <f>standard_2012!$Q$7</f>
        <v>4</v>
      </c>
      <c r="C16" s="3">
        <f>standard_2013!$Q$7</f>
        <v>3</v>
      </c>
      <c r="D16" s="3">
        <f>standard_2014!$Q$7</f>
        <v>3</v>
      </c>
      <c r="E16" s="3">
        <f>standard_2015!$Q$7</f>
        <v>2</v>
      </c>
      <c r="F16" s="3">
        <f>standard_2016!$Q$7</f>
        <v>3</v>
      </c>
      <c r="G16" s="3">
        <f>standard_2017!$Q$7</f>
        <v>2</v>
      </c>
      <c r="H16" s="3">
        <f>standard_2018!$Q$7</f>
        <v>3</v>
      </c>
      <c r="I16" s="3">
        <f>standard_2019!$Q$7</f>
        <v>1</v>
      </c>
      <c r="J16" s="3">
        <f>standard_2020!$Q$7</f>
        <v>4</v>
      </c>
      <c r="K16" s="3">
        <f>standard_2021!$Q$7</f>
        <v>3</v>
      </c>
    </row>
    <row r="17" spans="1:11" x14ac:dyDescent="0.25">
      <c r="A17" s="21" t="s">
        <v>93</v>
      </c>
      <c r="B17" s="22">
        <f>standard_2012!$R$7</f>
        <v>67.181316386203619</v>
      </c>
      <c r="C17" s="22">
        <f>standard_2013!$R$7</f>
        <v>53.643573218761183</v>
      </c>
      <c r="D17" s="22">
        <f>standard_2014!$R$7</f>
        <v>49.783213444867577</v>
      </c>
      <c r="E17" s="22">
        <f>standard_2015!$R$7</f>
        <v>45.60589514912823</v>
      </c>
      <c r="F17" s="22">
        <f>standard_2016!$R$7</f>
        <v>46.973597413447031</v>
      </c>
      <c r="G17" s="22">
        <f>standard_2017!$R$7</f>
        <v>42.817020907246466</v>
      </c>
      <c r="H17" s="22">
        <f>standard_2018!$R$7</f>
        <v>48.851357289327211</v>
      </c>
      <c r="I17" s="22">
        <f>standard_2019!$R$7</f>
        <v>47.537634671093315</v>
      </c>
      <c r="J17" s="22">
        <f>standard_2020!$R$7</f>
        <v>57.360294676084152</v>
      </c>
      <c r="K17" s="22">
        <f>standard_2021!$R$7</f>
        <v>56.542799097310379</v>
      </c>
    </row>
    <row r="18" spans="1:11" x14ac:dyDescent="0.25">
      <c r="A18" s="58" t="s">
        <v>136</v>
      </c>
      <c r="B18" s="59">
        <f>standard_2012!$Z$7</f>
        <v>36.584787415800591</v>
      </c>
      <c r="C18" s="59">
        <f>standard_2013!$Z$7</f>
        <v>42.144580564853356</v>
      </c>
      <c r="D18" s="59">
        <f>standard_2014!$Z$7</f>
        <v>46.665581700562868</v>
      </c>
      <c r="E18" s="59">
        <f>standard_2015!$Z$7</f>
        <v>55.536937250171725</v>
      </c>
      <c r="F18" s="59">
        <f>standard_2016!$Z$7</f>
        <v>63.235003872840579</v>
      </c>
      <c r="G18" s="59">
        <f>standard_2017!$Z$7</f>
        <v>59.888374271044874</v>
      </c>
      <c r="H18" s="59">
        <f>standard_2018!$Z$7</f>
        <v>53.990653027155588</v>
      </c>
      <c r="I18" s="59">
        <f>standard_2019!$Z$7</f>
        <v>56.976443834683202</v>
      </c>
      <c r="J18" s="59">
        <f>standard_2020!$Z$7</f>
        <v>63.583016776937299</v>
      </c>
      <c r="K18" s="59">
        <f>standard_2021!$Z$7</f>
        <v>59.989572086656729</v>
      </c>
    </row>
    <row r="19" spans="1:11" x14ac:dyDescent="0.25">
      <c r="A19" s="19" t="s">
        <v>54</v>
      </c>
      <c r="B19" s="15">
        <f>standard_2012!$S$7</f>
        <v>5</v>
      </c>
      <c r="C19" s="15">
        <f>standard_2013!$S$7</f>
        <v>3</v>
      </c>
      <c r="D19" s="15">
        <f>standard_2014!$S$7</f>
        <v>4</v>
      </c>
      <c r="E19" s="15">
        <f>standard_2015!$S$7</f>
        <v>5</v>
      </c>
      <c r="F19" s="15">
        <f>standard_2016!$S$7</f>
        <v>6</v>
      </c>
      <c r="G19" s="15">
        <f>standard_2017!$S$7</f>
        <v>8</v>
      </c>
      <c r="H19" s="15">
        <f>standard_2018!$S$7</f>
        <v>13</v>
      </c>
      <c r="I19" s="15">
        <f>standard_2019!$S$7</f>
        <v>11</v>
      </c>
      <c r="J19" s="15">
        <f>standard_2020!$S$7</f>
        <v>10</v>
      </c>
      <c r="K19" s="15">
        <f>standard_2021!$S$7</f>
        <v>8</v>
      </c>
    </row>
  </sheetData>
  <conditionalFormatting sqref="B2:K12">
    <cfRule type="cellIs" dxfId="10" priority="3" stopIfTrue="1" operator="greaterThanOrEqual">
      <formula>100</formula>
    </cfRule>
  </conditionalFormatting>
  <conditionalFormatting sqref="B13:K15">
    <cfRule type="cellIs" dxfId="9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" activeCellId="1" sqref="B1:K1 B1:K1"/>
    </sheetView>
  </sheetViews>
  <sheetFormatPr defaultRowHeight="13.2" x14ac:dyDescent="0.25"/>
  <cols>
    <col min="1" max="1" width="40.88671875" bestFit="1" customWidth="1"/>
    <col min="2" max="11" width="6.6640625" customWidth="1"/>
  </cols>
  <sheetData>
    <row r="1" spans="1:11" x14ac:dyDescent="0.25">
      <c r="A1" s="16"/>
      <c r="B1" s="17">
        <v>2012</v>
      </c>
      <c r="C1" s="17">
        <v>2013</v>
      </c>
      <c r="D1" s="17">
        <v>2014</v>
      </c>
      <c r="E1" s="17">
        <v>2015</v>
      </c>
      <c r="F1" s="17">
        <v>2016</v>
      </c>
      <c r="G1" s="17">
        <v>2017</v>
      </c>
      <c r="H1" s="17">
        <v>2018</v>
      </c>
      <c r="I1" s="17">
        <v>2019</v>
      </c>
      <c r="J1" s="17">
        <v>2020</v>
      </c>
      <c r="K1" s="17">
        <v>2021</v>
      </c>
    </row>
    <row r="2" spans="1:11" x14ac:dyDescent="0.25">
      <c r="A2" s="18" t="s">
        <v>82</v>
      </c>
      <c r="B2" s="3">
        <f>standard_2012!$C$18</f>
        <v>92</v>
      </c>
      <c r="C2" s="3">
        <f>standard_2013!$C$18</f>
        <v>86</v>
      </c>
      <c r="D2" s="3">
        <f>standard_2014!$C$18</f>
        <v>82</v>
      </c>
      <c r="E2" s="3">
        <f>standard_2015!$C$18</f>
        <v>78</v>
      </c>
      <c r="F2" s="3">
        <f>standard_2016!$C$18</f>
        <v>76</v>
      </c>
      <c r="G2" s="3">
        <f>standard_2017!$C$18</f>
        <v>76</v>
      </c>
      <c r="H2" s="3">
        <f>standard_2018!$C$18</f>
        <v>68</v>
      </c>
      <c r="I2" s="3">
        <f>standard_2019!$C$18</f>
        <v>60</v>
      </c>
      <c r="J2" s="3">
        <f>standard_2020!$C$18</f>
        <v>58</v>
      </c>
      <c r="K2" s="3">
        <f>standard_2021!$C$18</f>
        <v>64</v>
      </c>
    </row>
    <row r="3" spans="1:11" x14ac:dyDescent="0.25">
      <c r="A3" s="18" t="s">
        <v>83</v>
      </c>
      <c r="B3" s="3">
        <f>standard_2012!$D$18</f>
        <v>0</v>
      </c>
      <c r="C3" s="3">
        <f>standard_2013!$D$18</f>
        <v>0</v>
      </c>
      <c r="D3" s="3">
        <f>standard_2014!$D$18</f>
        <v>0</v>
      </c>
      <c r="E3" s="3">
        <f>standard_2015!$D$18</f>
        <v>0</v>
      </c>
      <c r="F3" s="3">
        <f>standard_2016!$D$18</f>
        <v>0</v>
      </c>
      <c r="G3" s="3">
        <f>standard_2017!$D$18</f>
        <v>0</v>
      </c>
      <c r="H3" s="3">
        <f>standard_2018!$D$18</f>
        <v>0</v>
      </c>
      <c r="I3" s="3">
        <f>standard_2019!$D$18</f>
        <v>0</v>
      </c>
      <c r="J3" s="3">
        <f>standard_2020!$D$18</f>
        <v>0</v>
      </c>
      <c r="K3" s="3">
        <f>standard_2021!$D$18</f>
        <v>0</v>
      </c>
    </row>
    <row r="4" spans="1:11" x14ac:dyDescent="0.25">
      <c r="A4" s="18" t="s">
        <v>84</v>
      </c>
      <c r="B4" s="3">
        <f>standard_2012!$E$18</f>
        <v>48</v>
      </c>
      <c r="C4" s="3">
        <f>standard_2013!$E$18</f>
        <v>16</v>
      </c>
      <c r="D4" s="3">
        <f>standard_2014!$E$18</f>
        <v>10</v>
      </c>
      <c r="E4" s="3">
        <f>standard_2015!$E$18</f>
        <v>13.999999999999998</v>
      </c>
      <c r="F4" s="3">
        <f>standard_2016!$E$18</f>
        <v>30</v>
      </c>
      <c r="G4" s="3">
        <f>standard_2017!$E$18</f>
        <v>20</v>
      </c>
      <c r="H4" s="3">
        <f>standard_2018!$E$18</f>
        <v>65.999999999999986</v>
      </c>
      <c r="I4" s="3">
        <f>standard_2019!$E$18</f>
        <v>40</v>
      </c>
      <c r="J4" s="3">
        <f>standard_2020!$E$18</f>
        <v>30</v>
      </c>
      <c r="K4" s="3">
        <f>standard_2021!$E$18</f>
        <v>12</v>
      </c>
    </row>
    <row r="5" spans="1:11" x14ac:dyDescent="0.25">
      <c r="A5" s="18" t="s">
        <v>96</v>
      </c>
      <c r="B5" s="3">
        <f>standard_2012!$F$18</f>
        <v>104.33333333333333</v>
      </c>
      <c r="C5" s="3">
        <f>standard_2013!$F$18</f>
        <v>0</v>
      </c>
      <c r="D5" s="3">
        <f>standard_2014!$F$18</f>
        <v>0</v>
      </c>
      <c r="E5" s="3">
        <f>standard_2015!$F$18</f>
        <v>0</v>
      </c>
      <c r="F5" s="3">
        <f>standard_2016!$F$18</f>
        <v>0</v>
      </c>
      <c r="G5" s="3">
        <f>standard_2017!$F$18</f>
        <v>0</v>
      </c>
      <c r="H5" s="3">
        <f>standard_2018!$F$18</f>
        <v>0</v>
      </c>
      <c r="I5" s="3">
        <f>standard_2019!$F$18</f>
        <v>0</v>
      </c>
      <c r="J5" s="3">
        <f>standard_2020!$F$18</f>
        <v>0</v>
      </c>
      <c r="K5" s="3">
        <f>standard_2021!$F$18</f>
        <v>0</v>
      </c>
    </row>
    <row r="6" spans="1:11" x14ac:dyDescent="0.25">
      <c r="A6" s="19" t="s">
        <v>85</v>
      </c>
      <c r="B6" s="15">
        <f>standard_2012!$G$18</f>
        <v>88.888888888888886</v>
      </c>
      <c r="C6" s="15">
        <f>standard_2013!$G$18</f>
        <v>110.00000000000001</v>
      </c>
      <c r="D6" s="15">
        <f>standard_2014!$G$18</f>
        <v>64.444444444444443</v>
      </c>
      <c r="E6" s="15">
        <f>standard_2015!$G$18</f>
        <v>62.222222222222221</v>
      </c>
      <c r="F6" s="15">
        <f>standard_2016!$G$18</f>
        <v>28.888888888888893</v>
      </c>
      <c r="G6" s="15">
        <f>standard_2017!$G$18</f>
        <v>66.666666666666657</v>
      </c>
      <c r="H6" s="15">
        <f>standard_2018!$G$18</f>
        <v>110.00000000000001</v>
      </c>
      <c r="I6" s="15">
        <f>standard_2019!$G$18</f>
        <v>163.33333333333334</v>
      </c>
      <c r="J6" s="15">
        <f>standard_2020!$G$18</f>
        <v>144.44444444444443</v>
      </c>
      <c r="K6" s="15">
        <f>standard_2021!$G$18</f>
        <v>124.44444444444444</v>
      </c>
    </row>
    <row r="7" spans="1:11" x14ac:dyDescent="0.25">
      <c r="A7" s="18" t="s">
        <v>86</v>
      </c>
      <c r="B7" s="3">
        <f>standard_2012!$H$18</f>
        <v>33.333333333333329</v>
      </c>
      <c r="C7" s="3">
        <f>standard_2013!$H$18</f>
        <v>56.666666666666664</v>
      </c>
      <c r="D7" s="3">
        <f>standard_2014!$H$18</f>
        <v>61.666666666666671</v>
      </c>
      <c r="E7" s="3">
        <f>standard_2015!$H$18</f>
        <v>75</v>
      </c>
      <c r="F7" s="3">
        <f>standard_2016!$H$18</f>
        <v>86.666666666666671</v>
      </c>
      <c r="G7" s="3">
        <f>standard_2017!$H$18</f>
        <v>54.999999999999993</v>
      </c>
      <c r="H7" s="3">
        <f>standard_2018!$H$18</f>
        <v>85</v>
      </c>
      <c r="I7" s="3">
        <f>standard_2019!$H$18</f>
        <v>138.33333333333334</v>
      </c>
      <c r="J7" s="3">
        <f>standard_2020!$H$18</f>
        <v>218.33333333333331</v>
      </c>
      <c r="K7" s="3">
        <f>standard_2021!$H$18</f>
        <v>206.66666666666669</v>
      </c>
    </row>
    <row r="8" spans="1:11" x14ac:dyDescent="0.25">
      <c r="A8" s="18" t="s">
        <v>87</v>
      </c>
      <c r="B8" s="3">
        <f>standard_2012!$I$18</f>
        <v>175</v>
      </c>
      <c r="C8" s="3">
        <f>standard_2013!$I$18</f>
        <v>188.57142857142856</v>
      </c>
      <c r="D8" s="3">
        <f>standard_2014!$I$18</f>
        <v>200.71428571428572</v>
      </c>
      <c r="E8" s="3">
        <f>standard_2015!$I$18</f>
        <v>152.14285714285717</v>
      </c>
      <c r="F8" s="3">
        <f>standard_2016!$I$18</f>
        <v>22.142857142857146</v>
      </c>
      <c r="G8" s="3">
        <f>standard_2017!$I$18</f>
        <v>0</v>
      </c>
      <c r="H8" s="3">
        <f>standard_2018!$I$18</f>
        <v>42.857142857142854</v>
      </c>
      <c r="I8" s="3">
        <f>standard_2019!$I$18</f>
        <v>177.85714285714283</v>
      </c>
      <c r="J8" s="3">
        <f>standard_2020!$I$18</f>
        <v>306.42857142857139</v>
      </c>
      <c r="K8" s="3">
        <f>standard_2021!$I$18</f>
        <v>385</v>
      </c>
    </row>
    <row r="9" spans="1:11" x14ac:dyDescent="0.25">
      <c r="A9" s="18" t="s">
        <v>88</v>
      </c>
      <c r="B9" s="3">
        <f>standard_2012!$J$18</f>
        <v>216.46616541353382</v>
      </c>
      <c r="C9" s="3">
        <f>standard_2013!$J$18</f>
        <v>223.15789473684214</v>
      </c>
      <c r="D9" s="3">
        <f>standard_2014!$J$18</f>
        <v>235.48872180451127</v>
      </c>
      <c r="E9" s="3">
        <f>standard_2015!$J$18</f>
        <v>242.63157894736841</v>
      </c>
      <c r="F9" s="3">
        <f>standard_2016!$J$18</f>
        <v>224.58646616541353</v>
      </c>
      <c r="G9" s="3">
        <f>standard_2017!$J$18</f>
        <v>211.42857142857144</v>
      </c>
      <c r="H9" s="3">
        <f>standard_2018!$J$18</f>
        <v>210.97744360902254</v>
      </c>
      <c r="I9" s="3">
        <f>standard_2019!$J$18</f>
        <v>233.68421052631581</v>
      </c>
      <c r="J9" s="3">
        <f>standard_2020!$J$18</f>
        <v>240.82706766917292</v>
      </c>
      <c r="K9" s="3">
        <f>standard_2021!$J$18</f>
        <v>256.09022556390977</v>
      </c>
    </row>
    <row r="10" spans="1:11" x14ac:dyDescent="0.25">
      <c r="A10" s="18" t="s">
        <v>89</v>
      </c>
      <c r="B10" s="3">
        <f>standard_2012!$K$18</f>
        <v>34.833333333333336</v>
      </c>
      <c r="C10" s="3">
        <f>standard_2013!$K$18</f>
        <v>37.333333333333329</v>
      </c>
      <c r="D10" s="3">
        <f>standard_2014!$K$18</f>
        <v>36.5</v>
      </c>
      <c r="E10" s="3">
        <f>standard_2015!$K$18</f>
        <v>35.166666666666671</v>
      </c>
      <c r="F10" s="3">
        <f>standard_2016!$K$18</f>
        <v>32.666666666666671</v>
      </c>
      <c r="G10" s="3">
        <f>standard_2017!$K$18</f>
        <v>36.333333333333336</v>
      </c>
      <c r="H10" s="3">
        <f>standard_2018!$K$18</f>
        <v>34.833333333333336</v>
      </c>
      <c r="I10" s="3">
        <f>standard_2019!$K$18</f>
        <v>37.333333333333329</v>
      </c>
      <c r="J10" s="3">
        <f>standard_2020!$K$18</f>
        <v>40.833333333333336</v>
      </c>
      <c r="K10" s="3">
        <f>standard_2021!$K$18</f>
        <v>40.833333333333336</v>
      </c>
    </row>
    <row r="11" spans="1:11" x14ac:dyDescent="0.25">
      <c r="A11" s="18" t="s">
        <v>90</v>
      </c>
      <c r="B11" s="3">
        <f>standard_2012!$L$18</f>
        <v>48</v>
      </c>
      <c r="C11" s="3">
        <f>standard_2013!$L$18</f>
        <v>53</v>
      </c>
      <c r="D11" s="3">
        <f>standard_2014!$L$18</f>
        <v>55.999999999999993</v>
      </c>
      <c r="E11" s="3">
        <f>standard_2015!$L$18</f>
        <v>62</v>
      </c>
      <c r="F11" s="3">
        <f>standard_2016!$L$18</f>
        <v>63</v>
      </c>
      <c r="G11" s="3">
        <f>standard_2017!$L$18</f>
        <v>62</v>
      </c>
      <c r="H11" s="3">
        <f>standard_2018!$L$18</f>
        <v>57.999999999999993</v>
      </c>
      <c r="I11" s="3">
        <f>standard_2019!$L$18</f>
        <v>55.999999999999993</v>
      </c>
      <c r="J11" s="3">
        <f>standard_2020!$L$18</f>
        <v>60</v>
      </c>
      <c r="K11" s="3">
        <f>standard_2021!$L$18</f>
        <v>59.000000000000007</v>
      </c>
    </row>
    <row r="12" spans="1:11" x14ac:dyDescent="0.25">
      <c r="A12" s="56" t="s">
        <v>91</v>
      </c>
      <c r="B12" s="57">
        <f>standard_2012!$M$18</f>
        <v>90.303030303030312</v>
      </c>
      <c r="C12" s="57">
        <f>standard_2013!$M$18</f>
        <v>62.424242424242429</v>
      </c>
      <c r="D12" s="57">
        <f>standard_2014!$M$18</f>
        <v>232.72727272727272</v>
      </c>
      <c r="E12" s="57">
        <f>standard_2015!$M$18</f>
        <v>101.81818181818183</v>
      </c>
      <c r="F12" s="57">
        <f>standard_2016!$M$18</f>
        <v>30.303030303030305</v>
      </c>
      <c r="G12" s="57">
        <f>standard_2017!$M$18</f>
        <v>5.454545454545455</v>
      </c>
      <c r="H12" s="57">
        <f>standard_2018!$M$18</f>
        <v>0</v>
      </c>
      <c r="I12" s="57">
        <f>standard_2019!$M$18</f>
        <v>22.424242424242426</v>
      </c>
      <c r="J12" s="57">
        <f>standard_2020!$M$18</f>
        <v>0</v>
      </c>
      <c r="K12" s="57">
        <f>standard_2021!$M$18</f>
        <v>69.090909090909093</v>
      </c>
    </row>
    <row r="13" spans="1:11" x14ac:dyDescent="0.25">
      <c r="A13" s="56" t="s">
        <v>133</v>
      </c>
      <c r="B13" s="57">
        <f>standard_2012!$N$18</f>
        <v>0</v>
      </c>
      <c r="C13" s="57">
        <f>standard_2013!$N$18</f>
        <v>0</v>
      </c>
      <c r="D13" s="57">
        <f>standard_2014!$N$18</f>
        <v>0</v>
      </c>
      <c r="E13" s="57">
        <f>standard_2015!$N$18</f>
        <v>0</v>
      </c>
      <c r="F13" s="57">
        <f>standard_2016!$N$18</f>
        <v>0</v>
      </c>
      <c r="G13" s="57">
        <f>standard_2017!$N$18</f>
        <v>299.99999999999994</v>
      </c>
      <c r="H13" s="57">
        <f>standard_2018!$N$18</f>
        <v>0</v>
      </c>
      <c r="I13" s="57">
        <f>standard_2019!$N$18</f>
        <v>0</v>
      </c>
      <c r="J13" s="57">
        <f>standard_2020!$N$18</f>
        <v>0</v>
      </c>
      <c r="K13" s="57">
        <f>standard_2021!$N$18</f>
        <v>0</v>
      </c>
    </row>
    <row r="14" spans="1:11" x14ac:dyDescent="0.25">
      <c r="A14" s="56" t="s">
        <v>134</v>
      </c>
      <c r="B14" s="57">
        <f>standard_2012!$O$18</f>
        <v>80</v>
      </c>
      <c r="C14" s="57">
        <f>standard_2013!$O$18</f>
        <v>100</v>
      </c>
      <c r="D14" s="57">
        <f>standard_2014!$O$18</f>
        <v>40</v>
      </c>
      <c r="E14" s="57">
        <f>standard_2015!$O$18</f>
        <v>60</v>
      </c>
      <c r="F14" s="57">
        <f>standard_2016!$O$18</f>
        <v>80</v>
      </c>
      <c r="G14" s="57">
        <f>standard_2017!$O$18</f>
        <v>100</v>
      </c>
      <c r="H14" s="57">
        <f>standard_2018!$O$18</f>
        <v>0</v>
      </c>
      <c r="I14" s="57">
        <f>standard_2019!$O$18</f>
        <v>0</v>
      </c>
      <c r="J14" s="57">
        <f>standard_2020!$O$18</f>
        <v>0</v>
      </c>
      <c r="K14" s="57">
        <f>standard_2021!$O$18</f>
        <v>80</v>
      </c>
    </row>
    <row r="15" spans="1:11" x14ac:dyDescent="0.25">
      <c r="A15" s="19" t="s">
        <v>135</v>
      </c>
      <c r="B15" s="15">
        <f>standard_2012!$P$18</f>
        <v>80</v>
      </c>
      <c r="C15" s="15">
        <f>standard_2013!$P$18</f>
        <v>65</v>
      </c>
      <c r="D15" s="15">
        <f>standard_2014!$P$18</f>
        <v>290</v>
      </c>
      <c r="E15" s="15">
        <f>standard_2015!$P$18</f>
        <v>0</v>
      </c>
      <c r="F15" s="15">
        <f>standard_2016!$P$18</f>
        <v>170</v>
      </c>
      <c r="G15" s="15">
        <f>standard_2017!$P$18</f>
        <v>0</v>
      </c>
      <c r="H15" s="15">
        <f>standard_2018!$P$18</f>
        <v>0</v>
      </c>
      <c r="I15" s="15">
        <f>standard_2019!$P$18</f>
        <v>0</v>
      </c>
      <c r="J15" s="15">
        <f>standard_2020!$P$18</f>
        <v>390</v>
      </c>
      <c r="K15" s="15">
        <f>standard_2021!$P$18</f>
        <v>135</v>
      </c>
    </row>
    <row r="16" spans="1:11" x14ac:dyDescent="0.25">
      <c r="A16" s="18" t="s">
        <v>92</v>
      </c>
      <c r="B16" s="3">
        <f>standard_2012!$Q$18</f>
        <v>3</v>
      </c>
      <c r="C16" s="3">
        <f>standard_2013!$Q$18</f>
        <v>4</v>
      </c>
      <c r="D16" s="3">
        <f>standard_2014!$Q$18</f>
        <v>4</v>
      </c>
      <c r="E16" s="3">
        <f>standard_2015!$Q$18</f>
        <v>3</v>
      </c>
      <c r="F16" s="3">
        <f>standard_2016!$Q$18</f>
        <v>2</v>
      </c>
      <c r="G16" s="3">
        <f>standard_2017!$Q$18</f>
        <v>3</v>
      </c>
      <c r="H16" s="3">
        <f>standard_2018!$Q$18</f>
        <v>2</v>
      </c>
      <c r="I16" s="3">
        <f>standard_2019!$Q$18</f>
        <v>4</v>
      </c>
      <c r="J16" s="3">
        <f>standard_2020!$Q$18</f>
        <v>5</v>
      </c>
      <c r="K16" s="3">
        <f>standard_2021!$Q$18</f>
        <v>5</v>
      </c>
    </row>
    <row r="17" spans="1:11" x14ac:dyDescent="0.25">
      <c r="A17" s="21" t="s">
        <v>93</v>
      </c>
      <c r="B17" s="22">
        <f>standard_2012!$R$18</f>
        <v>77.939863186103793</v>
      </c>
      <c r="C17" s="22">
        <f>standard_2013!$R$18</f>
        <v>71.296683266608085</v>
      </c>
      <c r="D17" s="22">
        <f>standard_2014!$R$18</f>
        <v>93.538670811227206</v>
      </c>
      <c r="E17" s="22">
        <f>standard_2015!$R$18</f>
        <v>63.07010762837831</v>
      </c>
      <c r="F17" s="22">
        <f>standard_2016!$R$18</f>
        <v>60.303898273823087</v>
      </c>
      <c r="G17" s="22">
        <f>standard_2017!$R$18</f>
        <v>66.634508348794057</v>
      </c>
      <c r="H17" s="22">
        <f>standard_2018!$R$18</f>
        <v>48.261994271392766</v>
      </c>
      <c r="I17" s="22">
        <f>standard_2019!$R$18</f>
        <v>66.354685414835799</v>
      </c>
      <c r="J17" s="22">
        <f>standard_2020!$R$18</f>
        <v>106.34762501491824</v>
      </c>
      <c r="K17" s="22">
        <f>standard_2021!$R$18</f>
        <v>102.29468422137595</v>
      </c>
    </row>
    <row r="18" spans="1:11" x14ac:dyDescent="0.25">
      <c r="A18" s="58" t="s">
        <v>136</v>
      </c>
      <c r="B18" s="59">
        <f>standard_2012!$Z$18</f>
        <v>69.46159984300435</v>
      </c>
      <c r="C18" s="59">
        <f>standard_2013!$Z$18</f>
        <v>78.760783182253121</v>
      </c>
      <c r="D18" s="59">
        <f>standard_2014!$Z$18</f>
        <v>88.053493728647339</v>
      </c>
      <c r="E18" s="59">
        <f>standard_2015!$Z$18</f>
        <v>82.533923866468172</v>
      </c>
      <c r="F18" s="59">
        <f>standard_2016!$Z$18</f>
        <v>84.022723388177724</v>
      </c>
      <c r="G18" s="59">
        <f>standard_2017!$Z$18</f>
        <v>82.563017410996025</v>
      </c>
      <c r="H18" s="59">
        <f>standard_2018!$Z$18</f>
        <v>63.88758547654507</v>
      </c>
      <c r="I18" s="59">
        <f>standard_2019!$Z$18</f>
        <v>71.653058571628279</v>
      </c>
      <c r="J18" s="59">
        <f>standard_2020!$Z$18</f>
        <v>84.387827559999067</v>
      </c>
      <c r="K18" s="59">
        <f>standard_2021!$Z$18</f>
        <v>86.003710333104038</v>
      </c>
    </row>
    <row r="19" spans="1:11" x14ac:dyDescent="0.25">
      <c r="A19" s="19" t="s">
        <v>54</v>
      </c>
      <c r="B19" s="15">
        <f>standard_2012!$S$18</f>
        <v>8</v>
      </c>
      <c r="C19" s="15">
        <f>standard_2013!$S$18</f>
        <v>12</v>
      </c>
      <c r="D19" s="15">
        <f>standard_2014!$S$18</f>
        <v>19</v>
      </c>
      <c r="E19" s="15">
        <f>standard_2015!$S$18</f>
        <v>15</v>
      </c>
      <c r="F19" s="15">
        <f>standard_2016!$S$18</f>
        <v>19</v>
      </c>
      <c r="G19" s="15">
        <f>standard_2017!$S$18</f>
        <v>22</v>
      </c>
      <c r="H19" s="15">
        <f>standard_2018!$S$18</f>
        <v>12</v>
      </c>
      <c r="I19" s="15">
        <f>standard_2019!$S$18</f>
        <v>21</v>
      </c>
      <c r="J19" s="15">
        <f>standard_2020!$S$18</f>
        <v>23</v>
      </c>
      <c r="K19" s="15">
        <f>standard_2021!$S$18</f>
        <v>25</v>
      </c>
    </row>
  </sheetData>
  <conditionalFormatting sqref="B2:K12">
    <cfRule type="cellIs" dxfId="8" priority="2" stopIfTrue="1" operator="greaterThanOrEqual">
      <formula>100</formula>
    </cfRule>
  </conditionalFormatting>
  <conditionalFormatting sqref="B13:K15">
    <cfRule type="cellIs" dxfId="7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"/>
  <sheetViews>
    <sheetView workbookViewId="0">
      <selection activeCell="L7" sqref="L7"/>
    </sheetView>
  </sheetViews>
  <sheetFormatPr defaultRowHeight="13.2" x14ac:dyDescent="0.25"/>
  <cols>
    <col min="1" max="1" width="40.88671875" bestFit="1" customWidth="1"/>
    <col min="2" max="11" width="6.6640625" customWidth="1"/>
  </cols>
  <sheetData>
    <row r="1" spans="1:12" x14ac:dyDescent="0.25">
      <c r="A1" s="16"/>
      <c r="B1" s="17">
        <v>2012</v>
      </c>
      <c r="C1" s="17">
        <v>2013</v>
      </c>
      <c r="D1" s="17">
        <v>2014</v>
      </c>
      <c r="E1" s="17">
        <v>2015</v>
      </c>
      <c r="F1" s="17">
        <v>2016</v>
      </c>
      <c r="G1" s="17">
        <v>2017</v>
      </c>
      <c r="H1" s="17">
        <v>2018</v>
      </c>
      <c r="I1" s="17">
        <v>2019</v>
      </c>
      <c r="J1" s="17">
        <v>2020</v>
      </c>
      <c r="K1" s="17">
        <v>2021</v>
      </c>
    </row>
    <row r="2" spans="1:12" x14ac:dyDescent="0.25">
      <c r="A2" s="18" t="s">
        <v>82</v>
      </c>
      <c r="B2" s="3">
        <f>standard_2012!$C$28</f>
        <v>34</v>
      </c>
      <c r="C2" s="3">
        <f>standard_2013!$C$28</f>
        <v>56</v>
      </c>
      <c r="D2" s="3">
        <f>standard_2014!$C$28</f>
        <v>54</v>
      </c>
      <c r="E2" s="3">
        <f>standard_2015!$C$28</f>
        <v>48</v>
      </c>
      <c r="F2" s="3">
        <f>standard_2016!$C$28</f>
        <v>48</v>
      </c>
      <c r="G2" s="3">
        <f>standard_2017!$C$28</f>
        <v>44</v>
      </c>
      <c r="H2" s="3">
        <f>standard_2018!$C$28</f>
        <v>50</v>
      </c>
      <c r="I2" s="3">
        <f>standard_2019!$C$28</f>
        <v>40</v>
      </c>
      <c r="J2" s="3">
        <f>standard_2020!$C$28</f>
        <v>30</v>
      </c>
      <c r="K2" s="3">
        <f>standard_2021!$C$28</f>
        <v>14</v>
      </c>
      <c r="L2" s="3">
        <f>K2-J2</f>
        <v>-16</v>
      </c>
    </row>
    <row r="3" spans="1:12" x14ac:dyDescent="0.25">
      <c r="A3" s="18" t="s">
        <v>83</v>
      </c>
      <c r="B3" s="3">
        <f>standard_2012!$D$28</f>
        <v>0</v>
      </c>
      <c r="C3" s="3">
        <f>standard_2013!$D$28</f>
        <v>0</v>
      </c>
      <c r="D3" s="3">
        <f>standard_2014!$D$28</f>
        <v>8.8571428571428577</v>
      </c>
      <c r="E3" s="3">
        <f>standard_2015!$D$28</f>
        <v>0</v>
      </c>
      <c r="F3" s="3">
        <f>standard_2016!$D$28</f>
        <v>0</v>
      </c>
      <c r="G3" s="3">
        <f>standard_2017!$D$28</f>
        <v>0</v>
      </c>
      <c r="H3" s="3">
        <f>standard_2018!$D$28</f>
        <v>16</v>
      </c>
      <c r="I3" s="3">
        <f>standard_2019!$D$28</f>
        <v>0</v>
      </c>
      <c r="J3" s="3">
        <f>standard_2020!$D$28</f>
        <v>11.428571428571429</v>
      </c>
      <c r="K3" s="3">
        <f>standard_2021!$D$28</f>
        <v>4</v>
      </c>
      <c r="L3" s="3">
        <f t="shared" ref="L3:L19" si="0">K3-J3</f>
        <v>-7.4285714285714288</v>
      </c>
    </row>
    <row r="4" spans="1:12" x14ac:dyDescent="0.25">
      <c r="A4" s="18" t="s">
        <v>84</v>
      </c>
      <c r="B4" s="3">
        <f>standard_2012!$E$28</f>
        <v>166</v>
      </c>
      <c r="C4" s="3">
        <f>standard_2013!$E$28</f>
        <v>4</v>
      </c>
      <c r="D4" s="3">
        <f>standard_2014!$E$28</f>
        <v>54</v>
      </c>
      <c r="E4" s="3">
        <f>standard_2015!$E$28</f>
        <v>42.000000000000007</v>
      </c>
      <c r="F4" s="3">
        <f>standard_2016!$E$28</f>
        <v>8</v>
      </c>
      <c r="G4" s="3">
        <f>standard_2017!$E$28</f>
        <v>52</v>
      </c>
      <c r="H4" s="3">
        <f>standard_2018!$E$28</f>
        <v>57.999999999999993</v>
      </c>
      <c r="I4" s="3">
        <f>standard_2019!$E$28</f>
        <v>2</v>
      </c>
      <c r="J4" s="3">
        <f>standard_2020!$E$28</f>
        <v>46</v>
      </c>
      <c r="K4" s="3">
        <f>standard_2021!$E$28</f>
        <v>13.999999999999998</v>
      </c>
      <c r="L4" s="3">
        <f t="shared" si="0"/>
        <v>-32</v>
      </c>
    </row>
    <row r="5" spans="1:12" x14ac:dyDescent="0.25">
      <c r="A5" s="18" t="s">
        <v>96</v>
      </c>
      <c r="B5" s="3">
        <f>standard_2012!$F$28</f>
        <v>540.5</v>
      </c>
      <c r="C5" s="3">
        <f>standard_2013!$F$28</f>
        <v>543.66666666666663</v>
      </c>
      <c r="D5" s="3">
        <f>standard_2014!$F$28</f>
        <v>457.5</v>
      </c>
      <c r="E5" s="3">
        <f>standard_2015!$F$28</f>
        <v>386.16666666666669</v>
      </c>
      <c r="F5" s="3">
        <f>standard_2016!$F$28</f>
        <v>265.66666666666669</v>
      </c>
      <c r="G5" s="3">
        <f>standard_2017!$F$28</f>
        <v>88.166666666666671</v>
      </c>
      <c r="H5" s="3">
        <f>standard_2018!$F$28</f>
        <v>69.166666666666671</v>
      </c>
      <c r="I5" s="3">
        <f>standard_2019!$F$28</f>
        <v>0</v>
      </c>
      <c r="J5" s="3">
        <f>standard_2020!$F$28</f>
        <v>0</v>
      </c>
      <c r="K5" s="3">
        <f>standard_2021!$F$28</f>
        <v>0</v>
      </c>
      <c r="L5" s="3">
        <f t="shared" si="0"/>
        <v>0</v>
      </c>
    </row>
    <row r="6" spans="1:12" x14ac:dyDescent="0.25">
      <c r="A6" s="19" t="s">
        <v>85</v>
      </c>
      <c r="B6" s="15">
        <f>standard_2012!$G$28</f>
        <v>64.444444444444443</v>
      </c>
      <c r="C6" s="15">
        <f>standard_2013!$G$28</f>
        <v>103.33333333333334</v>
      </c>
      <c r="D6" s="15">
        <f>standard_2014!$G$28</f>
        <v>84.444444444444443</v>
      </c>
      <c r="E6" s="15">
        <f>standard_2015!$G$28</f>
        <v>36.666666666666664</v>
      </c>
      <c r="F6" s="15">
        <f>standard_2016!$G$28</f>
        <v>3.3333333333333335</v>
      </c>
      <c r="G6" s="15">
        <f>standard_2017!$G$28</f>
        <v>0</v>
      </c>
      <c r="H6" s="15">
        <f>standard_2018!$G$28</f>
        <v>0</v>
      </c>
      <c r="I6" s="15">
        <f>standard_2019!$G$28</f>
        <v>14.444444444444446</v>
      </c>
      <c r="J6" s="15">
        <f>standard_2020!$G$28</f>
        <v>58.888888888888893</v>
      </c>
      <c r="K6" s="15">
        <f>standard_2021!$G$28</f>
        <v>66.666666666666657</v>
      </c>
      <c r="L6" s="3">
        <f t="shared" si="0"/>
        <v>7.7777777777777644</v>
      </c>
    </row>
    <row r="7" spans="1:12" x14ac:dyDescent="0.25">
      <c r="A7" s="18" t="s">
        <v>86</v>
      </c>
      <c r="B7" s="3">
        <f>standard_2012!$H$28</f>
        <v>0</v>
      </c>
      <c r="C7" s="3">
        <f>standard_2013!$H$28</f>
        <v>0</v>
      </c>
      <c r="D7" s="3">
        <f>standard_2014!$H$28</f>
        <v>0</v>
      </c>
      <c r="E7" s="3">
        <f>standard_2015!$H$28</f>
        <v>0</v>
      </c>
      <c r="F7" s="3">
        <f>standard_2016!$H$28</f>
        <v>18.333333333333336</v>
      </c>
      <c r="G7" s="3">
        <f>standard_2017!$H$28</f>
        <v>1.6666666666666667</v>
      </c>
      <c r="H7" s="3">
        <f>standard_2018!$H$28</f>
        <v>0</v>
      </c>
      <c r="I7" s="3">
        <f>standard_2019!$H$28</f>
        <v>0</v>
      </c>
      <c r="J7" s="3">
        <f>standard_2020!$H$28</f>
        <v>21.666666666666668</v>
      </c>
      <c r="K7" s="3">
        <f>standard_2021!$H$28</f>
        <v>46.666666666666664</v>
      </c>
      <c r="L7" s="3">
        <f t="shared" si="0"/>
        <v>24.999999999999996</v>
      </c>
    </row>
    <row r="8" spans="1:12" x14ac:dyDescent="0.25">
      <c r="A8" s="18" t="s">
        <v>87</v>
      </c>
      <c r="B8" s="3">
        <f>standard_2012!$I$28</f>
        <v>51.428571428571438</v>
      </c>
      <c r="C8" s="3">
        <f>standard_2013!$I$28</f>
        <v>21.428571428571427</v>
      </c>
      <c r="D8" s="3">
        <f>standard_2014!$I$28</f>
        <v>12.142857142857142</v>
      </c>
      <c r="E8" s="3">
        <f>standard_2015!$I$28</f>
        <v>49.285714285714292</v>
      </c>
      <c r="F8" s="3">
        <f>standard_2016!$I$28</f>
        <v>9.2857142857142865</v>
      </c>
      <c r="G8" s="3">
        <f>standard_2017!$I$28</f>
        <v>59.285714285714285</v>
      </c>
      <c r="H8" s="3">
        <f>standard_2018!$I$28</f>
        <v>30.714285714285712</v>
      </c>
      <c r="I8" s="3">
        <f>standard_2019!$I$28</f>
        <v>47.142857142857139</v>
      </c>
      <c r="J8" s="3">
        <f>standard_2020!$I$28</f>
        <v>43.571428571428569</v>
      </c>
      <c r="K8" s="3">
        <f>standard_2021!$I$28</f>
        <v>43.571428571428569</v>
      </c>
      <c r="L8" s="3">
        <f t="shared" si="0"/>
        <v>0</v>
      </c>
    </row>
    <row r="9" spans="1:12" x14ac:dyDescent="0.25">
      <c r="A9" s="18" t="s">
        <v>88</v>
      </c>
      <c r="B9" s="3">
        <f>standard_2012!$J$28</f>
        <v>111.05263157894736</v>
      </c>
      <c r="C9" s="3">
        <f>standard_2013!$J$28</f>
        <v>110.5263157894737</v>
      </c>
      <c r="D9" s="3">
        <f>standard_2014!$J$28</f>
        <v>111.87969924812032</v>
      </c>
      <c r="E9" s="3">
        <f>standard_2015!$J$28</f>
        <v>114.36090225563909</v>
      </c>
      <c r="F9" s="3">
        <f>standard_2016!$J$28</f>
        <v>111.3533834586466</v>
      </c>
      <c r="G9" s="3">
        <f>standard_2017!$J$28</f>
        <v>111.05263157894736</v>
      </c>
      <c r="H9" s="3">
        <f>standard_2018!$J$28</f>
        <v>108.19548872180451</v>
      </c>
      <c r="I9" s="3">
        <f>standard_2019!$J$28</f>
        <v>109.84962406015038</v>
      </c>
      <c r="J9" s="3">
        <f>standard_2020!$J$28</f>
        <v>114.73684210526316</v>
      </c>
      <c r="K9" s="3">
        <f>standard_2021!$J$28</f>
        <v>112.85714285714286</v>
      </c>
      <c r="L9" s="3">
        <f t="shared" si="0"/>
        <v>-1.8796992481203034</v>
      </c>
    </row>
    <row r="10" spans="1:12" x14ac:dyDescent="0.25">
      <c r="A10" s="18" t="s">
        <v>89</v>
      </c>
      <c r="B10" s="3">
        <f>standard_2012!$K$28</f>
        <v>96.166666666666671</v>
      </c>
      <c r="C10" s="3">
        <f>standard_2013!$K$28</f>
        <v>101</v>
      </c>
      <c r="D10" s="3">
        <f>standard_2014!$K$28</f>
        <v>107.5</v>
      </c>
      <c r="E10" s="3">
        <f>standard_2015!$K$28</f>
        <v>113.83333333333331</v>
      </c>
      <c r="F10" s="3">
        <f>standard_2016!$K$28</f>
        <v>113.33333333333333</v>
      </c>
      <c r="G10" s="3">
        <f>standard_2017!$K$28</f>
        <v>110.00000000000001</v>
      </c>
      <c r="H10" s="3">
        <f>standard_2018!$K$28</f>
        <v>108.16666666666667</v>
      </c>
      <c r="I10" s="3">
        <f>standard_2019!$K$28</f>
        <v>108.16666666666667</v>
      </c>
      <c r="J10" s="3">
        <f>standard_2020!$K$28</f>
        <v>124.66666666666666</v>
      </c>
      <c r="K10" s="3">
        <f>standard_2021!$K$28</f>
        <v>120.66666666666667</v>
      </c>
      <c r="L10" s="3">
        <f t="shared" si="0"/>
        <v>-3.9999999999999858</v>
      </c>
    </row>
    <row r="11" spans="1:12" x14ac:dyDescent="0.25">
      <c r="A11" s="18" t="s">
        <v>90</v>
      </c>
      <c r="B11" s="3">
        <f>standard_2012!$L$28</f>
        <v>82</v>
      </c>
      <c r="C11" s="3">
        <f>standard_2013!$L$28</f>
        <v>81</v>
      </c>
      <c r="D11" s="3">
        <f>standard_2014!$L$28</f>
        <v>83</v>
      </c>
      <c r="E11" s="3">
        <f>standard_2015!$L$28</f>
        <v>88.000000000000014</v>
      </c>
      <c r="F11" s="3">
        <f>standard_2016!$L$28</f>
        <v>90</v>
      </c>
      <c r="G11" s="3">
        <f>standard_2017!$L$28</f>
        <v>90</v>
      </c>
      <c r="H11" s="3">
        <f>standard_2018!$L$28</f>
        <v>84.000000000000014</v>
      </c>
      <c r="I11" s="3">
        <f>standard_2019!$L$28</f>
        <v>77</v>
      </c>
      <c r="J11" s="3">
        <f>standard_2020!$L$28</f>
        <v>73</v>
      </c>
      <c r="K11" s="3">
        <f>standard_2021!$L$28</f>
        <v>74</v>
      </c>
      <c r="L11" s="3">
        <f t="shared" si="0"/>
        <v>1</v>
      </c>
    </row>
    <row r="12" spans="1:12" x14ac:dyDescent="0.25">
      <c r="A12" s="56" t="s">
        <v>91</v>
      </c>
      <c r="B12" s="57">
        <f>standard_2012!$M$28</f>
        <v>0</v>
      </c>
      <c r="C12" s="57">
        <f>standard_2013!$M$28</f>
        <v>0</v>
      </c>
      <c r="D12" s="57">
        <f>standard_2014!$M$28</f>
        <v>56.969696969696969</v>
      </c>
      <c r="E12" s="57">
        <f>standard_2015!$M$28</f>
        <v>8.4848484848484844</v>
      </c>
      <c r="F12" s="57">
        <f>standard_2016!$M$28</f>
        <v>23.030303030303028</v>
      </c>
      <c r="G12" s="57">
        <f>standard_2017!$M$28</f>
        <v>0</v>
      </c>
      <c r="H12" s="57">
        <f>standard_2018!$M$28</f>
        <v>121.81818181818183</v>
      </c>
      <c r="I12" s="57">
        <f>standard_2019!$M$28</f>
        <v>47.272727272727273</v>
      </c>
      <c r="J12" s="57">
        <f>standard_2020!$M$28</f>
        <v>48.484848484848484</v>
      </c>
      <c r="K12" s="57">
        <f>standard_2021!$M$28</f>
        <v>56.969696969696969</v>
      </c>
      <c r="L12" s="3">
        <f t="shared" si="0"/>
        <v>8.4848484848484844</v>
      </c>
    </row>
    <row r="13" spans="1:12" x14ac:dyDescent="0.25">
      <c r="A13" s="56" t="s">
        <v>133</v>
      </c>
      <c r="B13" s="57">
        <f>standard_2012!$N$28</f>
        <v>0</v>
      </c>
      <c r="C13" s="57">
        <f>standard_2013!$N$28</f>
        <v>0</v>
      </c>
      <c r="D13" s="57">
        <f>standard_2014!$N$28</f>
        <v>0</v>
      </c>
      <c r="E13" s="57">
        <f>standard_2015!$N$28</f>
        <v>0</v>
      </c>
      <c r="F13" s="57">
        <f>standard_2016!$N$28</f>
        <v>0</v>
      </c>
      <c r="G13" s="57">
        <f>standard_2017!$N$28</f>
        <v>0</v>
      </c>
      <c r="H13" s="57">
        <f>standard_2018!$N$28</f>
        <v>0</v>
      </c>
      <c r="I13" s="57">
        <f>standard_2019!$N$28</f>
        <v>0</v>
      </c>
      <c r="J13" s="57">
        <f>standard_2020!$N$28</f>
        <v>0</v>
      </c>
      <c r="K13" s="57">
        <f>standard_2021!$N$28</f>
        <v>0</v>
      </c>
      <c r="L13" s="3">
        <f t="shared" si="0"/>
        <v>0</v>
      </c>
    </row>
    <row r="14" spans="1:12" x14ac:dyDescent="0.25">
      <c r="A14" s="56" t="s">
        <v>134</v>
      </c>
      <c r="B14" s="57">
        <f>standard_2012!$O$28</f>
        <v>80</v>
      </c>
      <c r="C14" s="57">
        <f>standard_2013!$O$28</f>
        <v>0</v>
      </c>
      <c r="D14" s="57">
        <f>standard_2014!$O$28</f>
        <v>40</v>
      </c>
      <c r="E14" s="57">
        <f>standard_2015!$O$28</f>
        <v>160</v>
      </c>
      <c r="F14" s="57">
        <f>standard_2016!$O$28</f>
        <v>160</v>
      </c>
      <c r="G14" s="57">
        <f>standard_2017!$O$28</f>
        <v>40</v>
      </c>
      <c r="H14" s="57">
        <f>standard_2018!$O$28</f>
        <v>0</v>
      </c>
      <c r="I14" s="57">
        <f>standard_2019!$O$28</f>
        <v>0</v>
      </c>
      <c r="J14" s="57">
        <f>standard_2020!$O$28</f>
        <v>0</v>
      </c>
      <c r="K14" s="57">
        <f>standard_2021!$O$28</f>
        <v>0</v>
      </c>
      <c r="L14" s="3">
        <f t="shared" si="0"/>
        <v>0</v>
      </c>
    </row>
    <row r="15" spans="1:12" x14ac:dyDescent="0.25">
      <c r="A15" s="19" t="s">
        <v>135</v>
      </c>
      <c r="B15" s="15">
        <f>standard_2012!$P$28</f>
        <v>0</v>
      </c>
      <c r="C15" s="15">
        <f>standard_2013!$P$28</f>
        <v>0</v>
      </c>
      <c r="D15" s="15">
        <f>standard_2014!$P$28</f>
        <v>10</v>
      </c>
      <c r="E15" s="15">
        <f>standard_2015!$P$28</f>
        <v>150</v>
      </c>
      <c r="F15" s="15">
        <f>standard_2016!$P$28</f>
        <v>0</v>
      </c>
      <c r="G15" s="15">
        <f>standard_2017!$P$28</f>
        <v>0</v>
      </c>
      <c r="H15" s="15">
        <f>standard_2018!$P$28</f>
        <v>0</v>
      </c>
      <c r="I15" s="15">
        <f>standard_2019!$P$28</f>
        <v>0</v>
      </c>
      <c r="J15" s="15">
        <f>standard_2020!$P$28</f>
        <v>50</v>
      </c>
      <c r="K15" s="15">
        <f>standard_2021!$P$28</f>
        <v>0</v>
      </c>
      <c r="L15" s="3">
        <f t="shared" si="0"/>
        <v>-50</v>
      </c>
    </row>
    <row r="16" spans="1:12" x14ac:dyDescent="0.25">
      <c r="A16" s="18" t="s">
        <v>92</v>
      </c>
      <c r="B16" s="3">
        <f>standard_2012!$Q$28</f>
        <v>3</v>
      </c>
      <c r="C16" s="3">
        <f>standard_2013!$Q$28</f>
        <v>4</v>
      </c>
      <c r="D16" s="3">
        <f>standard_2014!$Q$28</f>
        <v>3</v>
      </c>
      <c r="E16" s="3">
        <f>standard_2015!$Q$28</f>
        <v>5</v>
      </c>
      <c r="F16" s="3">
        <f>standard_2016!$Q$28</f>
        <v>4</v>
      </c>
      <c r="G16" s="3">
        <f>standard_2017!$Q$28</f>
        <v>2</v>
      </c>
      <c r="H16" s="3">
        <f>standard_2018!$Q$28</f>
        <v>3</v>
      </c>
      <c r="I16" s="3">
        <f>standard_2019!$Q$28</f>
        <v>2</v>
      </c>
      <c r="J16" s="3">
        <f>standard_2020!$Q$28</f>
        <v>2</v>
      </c>
      <c r="K16" s="3">
        <f>standard_2021!$Q$28</f>
        <v>2</v>
      </c>
      <c r="L16" s="3">
        <f t="shared" si="0"/>
        <v>0</v>
      </c>
    </row>
    <row r="17" spans="1:12" x14ac:dyDescent="0.25">
      <c r="A17" s="21" t="s">
        <v>93</v>
      </c>
      <c r="B17" s="22">
        <f>standard_2012!$R$28</f>
        <v>87.542308151330715</v>
      </c>
      <c r="C17" s="22">
        <f>standard_2013!$R$28</f>
        <v>72.925349087003227</v>
      </c>
      <c r="D17" s="22">
        <f>standard_2014!$R$28</f>
        <v>77.163845761590125</v>
      </c>
      <c r="E17" s="22">
        <f>standard_2015!$R$28</f>
        <v>85.4855808352049</v>
      </c>
      <c r="F17" s="22">
        <f>standard_2016!$R$28</f>
        <v>60.73829053152361</v>
      </c>
      <c r="G17" s="22">
        <f>standard_2017!$R$28</f>
        <v>42.583691371285354</v>
      </c>
      <c r="H17" s="22">
        <f>standard_2018!$R$28</f>
        <v>46.147234970543252</v>
      </c>
      <c r="I17" s="22">
        <f>standard_2019!$R$28</f>
        <v>31.848308541917564</v>
      </c>
      <c r="J17" s="22">
        <f>standard_2020!$R$28</f>
        <v>44.460279486595276</v>
      </c>
      <c r="K17" s="22">
        <f>standard_2021!$R$28</f>
        <v>39.528447742733455</v>
      </c>
      <c r="L17" s="3">
        <f t="shared" si="0"/>
        <v>-4.9318317438618209</v>
      </c>
    </row>
    <row r="18" spans="1:12" x14ac:dyDescent="0.25">
      <c r="A18" s="58" t="s">
        <v>136</v>
      </c>
      <c r="B18" s="59">
        <f>standard_2012!$Z$28</f>
        <v>34.322006170272807</v>
      </c>
      <c r="C18" s="59">
        <f>standard_2013!$Z$28</f>
        <v>30.751102830167831</v>
      </c>
      <c r="D18" s="59">
        <f>standard_2014!$Z$28</f>
        <v>39.016445109256892</v>
      </c>
      <c r="E18" s="59">
        <f>standard_2015!$Z$28</f>
        <v>57.149554318911598</v>
      </c>
      <c r="F18" s="59">
        <f>standard_2016!$Z$28</f>
        <v>61.779817128311606</v>
      </c>
      <c r="G18" s="59">
        <f>standard_2017!$Z$28</f>
        <v>69.108450955869216</v>
      </c>
      <c r="H18" s="59">
        <f>standard_2018!$Z$28</f>
        <v>70.100875910709775</v>
      </c>
      <c r="I18" s="59">
        <f>standard_2019!$Z$28</f>
        <v>87.340784436198248</v>
      </c>
      <c r="J18" s="59">
        <f>standard_2020!$Z$28</f>
        <v>76.493069125478812</v>
      </c>
      <c r="K18" s="59">
        <f>standard_2021!$Z$28</f>
        <v>82.170767004341528</v>
      </c>
      <c r="L18" s="3">
        <f t="shared" si="0"/>
        <v>5.6776978788627162</v>
      </c>
    </row>
    <row r="19" spans="1:12" x14ac:dyDescent="0.25">
      <c r="A19" s="19" t="s">
        <v>54</v>
      </c>
      <c r="B19" s="15">
        <f>standard_2012!$S$28</f>
        <v>12</v>
      </c>
      <c r="C19" s="15">
        <f>standard_2013!$S$28</f>
        <v>13</v>
      </c>
      <c r="D19" s="15">
        <f>standard_2014!$S$28</f>
        <v>15</v>
      </c>
      <c r="E19" s="15">
        <f>standard_2015!$S$28</f>
        <v>23</v>
      </c>
      <c r="F19" s="15">
        <f>standard_2016!$S$28</f>
        <v>20</v>
      </c>
      <c r="G19" s="15">
        <f>standard_2017!$S$28</f>
        <v>7</v>
      </c>
      <c r="H19" s="15">
        <f>standard_2018!$S$28</f>
        <v>7</v>
      </c>
      <c r="I19" s="15">
        <f>standard_2019!$S$28</f>
        <v>1</v>
      </c>
      <c r="J19" s="15">
        <f>standard_2020!$S$28</f>
        <v>1</v>
      </c>
      <c r="K19" s="15">
        <f>standard_2021!$S$28</f>
        <v>1</v>
      </c>
      <c r="L19" s="3">
        <f t="shared" si="0"/>
        <v>0</v>
      </c>
    </row>
  </sheetData>
  <conditionalFormatting sqref="B2:K12">
    <cfRule type="cellIs" dxfId="6" priority="2" stopIfTrue="1" operator="greaterThanOrEqual">
      <formula>100</formula>
    </cfRule>
  </conditionalFormatting>
  <conditionalFormatting sqref="B13:K15">
    <cfRule type="cellIs" dxfId="5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workbookViewId="0">
      <selection activeCell="B1" sqref="B1:K1"/>
    </sheetView>
  </sheetViews>
  <sheetFormatPr defaultRowHeight="13.2" x14ac:dyDescent="0.25"/>
  <cols>
    <col min="1" max="1" width="40.88671875" bestFit="1" customWidth="1"/>
    <col min="2" max="11" width="6.6640625" customWidth="1"/>
  </cols>
  <sheetData>
    <row r="1" spans="1:11" x14ac:dyDescent="0.25">
      <c r="A1" s="16"/>
      <c r="B1" s="17">
        <v>2012</v>
      </c>
      <c r="C1" s="17">
        <v>2013</v>
      </c>
      <c r="D1" s="17">
        <v>2014</v>
      </c>
      <c r="E1" s="17">
        <v>2015</v>
      </c>
      <c r="F1" s="17">
        <v>2016</v>
      </c>
      <c r="G1" s="17">
        <v>2017</v>
      </c>
      <c r="H1" s="17">
        <v>2018</v>
      </c>
      <c r="I1" s="17">
        <v>2019</v>
      </c>
      <c r="J1" s="17">
        <v>2020</v>
      </c>
      <c r="K1" s="17">
        <v>2021</v>
      </c>
    </row>
    <row r="2" spans="1:11" x14ac:dyDescent="0.25">
      <c r="A2" s="18" t="s">
        <v>82</v>
      </c>
      <c r="B2" s="3">
        <f>standard_2012!$C$25</f>
        <v>118</v>
      </c>
      <c r="C2" s="3">
        <f>standard_2013!$C$25</f>
        <v>90</v>
      </c>
      <c r="D2" s="3">
        <f>standard_2014!$C$25</f>
        <v>60</v>
      </c>
      <c r="E2" s="3">
        <f>standard_2015!$C$25</f>
        <v>34</v>
      </c>
      <c r="F2" s="3">
        <f>standard_2016!$C$25</f>
        <v>38</v>
      </c>
      <c r="G2" s="3">
        <f>standard_2017!$C$25</f>
        <v>56</v>
      </c>
      <c r="H2" s="3">
        <f>standard_2018!$C$25</f>
        <v>82</v>
      </c>
      <c r="I2" s="3">
        <f>standard_2019!$C$25</f>
        <v>104</v>
      </c>
      <c r="J2" s="3">
        <f>standard_2020!$C$25</f>
        <v>116</v>
      </c>
      <c r="K2" s="3">
        <f>standard_2021!$C$25</f>
        <v>134</v>
      </c>
    </row>
    <row r="3" spans="1:11" x14ac:dyDescent="0.25">
      <c r="A3" s="18" t="s">
        <v>83</v>
      </c>
      <c r="B3" s="3">
        <f>standard_2012!$D$25</f>
        <v>184.57142857142856</v>
      </c>
      <c r="C3" s="3">
        <f>standard_2013!$D$25</f>
        <v>181.71428571428572</v>
      </c>
      <c r="D3" s="3">
        <f>standard_2014!$D$25</f>
        <v>162.85714285714286</v>
      </c>
      <c r="E3" s="3">
        <f>standard_2015!$D$25</f>
        <v>156.28571428571431</v>
      </c>
      <c r="F3" s="3">
        <f>standard_2016!$D$25</f>
        <v>142.85714285714286</v>
      </c>
      <c r="G3" s="3">
        <f>standard_2017!$D$25</f>
        <v>136.57142857142856</v>
      </c>
      <c r="H3" s="3">
        <f>standard_2018!$D$25</f>
        <v>124</v>
      </c>
      <c r="I3" s="3">
        <f>standard_2019!$D$25</f>
        <v>124</v>
      </c>
      <c r="J3" s="3">
        <f>standard_2020!$D$25</f>
        <v>136</v>
      </c>
      <c r="K3" s="3">
        <f>standard_2021!$D$25</f>
        <v>134.85714285714289</v>
      </c>
    </row>
    <row r="4" spans="1:11" x14ac:dyDescent="0.25">
      <c r="A4" s="18" t="s">
        <v>84</v>
      </c>
      <c r="B4" s="3">
        <f>standard_2012!$E$25</f>
        <v>40</v>
      </c>
      <c r="C4" s="3">
        <f>standard_2013!$E$25</f>
        <v>10</v>
      </c>
      <c r="D4" s="3">
        <f>standard_2014!$E$25</f>
        <v>20</v>
      </c>
      <c r="E4" s="3">
        <f>standard_2015!$E$25</f>
        <v>54</v>
      </c>
      <c r="F4" s="3">
        <f>standard_2016!$E$25</f>
        <v>52</v>
      </c>
      <c r="G4" s="3">
        <f>standard_2017!$E$25</f>
        <v>111.99999999999999</v>
      </c>
      <c r="H4" s="3">
        <f>standard_2018!$E$25</f>
        <v>13.999999999999998</v>
      </c>
      <c r="I4" s="3">
        <f>standard_2019!$E$25</f>
        <v>4</v>
      </c>
      <c r="J4" s="3">
        <f>standard_2020!$E$25</f>
        <v>68</v>
      </c>
      <c r="K4" s="3">
        <f>standard_2021!$E$25</f>
        <v>20</v>
      </c>
    </row>
    <row r="5" spans="1:11" x14ac:dyDescent="0.25">
      <c r="A5" s="18" t="s">
        <v>96</v>
      </c>
      <c r="B5" s="3">
        <f>standard_2012!$F$25</f>
        <v>0</v>
      </c>
      <c r="C5" s="3">
        <f>standard_2013!$F$25</f>
        <v>0</v>
      </c>
      <c r="D5" s="3">
        <f>standard_2014!$F$25</f>
        <v>0</v>
      </c>
      <c r="E5" s="3">
        <f>standard_2015!$F$25</f>
        <v>0</v>
      </c>
      <c r="F5" s="3">
        <f>standard_2016!$F$25</f>
        <v>0</v>
      </c>
      <c r="G5" s="3">
        <f>standard_2017!$F$25</f>
        <v>0</v>
      </c>
      <c r="H5" s="3">
        <f>standard_2018!$F$25</f>
        <v>0</v>
      </c>
      <c r="I5" s="3">
        <f>standard_2019!$F$25</f>
        <v>0</v>
      </c>
      <c r="J5" s="3">
        <f>standard_2020!$F$25</f>
        <v>0</v>
      </c>
      <c r="K5" s="3">
        <f>standard_2021!$F$25</f>
        <v>0</v>
      </c>
    </row>
    <row r="6" spans="1:11" x14ac:dyDescent="0.25">
      <c r="A6" s="19" t="s">
        <v>85</v>
      </c>
      <c r="B6" s="15">
        <f>standard_2012!$G$25</f>
        <v>41.111111111111114</v>
      </c>
      <c r="C6" s="15">
        <f>standard_2013!$G$25</f>
        <v>10</v>
      </c>
      <c r="D6" s="15">
        <f>standard_2014!$G$25</f>
        <v>104.44444444444446</v>
      </c>
      <c r="E6" s="15">
        <f>standard_2015!$G$25</f>
        <v>43.333333333333336</v>
      </c>
      <c r="F6" s="15">
        <f>standard_2016!$G$25</f>
        <v>125.55555555555556</v>
      </c>
      <c r="G6" s="15">
        <f>standard_2017!$G$25</f>
        <v>195.55555555555557</v>
      </c>
      <c r="H6" s="15">
        <f>standard_2018!$G$25</f>
        <v>318.88888888888886</v>
      </c>
      <c r="I6" s="15">
        <f>standard_2019!$G$25</f>
        <v>266.66666666666663</v>
      </c>
      <c r="J6" s="15">
        <f>standard_2020!$G$25</f>
        <v>229.99999999999997</v>
      </c>
      <c r="K6" s="15">
        <f>standard_2021!$G$25</f>
        <v>160</v>
      </c>
    </row>
    <row r="7" spans="1:11" x14ac:dyDescent="0.25">
      <c r="A7" s="18" t="s">
        <v>86</v>
      </c>
      <c r="B7" s="3">
        <f>standard_2012!$H$25</f>
        <v>0</v>
      </c>
      <c r="C7" s="3">
        <f>standard_2013!$H$25</f>
        <v>0</v>
      </c>
      <c r="D7" s="3">
        <f>standard_2014!$H$25</f>
        <v>0</v>
      </c>
      <c r="E7" s="3">
        <f>standard_2015!$H$25</f>
        <v>28.333333333333332</v>
      </c>
      <c r="F7" s="3">
        <f>standard_2016!$H$25</f>
        <v>86.666666666666671</v>
      </c>
      <c r="G7" s="3">
        <f>standard_2017!$H$25</f>
        <v>54.999999999999993</v>
      </c>
      <c r="H7" s="3">
        <f>standard_2018!$H$25</f>
        <v>28.333333333333332</v>
      </c>
      <c r="I7" s="3">
        <f>standard_2019!$H$25</f>
        <v>0</v>
      </c>
      <c r="J7" s="3">
        <f>standard_2020!$H$25</f>
        <v>38.333333333333329</v>
      </c>
      <c r="K7" s="3">
        <f>standard_2021!$H$25</f>
        <v>0</v>
      </c>
    </row>
    <row r="8" spans="1:11" x14ac:dyDescent="0.25">
      <c r="A8" s="18" t="s">
        <v>87</v>
      </c>
      <c r="B8" s="3">
        <f>standard_2012!$I$25</f>
        <v>2.1428571428571428</v>
      </c>
      <c r="C8" s="3">
        <f>standard_2013!$I$25</f>
        <v>0</v>
      </c>
      <c r="D8" s="3">
        <f>standard_2014!$I$25</f>
        <v>0</v>
      </c>
      <c r="E8" s="3">
        <f>standard_2015!$I$25</f>
        <v>1.4285714285714286</v>
      </c>
      <c r="F8" s="3">
        <f>standard_2016!$I$25</f>
        <v>4.2857142857142856</v>
      </c>
      <c r="G8" s="3">
        <f>standard_2017!$I$25</f>
        <v>12.142857142857142</v>
      </c>
      <c r="H8" s="3">
        <f>standard_2018!$I$25</f>
        <v>13.571428571428571</v>
      </c>
      <c r="I8" s="3">
        <f>standard_2019!$I$25</f>
        <v>14.285714285714285</v>
      </c>
      <c r="J8" s="3">
        <f>standard_2020!$I$25</f>
        <v>9.2857142857142865</v>
      </c>
      <c r="K8" s="3">
        <f>standard_2021!$I$25</f>
        <v>27.142857142857142</v>
      </c>
    </row>
    <row r="9" spans="1:11" x14ac:dyDescent="0.25">
      <c r="A9" s="18" t="s">
        <v>88</v>
      </c>
      <c r="B9" s="3">
        <f>standard_2012!$J$25</f>
        <v>51.804511278195498</v>
      </c>
      <c r="C9" s="3">
        <f>standard_2013!$J$25</f>
        <v>50.526315789473685</v>
      </c>
      <c r="D9" s="3">
        <f>standard_2014!$J$25</f>
        <v>46.616541353383454</v>
      </c>
      <c r="E9" s="3">
        <f>standard_2015!$J$25</f>
        <v>43.609022556390975</v>
      </c>
      <c r="F9" s="3">
        <f>standard_2016!$J$25</f>
        <v>41.05263157894737</v>
      </c>
      <c r="G9" s="3">
        <f>standard_2017!$J$25</f>
        <v>38.571428571428569</v>
      </c>
      <c r="H9" s="3">
        <f>standard_2018!$J$25</f>
        <v>35.413533834586467</v>
      </c>
      <c r="I9" s="3">
        <f>standard_2019!$J$25</f>
        <v>34.962406015037594</v>
      </c>
      <c r="J9" s="3">
        <f>standard_2020!$J$25</f>
        <v>36.090225563909769</v>
      </c>
      <c r="K9" s="3">
        <f>standard_2021!$J$25</f>
        <v>36.165413533834588</v>
      </c>
    </row>
    <row r="10" spans="1:11" x14ac:dyDescent="0.25">
      <c r="A10" s="18" t="s">
        <v>89</v>
      </c>
      <c r="B10" s="3">
        <f>standard_2012!$K$25</f>
        <v>59</v>
      </c>
      <c r="C10" s="3">
        <f>standard_2013!$K$25</f>
        <v>63</v>
      </c>
      <c r="D10" s="3">
        <f>standard_2014!$K$25</f>
        <v>65.333333333333343</v>
      </c>
      <c r="E10" s="3">
        <f>standard_2015!$K$25</f>
        <v>63</v>
      </c>
      <c r="F10" s="3">
        <f>standard_2016!$K$25</f>
        <v>63.166666666666657</v>
      </c>
      <c r="G10" s="3">
        <f>standard_2017!$K$25</f>
        <v>58.833333333333329</v>
      </c>
      <c r="H10" s="3">
        <f>standard_2018!$K$25</f>
        <v>57.499999999999993</v>
      </c>
      <c r="I10" s="3">
        <f>standard_2019!$K$25</f>
        <v>58.500000000000007</v>
      </c>
      <c r="J10" s="3">
        <f>standard_2020!$K$25</f>
        <v>78.166666666666657</v>
      </c>
      <c r="K10" s="3">
        <f>standard_2021!$K$25</f>
        <v>81.5</v>
      </c>
    </row>
    <row r="11" spans="1:11" x14ac:dyDescent="0.25">
      <c r="A11" s="18" t="s">
        <v>90</v>
      </c>
      <c r="B11" s="3">
        <f>standard_2012!$L$25</f>
        <v>89</v>
      </c>
      <c r="C11" s="3">
        <f>standard_2013!$L$25</f>
        <v>89</v>
      </c>
      <c r="D11" s="3">
        <f>standard_2014!$L$25</f>
        <v>88.000000000000014</v>
      </c>
      <c r="E11" s="3">
        <f>standard_2015!$L$25</f>
        <v>86.999999999999986</v>
      </c>
      <c r="F11" s="3">
        <f>standard_2016!$L$25</f>
        <v>81</v>
      </c>
      <c r="G11" s="3">
        <f>standard_2017!$L$25</f>
        <v>72</v>
      </c>
      <c r="H11" s="3">
        <f>standard_2018!$L$25</f>
        <v>62</v>
      </c>
      <c r="I11" s="3">
        <f>standard_2019!$L$25</f>
        <v>54</v>
      </c>
      <c r="J11" s="3">
        <f>standard_2020!$L$25</f>
        <v>54</v>
      </c>
      <c r="K11" s="3">
        <f>standard_2021!$L$25</f>
        <v>55.000000000000007</v>
      </c>
    </row>
    <row r="12" spans="1:11" x14ac:dyDescent="0.25">
      <c r="A12" s="56" t="s">
        <v>91</v>
      </c>
      <c r="B12" s="57">
        <f>standard_2012!$M$25</f>
        <v>29.09090909090909</v>
      </c>
      <c r="C12" s="57">
        <f>standard_2013!$M$25</f>
        <v>4.8484848484848486</v>
      </c>
      <c r="D12" s="57">
        <f>standard_2014!$M$25</f>
        <v>7.2727272727272725</v>
      </c>
      <c r="E12" s="57">
        <f>standard_2015!$M$25</f>
        <v>24.848484848484848</v>
      </c>
      <c r="F12" s="57">
        <f>standard_2016!$M$25</f>
        <v>42.424242424242422</v>
      </c>
      <c r="G12" s="57">
        <f>standard_2017!$M$25</f>
        <v>49.696969696969695</v>
      </c>
      <c r="H12" s="57">
        <f>standard_2018!$M$25</f>
        <v>20.606060606060606</v>
      </c>
      <c r="I12" s="57">
        <f>standard_2019!$M$25</f>
        <v>62.424242424242429</v>
      </c>
      <c r="J12" s="57">
        <f>standard_2020!$M$25</f>
        <v>81.212121212121218</v>
      </c>
      <c r="K12" s="57">
        <f>standard_2021!$M$25</f>
        <v>86.666666666666671</v>
      </c>
    </row>
    <row r="13" spans="1:11" x14ac:dyDescent="0.25">
      <c r="A13" s="56" t="s">
        <v>133</v>
      </c>
      <c r="B13" s="57">
        <f>standard_2012!$N$25</f>
        <v>0</v>
      </c>
      <c r="C13" s="57">
        <f>standard_2013!$N$25</f>
        <v>0</v>
      </c>
      <c r="D13" s="57">
        <f>standard_2014!$N$25</f>
        <v>0</v>
      </c>
      <c r="E13" s="57">
        <f>standard_2015!$N$25</f>
        <v>0</v>
      </c>
      <c r="F13" s="57">
        <f>standard_2016!$N$25</f>
        <v>0</v>
      </c>
      <c r="G13" s="57">
        <f>standard_2017!$N$25</f>
        <v>0</v>
      </c>
      <c r="H13" s="57">
        <f>standard_2018!$N$25</f>
        <v>0</v>
      </c>
      <c r="I13" s="57">
        <f>standard_2019!$N$25</f>
        <v>0</v>
      </c>
      <c r="J13" s="57">
        <f>standard_2020!$N$25</f>
        <v>0</v>
      </c>
      <c r="K13" s="57">
        <f>standard_2021!$N$25</f>
        <v>0</v>
      </c>
    </row>
    <row r="14" spans="1:11" x14ac:dyDescent="0.25">
      <c r="A14" s="56" t="s">
        <v>134</v>
      </c>
      <c r="B14" s="57">
        <f>standard_2012!$O$25</f>
        <v>220.00000000000003</v>
      </c>
      <c r="C14" s="57">
        <f>standard_2013!$O$25</f>
        <v>180</v>
      </c>
      <c r="D14" s="57">
        <f>standard_2014!$O$25</f>
        <v>0</v>
      </c>
      <c r="E14" s="57">
        <f>standard_2015!$O$25</f>
        <v>0</v>
      </c>
      <c r="F14" s="57">
        <f>standard_2016!$O$25</f>
        <v>0</v>
      </c>
      <c r="G14" s="57">
        <f>standard_2017!$O$25</f>
        <v>0</v>
      </c>
      <c r="H14" s="57">
        <f>standard_2018!$O$25</f>
        <v>0</v>
      </c>
      <c r="I14" s="57">
        <f>standard_2019!$O$25</f>
        <v>0</v>
      </c>
      <c r="J14" s="57">
        <f>standard_2020!$O$25</f>
        <v>0</v>
      </c>
      <c r="K14" s="57">
        <f>standard_2021!$O$25</f>
        <v>0</v>
      </c>
    </row>
    <row r="15" spans="1:11" x14ac:dyDescent="0.25">
      <c r="A15" s="19" t="s">
        <v>135</v>
      </c>
      <c r="B15" s="15">
        <f>standard_2012!$P$25</f>
        <v>170</v>
      </c>
      <c r="C15" s="15">
        <f>standard_2013!$P$25</f>
        <v>80</v>
      </c>
      <c r="D15" s="15">
        <f>standard_2014!$P$25</f>
        <v>30</v>
      </c>
      <c r="E15" s="15">
        <f>standard_2015!$P$25</f>
        <v>0</v>
      </c>
      <c r="F15" s="15">
        <f>standard_2016!$P$25</f>
        <v>0</v>
      </c>
      <c r="G15" s="15">
        <f>standard_2017!$P$25</f>
        <v>0</v>
      </c>
      <c r="H15" s="15">
        <f>standard_2018!$P$25</f>
        <v>0</v>
      </c>
      <c r="I15" s="15">
        <f>standard_2019!$P$25</f>
        <v>0</v>
      </c>
      <c r="J15" s="15">
        <f>standard_2020!$P$25</f>
        <v>0</v>
      </c>
      <c r="K15" s="15">
        <f>standard_2021!$P$25</f>
        <v>25</v>
      </c>
    </row>
    <row r="16" spans="1:11" x14ac:dyDescent="0.25">
      <c r="A16" s="18" t="s">
        <v>92</v>
      </c>
      <c r="B16" s="3">
        <f>standard_2012!$Q$25</f>
        <v>4</v>
      </c>
      <c r="C16" s="3">
        <f>standard_2013!$Q$25</f>
        <v>2</v>
      </c>
      <c r="D16" s="3">
        <f>standard_2014!$Q$25</f>
        <v>2</v>
      </c>
      <c r="E16" s="3">
        <f>standard_2015!$Q$25</f>
        <v>1</v>
      </c>
      <c r="F16" s="3">
        <f>standard_2016!$Q$25</f>
        <v>2</v>
      </c>
      <c r="G16" s="3">
        <f>standard_2017!$Q$25</f>
        <v>3</v>
      </c>
      <c r="H16" s="3">
        <f>standard_2018!$Q$25</f>
        <v>2</v>
      </c>
      <c r="I16" s="3">
        <f>standard_2019!$Q$25</f>
        <v>3</v>
      </c>
      <c r="J16" s="3">
        <f>standard_2020!$Q$25</f>
        <v>3</v>
      </c>
      <c r="K16" s="3">
        <f>standard_2021!$Q$25</f>
        <v>3</v>
      </c>
    </row>
    <row r="17" spans="1:11" x14ac:dyDescent="0.25">
      <c r="A17" s="21" t="s">
        <v>93</v>
      </c>
      <c r="B17" s="22">
        <f>standard_2012!$R$25</f>
        <v>77.286216707269332</v>
      </c>
      <c r="C17" s="22">
        <f>standard_2013!$R$25</f>
        <v>58.391468180941871</v>
      </c>
      <c r="D17" s="22">
        <f>standard_2014!$R$25</f>
        <v>44.963399173925495</v>
      </c>
      <c r="E17" s="22">
        <f>standard_2015!$R$25</f>
        <v>38.274175698987733</v>
      </c>
      <c r="F17" s="22">
        <f>standard_2016!$R$25</f>
        <v>48.357758573923988</v>
      </c>
      <c r="G17" s="22">
        <f>standard_2017!$R$25</f>
        <v>56.169398062255205</v>
      </c>
      <c r="H17" s="22">
        <f>standard_2018!$R$25</f>
        <v>54.022374659592707</v>
      </c>
      <c r="I17" s="22">
        <f>standard_2019!$R$25</f>
        <v>51.631359242261496</v>
      </c>
      <c r="J17" s="22">
        <f>standard_2020!$R$25</f>
        <v>60.506290075838955</v>
      </c>
      <c r="K17" s="22">
        <f>standard_2021!$R$25</f>
        <v>54.309434300035811</v>
      </c>
    </row>
    <row r="18" spans="1:11" x14ac:dyDescent="0.25">
      <c r="A18" s="58" t="s">
        <v>136</v>
      </c>
      <c r="B18" s="59">
        <f>standard_2012!$Z$25</f>
        <v>57.396879877246931</v>
      </c>
      <c r="C18" s="59">
        <f>standard_2013!$Z$25</f>
        <v>57.172589371847273</v>
      </c>
      <c r="D18" s="59">
        <f>standard_2014!$Z$25</f>
        <v>37.685032448253843</v>
      </c>
      <c r="E18" s="59">
        <f>standard_2015!$Z$25</f>
        <v>46.323552860687258</v>
      </c>
      <c r="F18" s="59">
        <f>standard_2016!$Z$25</f>
        <v>47.059359688181942</v>
      </c>
      <c r="G18" s="59">
        <f>standard_2017!$Z$25</f>
        <v>36.400678587517696</v>
      </c>
      <c r="H18" s="59">
        <f>standard_2018!$Z$25</f>
        <v>28.747923921133122</v>
      </c>
      <c r="I18" s="59">
        <f>standard_2019!$Z$25</f>
        <v>31.01276406085281</v>
      </c>
      <c r="J18" s="59">
        <f>standard_2020!$Z$25</f>
        <v>35.071685544637859</v>
      </c>
      <c r="K18" s="59">
        <f>standard_2021!$Z$25</f>
        <v>40.965644545896545</v>
      </c>
    </row>
    <row r="19" spans="1:11" x14ac:dyDescent="0.25">
      <c r="A19" s="19" t="s">
        <v>54</v>
      </c>
      <c r="B19" s="15">
        <f>standard_2012!$S$25</f>
        <v>7</v>
      </c>
      <c r="C19" s="15">
        <f>standard_2013!$S$25</f>
        <v>7</v>
      </c>
      <c r="D19" s="15">
        <f>standard_2014!$S$25</f>
        <v>1</v>
      </c>
      <c r="E19" s="15">
        <f>standard_2015!$S$25</f>
        <v>2</v>
      </c>
      <c r="F19" s="15">
        <f>standard_2016!$S$25</f>
        <v>8</v>
      </c>
      <c r="G19" s="15">
        <f>standard_2017!$S$25</f>
        <v>19</v>
      </c>
      <c r="H19" s="15">
        <f>standard_2018!$S$25</f>
        <v>18</v>
      </c>
      <c r="I19" s="15">
        <f>standard_2019!$S$25</f>
        <v>17</v>
      </c>
      <c r="J19" s="15">
        <f>standard_2020!$S$25</f>
        <v>11</v>
      </c>
      <c r="K19" s="15">
        <f>standard_2021!$S$25</f>
        <v>7</v>
      </c>
    </row>
  </sheetData>
  <conditionalFormatting sqref="B2:K12">
    <cfRule type="cellIs" dxfId="4" priority="2" stopIfTrue="1" operator="greaterThanOrEqual">
      <formula>100</formula>
    </cfRule>
  </conditionalFormatting>
  <conditionalFormatting sqref="B13:K15">
    <cfRule type="cellIs" dxfId="3" priority="1" stopIfTrue="1" operator="greaterThanOrEqual">
      <formula>100</formula>
    </cfRule>
  </conditionalFormatting>
  <pageMargins left="0.7" right="0.7" top="0.75" bottom="0.75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3"/>
  <sheetViews>
    <sheetView tabSelected="1" topLeftCell="A22" workbookViewId="0">
      <selection activeCell="K29" sqref="K29"/>
    </sheetView>
  </sheetViews>
  <sheetFormatPr defaultRowHeight="13.2" x14ac:dyDescent="0.25"/>
  <cols>
    <col min="2" max="2" width="16.44140625" customWidth="1"/>
    <col min="3" max="12" width="7.44140625" customWidth="1"/>
    <col min="15" max="15" width="8.88671875" bestFit="1" customWidth="1"/>
    <col min="16" max="16" width="10.88671875" bestFit="1" customWidth="1"/>
    <col min="17" max="17" width="14.33203125" bestFit="1" customWidth="1"/>
  </cols>
  <sheetData>
    <row r="1" spans="1:17" ht="16.5" customHeight="1" x14ac:dyDescent="0.25">
      <c r="A1" s="4" t="s">
        <v>153</v>
      </c>
      <c r="B1" s="52" t="s">
        <v>124</v>
      </c>
      <c r="C1" s="17">
        <v>2012</v>
      </c>
      <c r="D1" s="17">
        <v>2013</v>
      </c>
      <c r="E1" s="17">
        <v>2014</v>
      </c>
      <c r="F1" s="17">
        <v>2015</v>
      </c>
      <c r="G1" s="17">
        <v>2016</v>
      </c>
      <c r="H1" s="17">
        <v>2017</v>
      </c>
      <c r="I1" s="17">
        <v>2018</v>
      </c>
      <c r="J1" s="17">
        <v>2019</v>
      </c>
      <c r="K1" s="17">
        <v>2020</v>
      </c>
      <c r="L1" s="17">
        <v>2021</v>
      </c>
      <c r="M1" t="s">
        <v>154</v>
      </c>
    </row>
    <row r="2" spans="1:17" ht="10.5" customHeight="1" x14ac:dyDescent="0.25">
      <c r="A2" s="4" t="str">
        <f>standard_2021!A28</f>
        <v>EUR</v>
      </c>
      <c r="B2" s="49" t="str">
        <f>standard_2021!B28</f>
        <v>Finland</v>
      </c>
      <c r="C2" s="46">
        <f>standard_2012!R28</f>
        <v>87.542308151330715</v>
      </c>
      <c r="D2" s="46">
        <f>standard_2013!R28</f>
        <v>72.925349087003227</v>
      </c>
      <c r="E2" s="46">
        <f>standard_2014!R28</f>
        <v>77.163845761590125</v>
      </c>
      <c r="F2" s="46">
        <f>standard_2015!R28</f>
        <v>85.4855808352049</v>
      </c>
      <c r="G2" s="46">
        <f>standard_2016!R28</f>
        <v>60.73829053152361</v>
      </c>
      <c r="H2" s="46">
        <f>standard_2017!R28</f>
        <v>42.583691371285354</v>
      </c>
      <c r="I2" s="46">
        <f>standard_2018!R28</f>
        <v>46.147234970543252</v>
      </c>
      <c r="J2" s="46">
        <f>standard_2019!R28</f>
        <v>31.848308541917564</v>
      </c>
      <c r="K2" s="46">
        <f>standard_2020!R28</f>
        <v>44.460279486595276</v>
      </c>
      <c r="L2" s="46">
        <f>standard_2021!R28</f>
        <v>39.528447742733455</v>
      </c>
      <c r="M2" s="3">
        <f t="shared" ref="M2:M28" si="0">L2-K2</f>
        <v>-4.9318317438618209</v>
      </c>
    </row>
    <row r="3" spans="1:17" ht="10.5" customHeight="1" x14ac:dyDescent="0.25">
      <c r="A3" s="4" t="str">
        <f>standard_2021!A23</f>
        <v>N_EUR</v>
      </c>
      <c r="B3" s="45" t="str">
        <f>standard_2021!B23</f>
        <v>Poland</v>
      </c>
      <c r="C3" s="46">
        <f>standard_2012!R23</f>
        <v>104.26530194951248</v>
      </c>
      <c r="D3" s="46">
        <f>standard_2013!R23</f>
        <v>94.758966180018817</v>
      </c>
      <c r="E3" s="46">
        <f>standard_2014!R23</f>
        <v>50.525270051585842</v>
      </c>
      <c r="F3" s="46">
        <f>standard_2015!R23</f>
        <v>41.251263982466995</v>
      </c>
      <c r="G3" s="46">
        <f>standard_2016!R23</f>
        <v>52.662866582039513</v>
      </c>
      <c r="H3" s="46">
        <f>standard_2017!R23</f>
        <v>44.133721750263099</v>
      </c>
      <c r="I3" s="46">
        <f>standard_2018!R23</f>
        <v>42.852219835302542</v>
      </c>
      <c r="J3" s="46">
        <f>standard_2019!R23</f>
        <v>46.979654222135423</v>
      </c>
      <c r="K3" s="46">
        <f>standard_2020!R23</f>
        <v>50.240167518363009</v>
      </c>
      <c r="L3" s="46">
        <f>standard_2021!R23</f>
        <v>43.422115895800104</v>
      </c>
      <c r="M3" s="3">
        <f t="shared" si="0"/>
        <v>-6.8180516225629049</v>
      </c>
      <c r="O3" s="41" t="s">
        <v>126</v>
      </c>
      <c r="P3" s="42" t="s">
        <v>127</v>
      </c>
      <c r="Q3" s="43" t="s">
        <v>123</v>
      </c>
    </row>
    <row r="4" spans="1:17" ht="10.5" customHeight="1" x14ac:dyDescent="0.25">
      <c r="A4" s="4" t="str">
        <f>standard_2021!A4</f>
        <v>N_EUR</v>
      </c>
      <c r="B4" s="45" t="str">
        <f>standard_2021!B4</f>
        <v>Bulgaria</v>
      </c>
      <c r="C4" s="46">
        <f>standard_2012!R4</f>
        <v>154.32537783853573</v>
      </c>
      <c r="D4" s="46">
        <f>standard_2013!R4</f>
        <v>112.22520587182241</v>
      </c>
      <c r="E4" s="46">
        <f>standard_2014!R4</f>
        <v>67.128291507990753</v>
      </c>
      <c r="F4" s="46">
        <f>standard_2015!R4</f>
        <v>54.826419403487066</v>
      </c>
      <c r="G4" s="46">
        <f>standard_2016!R4</f>
        <v>54.084298950840306</v>
      </c>
      <c r="H4" s="46">
        <f>standard_2017!R4</f>
        <v>52.039609304646895</v>
      </c>
      <c r="I4" s="46">
        <f>standard_2018!R4</f>
        <v>54.490661176751409</v>
      </c>
      <c r="J4" s="46">
        <f>standard_2019!R4</f>
        <v>51.785453894476454</v>
      </c>
      <c r="K4" s="46">
        <f>standard_2020!R4</f>
        <v>60.69200870140719</v>
      </c>
      <c r="L4" s="46">
        <f>standard_2021!R4</f>
        <v>43.554044743894373</v>
      </c>
      <c r="M4" s="3">
        <f t="shared" si="0"/>
        <v>-17.137963957512817</v>
      </c>
    </row>
    <row r="5" spans="1:17" ht="10.5" customHeight="1" x14ac:dyDescent="0.25">
      <c r="A5" s="4" t="str">
        <f>standard_2021!A20</f>
        <v>EUR</v>
      </c>
      <c r="B5" s="49" t="str">
        <f>standard_2021!B20</f>
        <v>Malta</v>
      </c>
      <c r="C5" s="46">
        <f>standard_2012!R20</f>
        <v>60.310939686879529</v>
      </c>
      <c r="D5" s="46">
        <f>standard_2013!R20</f>
        <v>34.402345148585752</v>
      </c>
      <c r="E5" s="46">
        <f>standard_2014!R20</f>
        <v>45.736351159283494</v>
      </c>
      <c r="F5" s="46">
        <f>standard_2015!R20</f>
        <v>35.155648862415781</v>
      </c>
      <c r="G5" s="46">
        <f>standard_2016!R20</f>
        <v>41.351552582755588</v>
      </c>
      <c r="H5" s="46">
        <f>standard_2017!R20</f>
        <v>38.345067213488264</v>
      </c>
      <c r="I5" s="46">
        <f>standard_2018!R20</f>
        <v>46.623211166444257</v>
      </c>
      <c r="J5" s="46">
        <f>standard_2019!R20</f>
        <v>46.533690828803614</v>
      </c>
      <c r="K5" s="46">
        <f>standard_2020!R20</f>
        <v>49.12610259414771</v>
      </c>
      <c r="L5" s="46">
        <f>standard_2021!R20</f>
        <v>44.065192743764165</v>
      </c>
      <c r="M5" s="3">
        <f t="shared" si="0"/>
        <v>-5.0609098503835455</v>
      </c>
    </row>
    <row r="6" spans="1:17" ht="10.5" customHeight="1" x14ac:dyDescent="0.25">
      <c r="A6" s="4" t="str">
        <f>standard_2021!A13</f>
        <v>N_EUR</v>
      </c>
      <c r="B6" s="45" t="str">
        <f>standard_2021!B13</f>
        <v>Croatia</v>
      </c>
      <c r="C6" s="46">
        <f>standard_2012!R13</f>
        <v>284.19788106630216</v>
      </c>
      <c r="D6" s="46">
        <f>standard_2013!R13</f>
        <v>259.46653972593822</v>
      </c>
      <c r="E6" s="46">
        <f>standard_2014!R13</f>
        <v>129.85556423526347</v>
      </c>
      <c r="F6" s="46">
        <f>standard_2015!R13</f>
        <v>52.904721218630996</v>
      </c>
      <c r="G6" s="46">
        <f>standard_2016!R13</f>
        <v>45.917171174689976</v>
      </c>
      <c r="H6" s="46">
        <f>standard_2017!R13</f>
        <v>45.837524004817233</v>
      </c>
      <c r="I6" s="46">
        <f>standard_2018!R13</f>
        <v>70.844757998893328</v>
      </c>
      <c r="J6" s="46">
        <f>standard_2019!R13</f>
        <v>48.666959606809236</v>
      </c>
      <c r="K6" s="46">
        <f>standard_2020!R13</f>
        <v>56.631440614523328</v>
      </c>
      <c r="L6" s="46">
        <f>standard_2021!R13</f>
        <v>48.052821447558287</v>
      </c>
      <c r="M6" s="3">
        <f t="shared" si="0"/>
        <v>-8.5786191669650407</v>
      </c>
    </row>
    <row r="7" spans="1:17" ht="10.5" customHeight="1" x14ac:dyDescent="0.25">
      <c r="A7" s="4" t="str">
        <f>standard_2021!A3</f>
        <v>EUR</v>
      </c>
      <c r="B7" s="49" t="str">
        <f>standard_2021!B3</f>
        <v>Belgium</v>
      </c>
      <c r="C7" s="46">
        <f>standard_2012!R3</f>
        <v>65.88047499701635</v>
      </c>
      <c r="D7" s="46">
        <f>standard_2013!R3</f>
        <v>64.591565493821136</v>
      </c>
      <c r="E7" s="46">
        <f>standard_2014!R3</f>
        <v>76.98900931983637</v>
      </c>
      <c r="F7" s="46">
        <f>standard_2015!R3</f>
        <v>76.592840325923035</v>
      </c>
      <c r="G7" s="46">
        <f>standard_2016!R3</f>
        <v>53.194967939328841</v>
      </c>
      <c r="H7" s="46">
        <f>standard_2017!R3</f>
        <v>33.282546192320623</v>
      </c>
      <c r="I7" s="46">
        <f>standard_2018!R3</f>
        <v>43.561284162787921</v>
      </c>
      <c r="J7" s="46">
        <f>standard_2019!R3</f>
        <v>45.329744816586924</v>
      </c>
      <c r="K7" s="46">
        <f>standard_2020!R3</f>
        <v>45.421709034490995</v>
      </c>
      <c r="L7" s="46">
        <f>standard_2021!R3</f>
        <v>50.547505126452499</v>
      </c>
      <c r="M7" s="3">
        <f t="shared" si="0"/>
        <v>5.1257960919615044</v>
      </c>
    </row>
    <row r="8" spans="1:17" ht="10.5" customHeight="1" x14ac:dyDescent="0.25">
      <c r="A8" s="4" t="str">
        <f>standard_2021!A25</f>
        <v>N_EUR</v>
      </c>
      <c r="B8" s="45" t="str">
        <f>standard_2021!B25</f>
        <v>Romania</v>
      </c>
      <c r="C8" s="46">
        <f>standard_2012!R25</f>
        <v>77.286216707269332</v>
      </c>
      <c r="D8" s="46">
        <f>standard_2013!R25</f>
        <v>58.391468180941871</v>
      </c>
      <c r="E8" s="46">
        <f>standard_2014!R25</f>
        <v>44.963399173925495</v>
      </c>
      <c r="F8" s="46">
        <f>standard_2015!R25</f>
        <v>38.274175698987733</v>
      </c>
      <c r="G8" s="46">
        <f>standard_2016!R25</f>
        <v>48.357758573923988</v>
      </c>
      <c r="H8" s="46">
        <f>standard_2017!R25</f>
        <v>56.169398062255205</v>
      </c>
      <c r="I8" s="46">
        <f>standard_2018!R25</f>
        <v>54.022374659592707</v>
      </c>
      <c r="J8" s="46">
        <f>standard_2019!R25</f>
        <v>51.631359242261496</v>
      </c>
      <c r="K8" s="46">
        <f>standard_2020!R25</f>
        <v>60.506290075838955</v>
      </c>
      <c r="L8" s="46">
        <f>standard_2021!R25</f>
        <v>54.309434300035811</v>
      </c>
      <c r="M8" s="3">
        <f t="shared" si="0"/>
        <v>-6.1968557758031437</v>
      </c>
    </row>
    <row r="9" spans="1:17" ht="10.5" customHeight="1" x14ac:dyDescent="0.25">
      <c r="A9" s="4" t="str">
        <f>standard_2021!A7</f>
        <v>EUR</v>
      </c>
      <c r="B9" s="49" t="str">
        <f>standard_2021!B7</f>
        <v>Germany</v>
      </c>
      <c r="C9" s="46">
        <f>standard_2012!R7</f>
        <v>67.181316386203619</v>
      </c>
      <c r="D9" s="46">
        <f>standard_2013!R7</f>
        <v>53.643573218761183</v>
      </c>
      <c r="E9" s="46">
        <f>standard_2014!R7</f>
        <v>49.783213444867577</v>
      </c>
      <c r="F9" s="46">
        <f>standard_2015!R7</f>
        <v>45.60589514912823</v>
      </c>
      <c r="G9" s="46">
        <f>standard_2016!R7</f>
        <v>46.973597413447031</v>
      </c>
      <c r="H9" s="46">
        <f>standard_2017!R7</f>
        <v>42.817020907246466</v>
      </c>
      <c r="I9" s="46">
        <f>standard_2018!R7</f>
        <v>48.851357289327211</v>
      </c>
      <c r="J9" s="46">
        <f>standard_2019!R7</f>
        <v>47.537634671093315</v>
      </c>
      <c r="K9" s="46">
        <f>standard_2020!R7</f>
        <v>57.360294676084152</v>
      </c>
      <c r="L9" s="46">
        <f>standard_2021!R7</f>
        <v>56.542799097310379</v>
      </c>
      <c r="M9" s="3">
        <f t="shared" si="0"/>
        <v>-0.81749557877377299</v>
      </c>
    </row>
    <row r="10" spans="1:17" ht="10.5" customHeight="1" x14ac:dyDescent="0.25">
      <c r="A10" s="4" t="str">
        <f>standard_2021!A6</f>
        <v>N_EUR</v>
      </c>
      <c r="B10" s="45" t="str">
        <f>standard_2021!B6</f>
        <v>Denmark</v>
      </c>
      <c r="C10" s="46">
        <f>standard_2012!R6</f>
        <v>151.47627184845231</v>
      </c>
      <c r="D10" s="46">
        <f>standard_2013!R6</f>
        <v>117.14692575594829</v>
      </c>
      <c r="E10" s="46">
        <f>standard_2014!R6</f>
        <v>103.99049300741028</v>
      </c>
      <c r="F10" s="46">
        <f>standard_2015!R6</f>
        <v>65.948054660460684</v>
      </c>
      <c r="G10" s="46">
        <f>standard_2016!R6</f>
        <v>52.783715240482159</v>
      </c>
      <c r="H10" s="46">
        <f>standard_2017!R6</f>
        <v>40.181159066497415</v>
      </c>
      <c r="I10" s="46">
        <f>standard_2018!R6</f>
        <v>40.797529538131037</v>
      </c>
      <c r="J10" s="46">
        <f>standard_2019!R6</f>
        <v>45.343263461684515</v>
      </c>
      <c r="K10" s="46">
        <f>standard_2020!R6</f>
        <v>47.653983443457136</v>
      </c>
      <c r="L10" s="46">
        <f>standard_2021!R6</f>
        <v>60.450422593279733</v>
      </c>
      <c r="M10" s="3">
        <f t="shared" si="0"/>
        <v>12.796439149822596</v>
      </c>
    </row>
    <row r="11" spans="1:17" ht="10.5" customHeight="1" x14ac:dyDescent="0.25">
      <c r="A11" s="4" t="str">
        <f>standard_2021!A22</f>
        <v>EUR</v>
      </c>
      <c r="B11" s="49" t="str">
        <f>standard_2021!B22</f>
        <v>Austria</v>
      </c>
      <c r="C11" s="46">
        <f>standard_2012!R22</f>
        <v>65.970361509835186</v>
      </c>
      <c r="D11" s="46">
        <f>standard_2013!R22</f>
        <v>55.748896049647932</v>
      </c>
      <c r="E11" s="46">
        <f>standard_2014!R22</f>
        <v>63.252923976608187</v>
      </c>
      <c r="F11" s="46">
        <f>standard_2015!R22</f>
        <v>57.298394796515097</v>
      </c>
      <c r="G11" s="46">
        <f>standard_2016!R22</f>
        <v>59.527807614273783</v>
      </c>
      <c r="H11" s="46">
        <f>standard_2017!R22</f>
        <v>38.829544098341088</v>
      </c>
      <c r="I11" s="46">
        <f>standard_2018!R22</f>
        <v>37.005758443728368</v>
      </c>
      <c r="J11" s="46">
        <f>standard_2019!R22</f>
        <v>35.939692304353954</v>
      </c>
      <c r="K11" s="46">
        <f>standard_2020!R22</f>
        <v>69.33794714057872</v>
      </c>
      <c r="L11" s="46">
        <f>standard_2021!R22</f>
        <v>61.811484881033756</v>
      </c>
      <c r="M11" s="3">
        <f t="shared" si="0"/>
        <v>-7.5264622595449637</v>
      </c>
    </row>
    <row r="12" spans="1:17" ht="10.5" customHeight="1" x14ac:dyDescent="0.25">
      <c r="A12" s="4" t="str">
        <f>standard_2021!A21</f>
        <v>EUR</v>
      </c>
      <c r="B12" s="49" t="str">
        <f>standard_2021!B21</f>
        <v>Netherlands</v>
      </c>
      <c r="C12" s="46">
        <f>standard_2012!R21</f>
        <v>84.49789788323622</v>
      </c>
      <c r="D12" s="46">
        <f>standard_2013!R21</f>
        <v>85.777479412817755</v>
      </c>
      <c r="E12" s="46">
        <f>standard_2014!R21</f>
        <v>90.494949494949495</v>
      </c>
      <c r="F12" s="46">
        <f>standard_2015!R21</f>
        <v>66.847068971129119</v>
      </c>
      <c r="G12" s="46">
        <f>standard_2016!R21</f>
        <v>52.516477883019242</v>
      </c>
      <c r="H12" s="46">
        <f>standard_2017!R21</f>
        <v>45.640963881565376</v>
      </c>
      <c r="I12" s="46">
        <f>standard_2018!R21</f>
        <v>52.882086167800459</v>
      </c>
      <c r="J12" s="46">
        <f>standard_2019!R21</f>
        <v>49.743042671614099</v>
      </c>
      <c r="K12" s="46">
        <f>standard_2020!R21</f>
        <v>56.660571884256093</v>
      </c>
      <c r="L12" s="46">
        <f>standard_2021!R21</f>
        <v>62.244420575247645</v>
      </c>
      <c r="M12" s="3">
        <f t="shared" si="0"/>
        <v>5.5838486909915517</v>
      </c>
    </row>
    <row r="13" spans="1:17" ht="10.5" customHeight="1" x14ac:dyDescent="0.25">
      <c r="A13" s="4" t="str">
        <f>standard_2021!A5</f>
        <v>N_EUR</v>
      </c>
      <c r="B13" s="45" t="str">
        <f>standard_2021!B5</f>
        <v>Czech Republic</v>
      </c>
      <c r="C13" s="46">
        <f>standard_2012!R5</f>
        <v>66.774748017229214</v>
      </c>
      <c r="D13" s="46">
        <f>standard_2013!R5</f>
        <v>55.332432813635826</v>
      </c>
      <c r="E13" s="46">
        <f>standard_2014!R5</f>
        <v>54.833938200479558</v>
      </c>
      <c r="F13" s="46">
        <f>standard_2015!R5</f>
        <v>44.214936692380299</v>
      </c>
      <c r="G13" s="46">
        <f>standard_2016!R5</f>
        <v>44.590664974123627</v>
      </c>
      <c r="H13" s="46">
        <f>standard_2017!R5</f>
        <v>54.992220811769684</v>
      </c>
      <c r="I13" s="46">
        <f>standard_2018!R5</f>
        <v>53.906191344161265</v>
      </c>
      <c r="J13" s="46">
        <f>standard_2019!R5</f>
        <v>47.856600375397363</v>
      </c>
      <c r="K13" s="46">
        <f>standard_2020!R5</f>
        <v>45.999123891981029</v>
      </c>
      <c r="L13" s="46">
        <f>standard_2021!R5</f>
        <v>65.656457160216547</v>
      </c>
      <c r="M13" s="3">
        <f t="shared" si="0"/>
        <v>19.657333268235519</v>
      </c>
    </row>
    <row r="14" spans="1:17" ht="10.5" customHeight="1" x14ac:dyDescent="0.25">
      <c r="A14" s="4" t="str">
        <f>standard_2021!A26</f>
        <v>EUR</v>
      </c>
      <c r="B14" s="49" t="str">
        <f>standard_2021!B26</f>
        <v>Slovenia</v>
      </c>
      <c r="C14" s="46">
        <f>standard_2012!R26</f>
        <v>178.0252118391216</v>
      </c>
      <c r="D14" s="46">
        <f>standard_2013!R26</f>
        <v>133.80940446353978</v>
      </c>
      <c r="E14" s="46">
        <f>standard_2014!R26</f>
        <v>89.423887098699126</v>
      </c>
      <c r="F14" s="46">
        <f>standard_2015!R26</f>
        <v>45.954081632653065</v>
      </c>
      <c r="G14" s="46">
        <f>standard_2016!R26</f>
        <v>38.719414879189323</v>
      </c>
      <c r="H14" s="46">
        <f>standard_2017!R26</f>
        <v>45.398382319434951</v>
      </c>
      <c r="I14" s="46">
        <f>standard_2018!R26</f>
        <v>45.081819809263422</v>
      </c>
      <c r="J14" s="46">
        <f>standard_2019!R26</f>
        <v>44.557226399331661</v>
      </c>
      <c r="K14" s="46">
        <f>standard_2020!R26</f>
        <v>64.865714068721587</v>
      </c>
      <c r="L14" s="46">
        <f>standard_2021!R26</f>
        <v>65.87120127157722</v>
      </c>
      <c r="M14" s="3">
        <f t="shared" si="0"/>
        <v>1.0054872028556332</v>
      </c>
    </row>
    <row r="15" spans="1:17" ht="10.5" customHeight="1" x14ac:dyDescent="0.25">
      <c r="A15" s="4" t="str">
        <f>standard_2021!A12</f>
        <v>EUR</v>
      </c>
      <c r="B15" s="49" t="str">
        <f>standard_2021!B12</f>
        <v>France</v>
      </c>
      <c r="C15" s="46">
        <f>standard_2012!R12</f>
        <v>80.566437739370059</v>
      </c>
      <c r="D15" s="46">
        <f>standard_2013!R12</f>
        <v>69.919875446191242</v>
      </c>
      <c r="E15" s="46">
        <f>standard_2014!R12</f>
        <v>73.058178454794998</v>
      </c>
      <c r="F15" s="46">
        <f>standard_2015!R12</f>
        <v>53.355113975414731</v>
      </c>
      <c r="G15" s="46">
        <f>standard_2016!R12</f>
        <v>46.59644782953054</v>
      </c>
      <c r="H15" s="46">
        <f>standard_2017!R12</f>
        <v>46.639160129761635</v>
      </c>
      <c r="I15" s="46">
        <f>standard_2018!R12</f>
        <v>47.490642189890309</v>
      </c>
      <c r="J15" s="46">
        <f>standard_2019!R12</f>
        <v>46.935390424112235</v>
      </c>
      <c r="K15" s="46">
        <f>standard_2020!R12</f>
        <v>86.709205372739206</v>
      </c>
      <c r="L15" s="46">
        <f>standard_2021!R12</f>
        <v>66.499652811682878</v>
      </c>
      <c r="M15" s="3">
        <f t="shared" si="0"/>
        <v>-20.209552561056327</v>
      </c>
    </row>
    <row r="16" spans="1:17" ht="10.5" customHeight="1" x14ac:dyDescent="0.25">
      <c r="A16" s="4" t="str">
        <f>standard_2021!A15</f>
        <v>EUR</v>
      </c>
      <c r="B16" s="64" t="str">
        <f>standard_2021!B15</f>
        <v>Cyprus</v>
      </c>
      <c r="C16" s="48">
        <f>standard_2012!R15</f>
        <v>203.10366012433681</v>
      </c>
      <c r="D16" s="48">
        <f>standard_2013!R15</f>
        <v>241.12611886860006</v>
      </c>
      <c r="E16" s="48">
        <f>standard_2014!R15</f>
        <v>248.6634280506461</v>
      </c>
      <c r="F16" s="48">
        <f>standard_2015!R15</f>
        <v>164.27602284933113</v>
      </c>
      <c r="G16" s="48">
        <f>standard_2016!R15</f>
        <v>99.465449337629792</v>
      </c>
      <c r="H16" s="48">
        <f>standard_2017!R15</f>
        <v>99.338443511375843</v>
      </c>
      <c r="I16" s="48">
        <f>standard_2018!R15</f>
        <v>77.061134980307912</v>
      </c>
      <c r="J16" s="48">
        <f>standard_2019!R15</f>
        <v>74.778857316451308</v>
      </c>
      <c r="K16" s="48">
        <f>standard_2020!R15</f>
        <v>78.117346938775498</v>
      </c>
      <c r="L16" s="48">
        <f>standard_2021!R15</f>
        <v>75.710108604845445</v>
      </c>
      <c r="M16" s="3">
        <f t="shared" si="0"/>
        <v>-2.4072383339300529</v>
      </c>
    </row>
    <row r="17" spans="1:13" ht="10.5" customHeight="1" x14ac:dyDescent="0.25">
      <c r="A17" s="4" t="str">
        <f>standard_2021!A9</f>
        <v>EUR</v>
      </c>
      <c r="B17" s="49" t="str">
        <f>standard_2021!B9</f>
        <v>Ireland</v>
      </c>
      <c r="C17" s="46">
        <f>standard_2012!R9</f>
        <v>283.56364124597206</v>
      </c>
      <c r="D17" s="46">
        <f>standard_2013!R9</f>
        <v>103.07799531295771</v>
      </c>
      <c r="E17" s="46">
        <f>standard_2014!R9</f>
        <v>123.46175503694299</v>
      </c>
      <c r="F17" s="46">
        <f>standard_2015!R9</f>
        <v>102.50487419848321</v>
      </c>
      <c r="G17" s="46">
        <f>standard_2016!R9</f>
        <v>86.286389675487413</v>
      </c>
      <c r="H17" s="46">
        <f>standard_2017!R9</f>
        <v>84.601031800279927</v>
      </c>
      <c r="I17" s="46">
        <f>standard_2018!R9</f>
        <v>78.430101227093715</v>
      </c>
      <c r="J17" s="46">
        <f>standard_2019!R9</f>
        <v>79.04332259219477</v>
      </c>
      <c r="K17" s="46">
        <f>standard_2020!R9</f>
        <v>143.05165511180547</v>
      </c>
      <c r="L17" s="46">
        <f>standard_2021!R9</f>
        <v>77.496387071575057</v>
      </c>
      <c r="M17" s="3">
        <f t="shared" si="0"/>
        <v>-65.555268040230416</v>
      </c>
    </row>
    <row r="18" spans="1:13" ht="10.5" customHeight="1" x14ac:dyDescent="0.25">
      <c r="A18" s="4" t="str">
        <f>standard_2021!A11</f>
        <v>EUR</v>
      </c>
      <c r="B18" s="49" t="str">
        <f>standard_2021!B11</f>
        <v>Spain</v>
      </c>
      <c r="C18" s="46">
        <f>standard_2012!R11</f>
        <v>237.65270318653776</v>
      </c>
      <c r="D18" s="46">
        <f>standard_2013!R11</f>
        <v>203.74185463659146</v>
      </c>
      <c r="E18" s="46">
        <f>standard_2014!R11</f>
        <v>157.16457539953782</v>
      </c>
      <c r="F18" s="46">
        <f>standard_2015!R11</f>
        <v>76.147690655209445</v>
      </c>
      <c r="G18" s="46">
        <f>standard_2016!R11</f>
        <v>71.167179311916158</v>
      </c>
      <c r="H18" s="46">
        <f>standard_2017!R11</f>
        <v>75.639097744360896</v>
      </c>
      <c r="I18" s="46">
        <f>standard_2018!R11</f>
        <v>84.370449934359712</v>
      </c>
      <c r="J18" s="46">
        <f>standard_2019!R11</f>
        <v>74.18100445919994</v>
      </c>
      <c r="K18" s="46">
        <f>standard_2020!R11</f>
        <v>142.6117702264319</v>
      </c>
      <c r="L18" s="46">
        <f>standard_2021!R11</f>
        <v>77.623523093447901</v>
      </c>
      <c r="M18" s="3">
        <f t="shared" si="0"/>
        <v>-64.988247132984</v>
      </c>
    </row>
    <row r="19" spans="1:13" ht="10.5" customHeight="1" x14ac:dyDescent="0.25">
      <c r="A19" s="4" t="str">
        <f>standard_2021!A8</f>
        <v>EUR</v>
      </c>
      <c r="B19" s="49" t="str">
        <f>standard_2021!B8</f>
        <v>Estonia</v>
      </c>
      <c r="C19" s="46">
        <f>standard_2012!R8</f>
        <v>70.331098308541911</v>
      </c>
      <c r="D19" s="46">
        <f>standard_2013!R8</f>
        <v>56.221793661643289</v>
      </c>
      <c r="E19" s="46">
        <f>standard_2014!R8</f>
        <v>67.681720535103992</v>
      </c>
      <c r="F19" s="46">
        <f>standard_2015!R8</f>
        <v>54.221064023695604</v>
      </c>
      <c r="G19" s="46">
        <f>standard_2016!R8</f>
        <v>49.224725775477658</v>
      </c>
      <c r="H19" s="46">
        <f>standard_2017!R8</f>
        <v>41.989104254141843</v>
      </c>
      <c r="I19" s="46">
        <f>standard_2018!R8</f>
        <v>47.689551259100128</v>
      </c>
      <c r="J19" s="46">
        <f>standard_2019!R8</f>
        <v>49.04118792652627</v>
      </c>
      <c r="K19" s="46">
        <f>standard_2020!R8</f>
        <v>76.190706745218023</v>
      </c>
      <c r="L19" s="46">
        <f>standard_2021!R8</f>
        <v>78.345837537566851</v>
      </c>
      <c r="M19" s="3">
        <f t="shared" si="0"/>
        <v>2.1551307923488281</v>
      </c>
    </row>
    <row r="20" spans="1:13" ht="10.5" customHeight="1" x14ac:dyDescent="0.25">
      <c r="A20" s="4" t="str">
        <f>standard_2021!A19</f>
        <v>N_EUR</v>
      </c>
      <c r="B20" s="45" t="str">
        <f>standard_2021!B19</f>
        <v>Hungary</v>
      </c>
      <c r="C20" s="46">
        <f>standard_2012!R19</f>
        <v>101.62132896343422</v>
      </c>
      <c r="D20" s="46">
        <f>standard_2013!R19</f>
        <v>85.213578818841981</v>
      </c>
      <c r="E20" s="46">
        <f>standard_2014!R19</f>
        <v>80.446476038581309</v>
      </c>
      <c r="F20" s="46">
        <f>standard_2015!R19</f>
        <v>72.480953465915874</v>
      </c>
      <c r="G20" s="46">
        <f>standard_2016!R19</f>
        <v>69.798015059293249</v>
      </c>
      <c r="H20" s="46">
        <f>standard_2017!R19</f>
        <v>47.793143573218757</v>
      </c>
      <c r="I20" s="46">
        <f>standard_2018!R19</f>
        <v>54.528016469745793</v>
      </c>
      <c r="J20" s="46">
        <f>standard_2019!R19</f>
        <v>66.656807060942398</v>
      </c>
      <c r="K20" s="46">
        <f>standard_2020!R19</f>
        <v>83.747613080319852</v>
      </c>
      <c r="L20" s="46">
        <f>standard_2021!R19</f>
        <v>85.199519361173472</v>
      </c>
      <c r="M20" s="3">
        <f t="shared" si="0"/>
        <v>1.4519062808536205</v>
      </c>
    </row>
    <row r="21" spans="1:13" ht="10.5" customHeight="1" x14ac:dyDescent="0.25">
      <c r="A21" s="4" t="str">
        <f>standard_2021!A27</f>
        <v>EUR</v>
      </c>
      <c r="B21" s="49" t="str">
        <f>standard_2021!B27</f>
        <v>Slovakia</v>
      </c>
      <c r="C21" s="46">
        <f>standard_2012!R27</f>
        <v>137.35858877964139</v>
      </c>
      <c r="D21" s="46">
        <f>standard_2013!R27</f>
        <v>62.259271013030407</v>
      </c>
      <c r="E21" s="46">
        <f>standard_2014!R27</f>
        <v>46.255354294827988</v>
      </c>
      <c r="F21" s="46">
        <f>standard_2015!R27</f>
        <v>50.95505267497748</v>
      </c>
      <c r="G21" s="46">
        <f>standard_2016!R27</f>
        <v>58.03494396163569</v>
      </c>
      <c r="H21" s="46">
        <f>standard_2017!R27</f>
        <v>60.39497282166456</v>
      </c>
      <c r="I21" s="46">
        <f>standard_2018!R27</f>
        <v>61.096708220768377</v>
      </c>
      <c r="J21" s="46">
        <f>standard_2019!R27</f>
        <v>61.018221961830982</v>
      </c>
      <c r="K21" s="46">
        <f>standard_2020!R27</f>
        <v>69.153470798207636</v>
      </c>
      <c r="L21" s="46">
        <f>standard_2021!R27</f>
        <v>86.532467532467535</v>
      </c>
      <c r="M21" s="3">
        <f t="shared" si="0"/>
        <v>17.3789967342599</v>
      </c>
    </row>
    <row r="22" spans="1:13" ht="10.5" customHeight="1" x14ac:dyDescent="0.25">
      <c r="A22" s="4" t="str">
        <f>standard_2021!A17</f>
        <v>EUR</v>
      </c>
      <c r="B22" s="49" t="str">
        <f>standard_2021!B17</f>
        <v>Lithuania</v>
      </c>
      <c r="C22" s="46">
        <f>standard_2012!R17</f>
        <v>90.951217329036879</v>
      </c>
      <c r="D22" s="46">
        <f>standard_2013!R17</f>
        <v>36.974549468910368</v>
      </c>
      <c r="E22" s="46">
        <f>standard_2014!R17</f>
        <v>50.418928815545364</v>
      </c>
      <c r="F22" s="46">
        <f>standard_2015!R17</f>
        <v>49.966151851490203</v>
      </c>
      <c r="G22" s="46">
        <f>standard_2016!R17</f>
        <v>60.121065651140839</v>
      </c>
      <c r="H22" s="46">
        <f>standard_2017!R17</f>
        <v>55.011199535635626</v>
      </c>
      <c r="I22" s="46">
        <f>standard_2018!R17</f>
        <v>53.376164979548435</v>
      </c>
      <c r="J22" s="46">
        <f>standard_2019!R17</f>
        <v>45.350350985689332</v>
      </c>
      <c r="K22" s="46">
        <f>standard_2020!R17</f>
        <v>86.393605767665903</v>
      </c>
      <c r="L22" s="46">
        <f>standard_2021!R17</f>
        <v>87.645664485890052</v>
      </c>
      <c r="M22" s="3">
        <f t="shared" si="0"/>
        <v>1.2520587182241485</v>
      </c>
    </row>
    <row r="23" spans="1:13" ht="10.5" customHeight="1" x14ac:dyDescent="0.25">
      <c r="A23" s="4" t="str">
        <f>standard_2021!A29</f>
        <v>N_EUR</v>
      </c>
      <c r="B23" s="45" t="str">
        <f>standard_2021!B29</f>
        <v>Sweden</v>
      </c>
      <c r="C23" s="46">
        <f>standard_2012!R29</f>
        <v>84.677494602306624</v>
      </c>
      <c r="D23" s="46">
        <f>standard_2013!R29</f>
        <v>77.019635126777985</v>
      </c>
      <c r="E23" s="46">
        <f>standard_2014!R29</f>
        <v>69.546770063687362</v>
      </c>
      <c r="F23" s="46">
        <f>standard_2015!R29</f>
        <v>72.439233907279018</v>
      </c>
      <c r="G23" s="46">
        <f>standard_2016!R29</f>
        <v>68.378389154704934</v>
      </c>
      <c r="H23" s="46">
        <f>standard_2017!R29</f>
        <v>56.894161811455049</v>
      </c>
      <c r="I23" s="46">
        <f>standard_2018!R29</f>
        <v>47.203902613677045</v>
      </c>
      <c r="J23" s="46">
        <f>standard_2019!R29</f>
        <v>59.001806464212471</v>
      </c>
      <c r="K23" s="46">
        <f>standard_2020!R29</f>
        <v>78.800401978973397</v>
      </c>
      <c r="L23" s="46">
        <f>standard_2021!R29</f>
        <v>90.655600039058683</v>
      </c>
      <c r="M23" s="3">
        <f t="shared" si="0"/>
        <v>11.855198060085286</v>
      </c>
    </row>
    <row r="24" spans="1:13" ht="10.5" customHeight="1" x14ac:dyDescent="0.25">
      <c r="A24" s="4" t="str">
        <f>standard_2021!A14</f>
        <v>EUR</v>
      </c>
      <c r="B24" s="49" t="str">
        <f>standard_2021!B14</f>
        <v>Italy</v>
      </c>
      <c r="C24" s="46">
        <f>standard_2012!R14</f>
        <v>149.99234829497988</v>
      </c>
      <c r="D24" s="46">
        <f>standard_2013!R14</f>
        <v>151.06966821816445</v>
      </c>
      <c r="E24" s="46">
        <f>standard_2014!R14</f>
        <v>156.65575193394741</v>
      </c>
      <c r="F24" s="46">
        <f>standard_2015!R14</f>
        <v>91.028664735431661</v>
      </c>
      <c r="G24" s="46">
        <f>standard_2016!R14</f>
        <v>47.374149659863953</v>
      </c>
      <c r="H24" s="46">
        <f>standard_2017!R14</f>
        <v>40.371383002961942</v>
      </c>
      <c r="I24" s="46">
        <f>standard_2018!R14</f>
        <v>41.12754830799944</v>
      </c>
      <c r="J24" s="46">
        <f>standard_2019!R14</f>
        <v>40.046029576104765</v>
      </c>
      <c r="K24" s="46">
        <f>standard_2020!R14</f>
        <v>116.29130456010155</v>
      </c>
      <c r="L24" s="46">
        <f>standard_2021!R14</f>
        <v>92.602141175449461</v>
      </c>
      <c r="M24" s="3">
        <f t="shared" si="0"/>
        <v>-23.68916338465209</v>
      </c>
    </row>
    <row r="25" spans="1:13" ht="10.5" customHeight="1" x14ac:dyDescent="0.25">
      <c r="A25" s="4" t="str">
        <f>standard_2021!A24</f>
        <v>EUR</v>
      </c>
      <c r="B25" s="49" t="str">
        <f>standard_2021!B24</f>
        <v>Portugal</v>
      </c>
      <c r="C25" s="46">
        <f>standard_2012!R24</f>
        <v>190.28831006086645</v>
      </c>
      <c r="D25" s="46">
        <f>standard_2013!R24</f>
        <v>173.39339419978518</v>
      </c>
      <c r="E25" s="46">
        <f>standard_2014!R24</f>
        <v>127.84380594343</v>
      </c>
      <c r="F25" s="46">
        <f>standard_2015!R24</f>
        <v>67.791562238930666</v>
      </c>
      <c r="G25" s="46">
        <f>standard_2016!R24</f>
        <v>67.131489437880418</v>
      </c>
      <c r="H25" s="46">
        <f>standard_2017!R24</f>
        <v>68.894462888823782</v>
      </c>
      <c r="I25" s="46">
        <f>standard_2018!R24</f>
        <v>71.684885916088916</v>
      </c>
      <c r="J25" s="46">
        <f>standard_2019!R24</f>
        <v>67.319250507220431</v>
      </c>
      <c r="K25" s="46">
        <f>standard_2020!R24</f>
        <v>81.562030075187963</v>
      </c>
      <c r="L25" s="46">
        <f>standard_2021!R24</f>
        <v>95.633236229100888</v>
      </c>
      <c r="M25" s="3">
        <f t="shared" si="0"/>
        <v>14.071206153912925</v>
      </c>
    </row>
    <row r="26" spans="1:13" ht="10.5" customHeight="1" x14ac:dyDescent="0.25">
      <c r="A26" s="4" t="str">
        <f>standard_2021!A18</f>
        <v>EUR</v>
      </c>
      <c r="B26" s="49" t="str">
        <f>standard_2021!B18</f>
        <v>Luxembourg</v>
      </c>
      <c r="C26" s="46">
        <f>standard_2012!R18</f>
        <v>77.939863186103793</v>
      </c>
      <c r="D26" s="46">
        <f>standard_2013!R18</f>
        <v>71.296683266608085</v>
      </c>
      <c r="E26" s="46">
        <f>standard_2014!R18</f>
        <v>93.538670811227206</v>
      </c>
      <c r="F26" s="46">
        <f>standard_2015!R18</f>
        <v>63.07010762837831</v>
      </c>
      <c r="G26" s="46">
        <f>standard_2016!R18</f>
        <v>60.303898273823087</v>
      </c>
      <c r="H26" s="46">
        <f>standard_2017!R18</f>
        <v>66.634508348794057</v>
      </c>
      <c r="I26" s="46">
        <f>standard_2018!R18</f>
        <v>48.261994271392766</v>
      </c>
      <c r="J26" s="46">
        <f>standard_2019!R18</f>
        <v>66.354685414835799</v>
      </c>
      <c r="K26" s="46">
        <f>standard_2020!R18</f>
        <v>106.34762501491824</v>
      </c>
      <c r="L26" s="46">
        <f>standard_2021!R18</f>
        <v>102.29468422137595</v>
      </c>
      <c r="M26" s="3">
        <f t="shared" si="0"/>
        <v>-4.052940793542291</v>
      </c>
    </row>
    <row r="27" spans="1:13" ht="10.5" customHeight="1" x14ac:dyDescent="0.25">
      <c r="A27" s="4" t="str">
        <f>standard_2021!A16</f>
        <v>EUR</v>
      </c>
      <c r="B27" s="49" t="str">
        <f>standard_2021!B16</f>
        <v>Latvia</v>
      </c>
      <c r="C27" s="46">
        <f>standard_2012!R16</f>
        <v>106.37346613286464</v>
      </c>
      <c r="D27" s="46">
        <f>standard_2013!R16</f>
        <v>60.088638804804212</v>
      </c>
      <c r="E27" s="46">
        <f>standard_2014!R16</f>
        <v>58.095807701070854</v>
      </c>
      <c r="F27" s="46">
        <f>standard_2015!R16</f>
        <v>54.958196356692596</v>
      </c>
      <c r="G27" s="46">
        <f>standard_2016!R16</f>
        <v>59.648517939871326</v>
      </c>
      <c r="H27" s="46">
        <f>standard_2017!R16</f>
        <v>50.327168028295851</v>
      </c>
      <c r="I27" s="46">
        <f>standard_2018!R16</f>
        <v>50.275868242033653</v>
      </c>
      <c r="J27" s="46">
        <f>standard_2019!R16</f>
        <v>49.653801712072386</v>
      </c>
      <c r="K27" s="46">
        <f>standard_2020!R16</f>
        <v>50.315615879525659</v>
      </c>
      <c r="L27" s="46">
        <f>standard_2021!R16</f>
        <v>124.76912519393723</v>
      </c>
      <c r="M27" s="3">
        <f t="shared" si="0"/>
        <v>74.453509314411576</v>
      </c>
    </row>
    <row r="28" spans="1:13" ht="10.5" customHeight="1" x14ac:dyDescent="0.25">
      <c r="A28" s="4" t="str">
        <f>standard_2021!A10</f>
        <v>EUR</v>
      </c>
      <c r="B28" s="54" t="str">
        <f>standard_2021!B10</f>
        <v>Greece</v>
      </c>
      <c r="C28" s="51">
        <f>standard_2012!R10</f>
        <v>361.45942236543743</v>
      </c>
      <c r="D28" s="51">
        <f>standard_2013!R10</f>
        <v>384.60141424991053</v>
      </c>
      <c r="E28" s="51">
        <f>standard_2014!R10</f>
        <v>273.56301467955603</v>
      </c>
      <c r="F28" s="51">
        <f>standard_2015!R10</f>
        <v>152.19809263418287</v>
      </c>
      <c r="G28" s="51">
        <f>standard_2016!R10</f>
        <v>95.255997135696376</v>
      </c>
      <c r="H28" s="51">
        <f>standard_2017!R10</f>
        <v>82.552900107411389</v>
      </c>
      <c r="I28" s="51">
        <f>standard_2018!R10</f>
        <v>86.508592910848549</v>
      </c>
      <c r="J28" s="51">
        <f>standard_2019!R10</f>
        <v>91.751505386843732</v>
      </c>
      <c r="K28" s="51">
        <f>standard_2020!R10</f>
        <v>229.65228547559374</v>
      </c>
      <c r="L28" s="51">
        <f>standard_2021!R10</f>
        <v>135.20279866332498</v>
      </c>
      <c r="M28" s="3">
        <f t="shared" si="0"/>
        <v>-94.449486812268759</v>
      </c>
    </row>
    <row r="29" spans="1:13" x14ac:dyDescent="0.25">
      <c r="B29" t="s">
        <v>155</v>
      </c>
      <c r="C29" s="3">
        <f t="shared" ref="C29:L29" si="1">AVERAGE(C2:C28)</f>
        <v>134.20792178519829</v>
      </c>
      <c r="D29" s="3">
        <f t="shared" si="1"/>
        <v>110.15646749982588</v>
      </c>
      <c r="E29" s="3">
        <f t="shared" si="1"/>
        <v>95.205013858940347</v>
      </c>
      <c r="F29" s="3">
        <f t="shared" si="1"/>
        <v>67.990809756473922</v>
      </c>
      <c r="G29" s="3">
        <f t="shared" si="1"/>
        <v>58.896490464577347</v>
      </c>
      <c r="H29" s="3">
        <f t="shared" si="1"/>
        <v>53.97524394600417</v>
      </c>
      <c r="I29" s="3">
        <f t="shared" si="1"/>
        <v>55.043409188354872</v>
      </c>
      <c r="J29" s="3">
        <f t="shared" si="1"/>
        <v>54.254994549063049</v>
      </c>
      <c r="K29" s="3">
        <f t="shared" si="1"/>
        <v>79.181491487255883</v>
      </c>
      <c r="L29" s="3">
        <f t="shared" si="1"/>
        <v>73.046929392585199</v>
      </c>
    </row>
    <row r="30" spans="1:13" x14ac:dyDescent="0.25">
      <c r="B30" t="s">
        <v>55</v>
      </c>
      <c r="C30" s="3">
        <f t="shared" ref="C30:L30" si="2">SUMIF($A$2:$A$28,$B30,C2:C28)/19</f>
        <v>136.78890880038483</v>
      </c>
      <c r="D30" s="3">
        <f t="shared" si="2"/>
        <v>111.29841421165128</v>
      </c>
      <c r="E30" s="3">
        <f t="shared" si="2"/>
        <v>103.64448273223501</v>
      </c>
      <c r="F30" s="3">
        <f t="shared" si="2"/>
        <v>73.337479178694053</v>
      </c>
      <c r="G30" s="3">
        <f t="shared" si="2"/>
        <v>60.717492780710032</v>
      </c>
      <c r="H30" s="3">
        <f t="shared" si="2"/>
        <v>55.752139376694181</v>
      </c>
      <c r="I30" s="3">
        <f t="shared" si="2"/>
        <v>56.185599707859303</v>
      </c>
      <c r="J30" s="3">
        <f t="shared" si="2"/>
        <v>55.103313078778058</v>
      </c>
      <c r="K30" s="3">
        <f t="shared" si="2"/>
        <v>87.033117939528708</v>
      </c>
      <c r="L30" s="3">
        <f t="shared" si="2"/>
        <v>77.945614634672808</v>
      </c>
    </row>
    <row r="31" spans="1:13" x14ac:dyDescent="0.25">
      <c r="A31" s="37" t="s">
        <v>120</v>
      </c>
      <c r="B31" t="s">
        <v>56</v>
      </c>
      <c r="C31" s="3">
        <f t="shared" ref="C31:L31" si="3">SUMIF($A$2:$A$28,$B31,C2:C28)/9</f>
        <v>113.84718011033799</v>
      </c>
      <c r="D31" s="3">
        <f t="shared" si="3"/>
        <v>95.506083608213928</v>
      </c>
      <c r="E31" s="3">
        <f t="shared" si="3"/>
        <v>66.810022475436028</v>
      </c>
      <c r="F31" s="3">
        <f t="shared" si="3"/>
        <v>49.148862114400963</v>
      </c>
      <c r="G31" s="3">
        <f t="shared" si="3"/>
        <v>48.50809774556641</v>
      </c>
      <c r="H31" s="3">
        <f t="shared" si="3"/>
        <v>44.226770931658145</v>
      </c>
      <c r="I31" s="3">
        <f t="shared" si="3"/>
        <v>46.516183737361679</v>
      </c>
      <c r="J31" s="3">
        <f t="shared" si="3"/>
        <v>46.435767147546592</v>
      </c>
      <c r="K31" s="3">
        <f t="shared" si="3"/>
        <v>53.807892144984883</v>
      </c>
      <c r="L31" s="3">
        <f t="shared" si="3"/>
        <v>54.588935060113009</v>
      </c>
    </row>
    <row r="32" spans="1:13" x14ac:dyDescent="0.25">
      <c r="A32" s="9" t="s">
        <v>121</v>
      </c>
    </row>
    <row r="33" spans="1:1" x14ac:dyDescent="0.25">
      <c r="A33" s="38" t="s">
        <v>122</v>
      </c>
    </row>
  </sheetData>
  <sortState ref="A2:M28">
    <sortCondition ref="L2:L28"/>
    <sortCondition ref="K2:K28"/>
  </sortState>
  <conditionalFormatting sqref="C2:L28">
    <cfRule type="expression" dxfId="2" priority="3" stopIfTrue="1">
      <formula>C2&lt;70</formula>
    </cfRule>
  </conditionalFormatting>
  <conditionalFormatting sqref="C2:L28">
    <cfRule type="expression" dxfId="1" priority="2" stopIfTrue="1">
      <formula>AND(C2&gt;70,C2&lt;100)</formula>
    </cfRule>
  </conditionalFormatting>
  <conditionalFormatting sqref="C2:L28">
    <cfRule type="expression" dxfId="0" priority="1" stopIfTrue="1">
      <formula>C2&gt;100</formula>
    </cfRule>
  </conditionalFormatting>
  <pageMargins left="0.7" right="0.7" top="0.75" bottom="0.75" header="0.3" footer="0.3"/>
  <pageSetup paperSize="9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workbookViewId="0">
      <selection activeCell="G19" sqref="G19"/>
    </sheetView>
  </sheetViews>
  <sheetFormatPr defaultRowHeight="13.2" x14ac:dyDescent="0.25"/>
  <cols>
    <col min="1" max="1" width="7.109375" bestFit="1" customWidth="1"/>
    <col min="2" max="2" width="14.33203125" bestFit="1" customWidth="1"/>
  </cols>
  <sheetData>
    <row r="1" spans="1:7" x14ac:dyDescent="0.25">
      <c r="A1" t="s">
        <v>94</v>
      </c>
      <c r="B1" t="s">
        <v>95</v>
      </c>
      <c r="C1" t="s">
        <v>176</v>
      </c>
      <c r="D1" t="s">
        <v>177</v>
      </c>
      <c r="E1">
        <v>2020</v>
      </c>
      <c r="F1">
        <v>2021</v>
      </c>
    </row>
    <row r="2" spans="1:7" x14ac:dyDescent="0.25">
      <c r="A2" s="4" t="str">
        <f>standard_2021!A28</f>
        <v>EUR</v>
      </c>
      <c r="B2" s="4" t="str">
        <f>standard_2021!B28</f>
        <v>Finland</v>
      </c>
      <c r="C2" s="3">
        <f>standard_2021!AA28</f>
        <v>7.0476190476190466</v>
      </c>
      <c r="D2" s="3">
        <f>standard_2021!AB28</f>
        <v>32.480828695114404</v>
      </c>
      <c r="E2" s="3">
        <f>standard_2020!R28</f>
        <v>44.460279486595276</v>
      </c>
      <c r="F2" s="3">
        <f t="shared" ref="F2:F28" si="0">C2+D2</f>
        <v>39.528447742733448</v>
      </c>
      <c r="G2" s="3">
        <f>F2-E2</f>
        <v>-4.931831743861828</v>
      </c>
    </row>
    <row r="3" spans="1:7" x14ac:dyDescent="0.25">
      <c r="A3" s="4" t="str">
        <f>standard_2021!A20</f>
        <v>EUR</v>
      </c>
      <c r="B3" s="4" t="str">
        <f>standard_2021!B20</f>
        <v>Malta</v>
      </c>
      <c r="C3" s="3">
        <f>standard_2021!AA20</f>
        <v>14.087301587301587</v>
      </c>
      <c r="D3" s="3">
        <f>standard_2021!AB20</f>
        <v>29.977891156462583</v>
      </c>
      <c r="E3" s="3">
        <f>standard_2020!R20</f>
        <v>49.12610259414771</v>
      </c>
      <c r="F3" s="3">
        <f t="shared" si="0"/>
        <v>44.065192743764172</v>
      </c>
      <c r="G3" s="3">
        <f t="shared" ref="G3:G28" si="1">F3-E3</f>
        <v>-5.0609098503835384</v>
      </c>
    </row>
    <row r="4" spans="1:7" x14ac:dyDescent="0.25">
      <c r="A4" s="4" t="str">
        <f>standard_2021!A3</f>
        <v>EUR</v>
      </c>
      <c r="B4" s="4" t="str">
        <f>standard_2021!B3</f>
        <v>Belgium</v>
      </c>
      <c r="C4" s="3">
        <f>standard_2021!AA3</f>
        <v>5.8571428571428568</v>
      </c>
      <c r="D4" s="3">
        <f>standard_2021!AB3</f>
        <v>44.690362269309638</v>
      </c>
      <c r="E4" s="3">
        <f>standard_2020!R3</f>
        <v>45.421709034490995</v>
      </c>
      <c r="F4" s="3">
        <f t="shared" si="0"/>
        <v>50.547505126452492</v>
      </c>
      <c r="G4" s="3">
        <f t="shared" si="1"/>
        <v>5.1257960919614973</v>
      </c>
    </row>
    <row r="5" spans="1:7" x14ac:dyDescent="0.25">
      <c r="A5" s="4" t="str">
        <f>standard_2021!A7</f>
        <v>EUR</v>
      </c>
      <c r="B5" s="4" t="str">
        <f>standard_2021!B7</f>
        <v>Germany</v>
      </c>
      <c r="C5" s="3">
        <f>standard_2021!AA7</f>
        <v>22.623015873015873</v>
      </c>
      <c r="D5" s="3">
        <f>standard_2021!AB7</f>
        <v>33.919783224294498</v>
      </c>
      <c r="E5" s="3">
        <f>standard_2020!R7</f>
        <v>57.360294676084152</v>
      </c>
      <c r="F5" s="3">
        <f t="shared" si="0"/>
        <v>56.542799097310372</v>
      </c>
      <c r="G5" s="3">
        <f t="shared" si="1"/>
        <v>-0.8174955787737801</v>
      </c>
    </row>
    <row r="6" spans="1:7" x14ac:dyDescent="0.25">
      <c r="A6" s="4" t="str">
        <f>standard_2021!A22</f>
        <v>EUR</v>
      </c>
      <c r="B6" s="4" t="str">
        <f>standard_2021!B22</f>
        <v>Austria</v>
      </c>
      <c r="C6" s="3">
        <f>standard_2021!AA22</f>
        <v>14.095238095238098</v>
      </c>
      <c r="D6" s="3">
        <f>standard_2021!AB22</f>
        <v>47.716246785795654</v>
      </c>
      <c r="E6" s="3">
        <f>standard_2020!R22</f>
        <v>69.33794714057872</v>
      </c>
      <c r="F6" s="3">
        <f t="shared" si="0"/>
        <v>61.811484881033749</v>
      </c>
      <c r="G6" s="3">
        <f t="shared" si="1"/>
        <v>-7.5264622595449708</v>
      </c>
    </row>
    <row r="7" spans="1:7" x14ac:dyDescent="0.25">
      <c r="A7" s="4" t="str">
        <f>standard_2021!A21</f>
        <v>EUR</v>
      </c>
      <c r="B7" s="4" t="str">
        <f>standard_2021!B21</f>
        <v>Netherlands</v>
      </c>
      <c r="C7" s="3">
        <f>standard_2021!AA21</f>
        <v>19.746031746031747</v>
      </c>
      <c r="D7" s="3">
        <f>standard_2021!AB21</f>
        <v>42.498388829215898</v>
      </c>
      <c r="E7" s="3">
        <f>standard_2020!R21</f>
        <v>56.660571884256093</v>
      </c>
      <c r="F7" s="3">
        <f t="shared" si="0"/>
        <v>62.244420575247645</v>
      </c>
      <c r="G7" s="3">
        <f t="shared" si="1"/>
        <v>5.5838486909915517</v>
      </c>
    </row>
    <row r="8" spans="1:7" x14ac:dyDescent="0.25">
      <c r="A8" s="4" t="str">
        <f>standard_2021!A26</f>
        <v>EUR</v>
      </c>
      <c r="B8" s="4" t="str">
        <f>standard_2021!B26</f>
        <v>Slovenia</v>
      </c>
      <c r="C8" s="3">
        <f>standard_2021!AA26</f>
        <v>18.975056689342406</v>
      </c>
      <c r="D8" s="3">
        <f>standard_2021!AB26</f>
        <v>46.896144582234811</v>
      </c>
      <c r="E8" s="3">
        <f>standard_2020!R26</f>
        <v>64.865714068721587</v>
      </c>
      <c r="F8" s="3">
        <f t="shared" si="0"/>
        <v>65.87120127157722</v>
      </c>
      <c r="G8" s="3">
        <f t="shared" si="1"/>
        <v>1.0054872028556332</v>
      </c>
    </row>
    <row r="9" spans="1:7" x14ac:dyDescent="0.25">
      <c r="A9" s="4" t="str">
        <f>standard_2021!A12</f>
        <v>EUR</v>
      </c>
      <c r="B9" s="4" t="str">
        <f>standard_2021!B12</f>
        <v>France</v>
      </c>
      <c r="C9" s="3">
        <f>standard_2021!AA12</f>
        <v>26.201814058956916</v>
      </c>
      <c r="D9" s="3">
        <f>standard_2021!AB12</f>
        <v>40.297838752725973</v>
      </c>
      <c r="E9" s="3">
        <f>standard_2020!R12</f>
        <v>86.709205372739206</v>
      </c>
      <c r="F9" s="3">
        <f t="shared" si="0"/>
        <v>66.499652811682893</v>
      </c>
      <c r="G9" s="3">
        <f t="shared" si="1"/>
        <v>-20.209552561056313</v>
      </c>
    </row>
    <row r="10" spans="1:7" x14ac:dyDescent="0.25">
      <c r="A10" s="4" t="str">
        <f>standard_2021!A15</f>
        <v>EUR</v>
      </c>
      <c r="B10" s="4" t="str">
        <f>standard_2021!B15</f>
        <v>Cyprus</v>
      </c>
      <c r="C10" s="3">
        <f>standard_2021!AA15</f>
        <v>42.866213151927433</v>
      </c>
      <c r="D10" s="3">
        <f>standard_2021!AB15</f>
        <v>32.843895452918012</v>
      </c>
      <c r="E10" s="3">
        <f>standard_2020!R15</f>
        <v>78.117346938775498</v>
      </c>
      <c r="F10" s="3">
        <f t="shared" si="0"/>
        <v>75.710108604845445</v>
      </c>
      <c r="G10" s="3">
        <f t="shared" si="1"/>
        <v>-2.4072383339300529</v>
      </c>
    </row>
    <row r="11" spans="1:7" x14ac:dyDescent="0.25">
      <c r="A11" s="4" t="str">
        <f>standard_2021!A9</f>
        <v>EUR</v>
      </c>
      <c r="B11" s="4" t="str">
        <f>standard_2021!B9</f>
        <v>Ireland</v>
      </c>
      <c r="C11" s="3">
        <f>standard_2021!AA9</f>
        <v>40.836734693877553</v>
      </c>
      <c r="D11" s="3">
        <f>standard_2021!AB9</f>
        <v>36.659652377697491</v>
      </c>
      <c r="E11" s="3">
        <f>standard_2020!R9</f>
        <v>143.05165511180547</v>
      </c>
      <c r="F11" s="3">
        <f t="shared" si="0"/>
        <v>77.496387071575043</v>
      </c>
      <c r="G11" s="3">
        <f t="shared" si="1"/>
        <v>-65.55526804023043</v>
      </c>
    </row>
    <row r="12" spans="1:7" x14ac:dyDescent="0.25">
      <c r="A12" s="4" t="str">
        <f>standard_2021!A11</f>
        <v>EUR</v>
      </c>
      <c r="B12" s="4" t="str">
        <f>standard_2021!B11</f>
        <v>Spain</v>
      </c>
      <c r="C12" s="3">
        <f>standard_2021!AA11</f>
        <v>37.794217687074827</v>
      </c>
      <c r="D12" s="3">
        <f>standard_2021!AB11</f>
        <v>39.829305406373074</v>
      </c>
      <c r="E12" s="3">
        <f>standard_2020!R11</f>
        <v>142.6117702264319</v>
      </c>
      <c r="F12" s="3">
        <f t="shared" si="0"/>
        <v>77.623523093447901</v>
      </c>
      <c r="G12" s="3">
        <f t="shared" si="1"/>
        <v>-64.988247132984</v>
      </c>
    </row>
    <row r="13" spans="1:7" x14ac:dyDescent="0.25">
      <c r="A13" s="4" t="str">
        <f>standard_2021!A8</f>
        <v>EUR</v>
      </c>
      <c r="B13" s="4" t="str">
        <f>standard_2021!B8</f>
        <v>Estonia</v>
      </c>
      <c r="C13" s="3">
        <f>standard_2021!AA8</f>
        <v>15.430839002267573</v>
      </c>
      <c r="D13" s="3">
        <f>standard_2021!AB8</f>
        <v>62.914998535299283</v>
      </c>
      <c r="E13" s="3">
        <f>standard_2020!R8</f>
        <v>76.190706745218023</v>
      </c>
      <c r="F13" s="3">
        <f t="shared" si="0"/>
        <v>78.345837537566851</v>
      </c>
      <c r="G13" s="3">
        <f t="shared" si="1"/>
        <v>2.1551307923488281</v>
      </c>
    </row>
    <row r="14" spans="1:7" x14ac:dyDescent="0.25">
      <c r="A14" s="4" t="str">
        <f>standard_2021!A27</f>
        <v>EUR</v>
      </c>
      <c r="B14" s="4" t="str">
        <f>standard_2021!B27</f>
        <v>Slovakia</v>
      </c>
      <c r="C14" s="3">
        <f>standard_2021!AA27</f>
        <v>35.544217687074827</v>
      </c>
      <c r="D14" s="3">
        <f>standard_2021!AB27</f>
        <v>50.988249845392708</v>
      </c>
      <c r="E14" s="3">
        <f>standard_2020!R27</f>
        <v>69.153470798207636</v>
      </c>
      <c r="F14" s="3">
        <f t="shared" si="0"/>
        <v>86.532467532467535</v>
      </c>
      <c r="G14" s="3">
        <f t="shared" si="1"/>
        <v>17.3789967342599</v>
      </c>
    </row>
    <row r="15" spans="1:7" x14ac:dyDescent="0.25">
      <c r="A15" s="4" t="str">
        <f>standard_2021!A17</f>
        <v>EUR</v>
      </c>
      <c r="B15" s="4" t="str">
        <f>standard_2021!B17</f>
        <v>Lithuania</v>
      </c>
      <c r="C15" s="3">
        <f>standard_2021!AA17</f>
        <v>27.319727891156464</v>
      </c>
      <c r="D15" s="3">
        <f>standard_2021!AB17</f>
        <v>60.325936594733591</v>
      </c>
      <c r="E15" s="3">
        <f>standard_2020!R17</f>
        <v>86.393605767665903</v>
      </c>
      <c r="F15" s="3">
        <f t="shared" si="0"/>
        <v>87.645664485890052</v>
      </c>
      <c r="G15" s="3">
        <f t="shared" si="1"/>
        <v>1.2520587182241485</v>
      </c>
    </row>
    <row r="16" spans="1:7" x14ac:dyDescent="0.25">
      <c r="A16" s="4" t="str">
        <f>standard_2021!A14</f>
        <v>EUR</v>
      </c>
      <c r="B16" s="4" t="str">
        <f>standard_2021!B14</f>
        <v>Italy</v>
      </c>
      <c r="C16" s="3">
        <f>standard_2021!AA14</f>
        <v>17.031746031746032</v>
      </c>
      <c r="D16" s="3">
        <f>standard_2021!AB14</f>
        <v>75.570395143703422</v>
      </c>
      <c r="E16" s="3">
        <f>standard_2020!R14</f>
        <v>116.29130456010155</v>
      </c>
      <c r="F16" s="3">
        <f t="shared" si="0"/>
        <v>92.602141175449447</v>
      </c>
      <c r="G16" s="3">
        <f t="shared" si="1"/>
        <v>-23.689163384652105</v>
      </c>
    </row>
    <row r="17" spans="1:7" x14ac:dyDescent="0.25">
      <c r="A17" s="4" t="str">
        <f>standard_2021!A24</f>
        <v>EUR</v>
      </c>
      <c r="B17" s="4" t="str">
        <f>standard_2021!B24</f>
        <v>Portugal</v>
      </c>
      <c r="C17" s="3">
        <f>standard_2021!AA24</f>
        <v>41.818594104308389</v>
      </c>
      <c r="D17" s="3">
        <f>standard_2021!AB24</f>
        <v>53.814642124792499</v>
      </c>
      <c r="E17" s="3">
        <f>standard_2020!R24</f>
        <v>81.562030075187963</v>
      </c>
      <c r="F17" s="3">
        <f t="shared" si="0"/>
        <v>95.633236229100888</v>
      </c>
      <c r="G17" s="3">
        <f t="shared" si="1"/>
        <v>14.071206153912925</v>
      </c>
    </row>
    <row r="18" spans="1:7" x14ac:dyDescent="0.25">
      <c r="A18" s="4" t="str">
        <f>standard_2021!A18</f>
        <v>EUR</v>
      </c>
      <c r="B18" s="4" t="str">
        <f>standard_2021!B18</f>
        <v>Luxembourg</v>
      </c>
      <c r="C18" s="3">
        <f>standard_2021!AA18</f>
        <v>14.317460317460318</v>
      </c>
      <c r="D18" s="3">
        <f>standard_2021!AB18</f>
        <v>87.977223903915643</v>
      </c>
      <c r="E18" s="3">
        <f>standard_2020!R18</f>
        <v>106.34762501491824</v>
      </c>
      <c r="F18" s="3">
        <f t="shared" si="0"/>
        <v>102.29468422137596</v>
      </c>
      <c r="G18" s="3">
        <f t="shared" si="1"/>
        <v>-4.0529407935422768</v>
      </c>
    </row>
    <row r="19" spans="1:7" x14ac:dyDescent="0.25">
      <c r="A19" s="4" t="str">
        <f>standard_2021!A16</f>
        <v>EUR</v>
      </c>
      <c r="B19" s="4" t="str">
        <f>standard_2021!B16</f>
        <v>Latvia</v>
      </c>
      <c r="C19" s="3">
        <f>standard_2021!AA16</f>
        <v>22.814058956916103</v>
      </c>
      <c r="D19" s="3">
        <f>standard_2021!AB16</f>
        <v>101.95506623702113</v>
      </c>
      <c r="E19" s="3">
        <f>standard_2020!R16</f>
        <v>50.315615879525659</v>
      </c>
      <c r="F19" s="3">
        <f t="shared" si="0"/>
        <v>124.76912519393723</v>
      </c>
      <c r="G19" s="3">
        <f t="shared" si="1"/>
        <v>74.453509314411576</v>
      </c>
    </row>
    <row r="20" spans="1:7" x14ac:dyDescent="0.25">
      <c r="A20" s="4" t="str">
        <f>standard_2021!A10</f>
        <v>EUR</v>
      </c>
      <c r="B20" s="4" t="str">
        <f>standard_2021!B10</f>
        <v>Greece</v>
      </c>
      <c r="C20" s="3">
        <f>standard_2021!AA10</f>
        <v>51.256235827664398</v>
      </c>
      <c r="D20" s="3">
        <f>standard_2021!AB10</f>
        <v>83.946562835660572</v>
      </c>
      <c r="E20" s="3">
        <f>standard_2020!R10</f>
        <v>229.65228547559374</v>
      </c>
      <c r="F20" s="3">
        <f t="shared" si="0"/>
        <v>135.20279866332498</v>
      </c>
      <c r="G20" s="3">
        <f t="shared" si="1"/>
        <v>-94.449486812268759</v>
      </c>
    </row>
    <row r="21" spans="1:7" x14ac:dyDescent="0.25">
      <c r="A21" s="4" t="str">
        <f>standard_2021!A23</f>
        <v>N_EUR</v>
      </c>
      <c r="B21" s="4" t="str">
        <f>standard_2021!B23</f>
        <v>Poland</v>
      </c>
      <c r="C21" s="3">
        <f>standard_2021!AA23</f>
        <v>18.124716553287982</v>
      </c>
      <c r="D21" s="3">
        <f>standard_2021!AB23</f>
        <v>25.297399342512126</v>
      </c>
      <c r="E21" s="3">
        <f>standard_2020!R23</f>
        <v>50.240167518363009</v>
      </c>
      <c r="F21" s="3">
        <f t="shared" si="0"/>
        <v>43.422115895800104</v>
      </c>
      <c r="G21" s="3">
        <f t="shared" si="1"/>
        <v>-6.8180516225629049</v>
      </c>
    </row>
    <row r="22" spans="1:7" x14ac:dyDescent="0.25">
      <c r="A22" s="4" t="str">
        <f>standard_2021!A4</f>
        <v>N_EUR</v>
      </c>
      <c r="B22" s="4" t="str">
        <f>standard_2021!B4</f>
        <v>Bulgaria</v>
      </c>
      <c r="C22" s="3">
        <f>standard_2021!AA4</f>
        <v>22.91383219954648</v>
      </c>
      <c r="D22" s="3">
        <f>standard_2021!AB4</f>
        <v>20.640212544347882</v>
      </c>
      <c r="E22" s="3">
        <f>standard_2020!R4</f>
        <v>60.69200870140719</v>
      </c>
      <c r="F22" s="3">
        <f t="shared" si="0"/>
        <v>43.554044743894366</v>
      </c>
      <c r="G22" s="3">
        <f t="shared" si="1"/>
        <v>-17.137963957512824</v>
      </c>
    </row>
    <row r="23" spans="1:7" x14ac:dyDescent="0.25">
      <c r="A23" s="4" t="str">
        <f>standard_2021!A13</f>
        <v>N_EUR</v>
      </c>
      <c r="B23" s="4" t="str">
        <f>standard_2021!B13</f>
        <v>Croatia</v>
      </c>
      <c r="C23" s="3">
        <f>standard_2021!AA13</f>
        <v>16.956916099773242</v>
      </c>
      <c r="D23" s="3">
        <f>standard_2021!AB13</f>
        <v>31.095905347785049</v>
      </c>
      <c r="E23" s="3">
        <f>standard_2020!R13</f>
        <v>56.631440614523328</v>
      </c>
      <c r="F23" s="3">
        <f t="shared" si="0"/>
        <v>48.052821447558287</v>
      </c>
      <c r="G23" s="3">
        <f t="shared" si="1"/>
        <v>-8.5786191669650407</v>
      </c>
    </row>
    <row r="24" spans="1:7" x14ac:dyDescent="0.25">
      <c r="A24" s="4" t="str">
        <f>standard_2021!A25</f>
        <v>N_EUR</v>
      </c>
      <c r="B24" s="4" t="str">
        <f>standard_2021!B25</f>
        <v>Romania</v>
      </c>
      <c r="C24" s="3">
        <f>standard_2021!AA25</f>
        <v>32.061224489795919</v>
      </c>
      <c r="D24" s="3">
        <f>standard_2021!AB25</f>
        <v>22.248209810239889</v>
      </c>
      <c r="E24" s="3">
        <f>standard_2020!R25</f>
        <v>60.506290075838955</v>
      </c>
      <c r="F24" s="3">
        <f t="shared" si="0"/>
        <v>54.309434300035804</v>
      </c>
      <c r="G24" s="3">
        <f t="shared" si="1"/>
        <v>-6.1968557758031508</v>
      </c>
    </row>
    <row r="25" spans="1:7" x14ac:dyDescent="0.25">
      <c r="A25" s="4" t="str">
        <f>standard_2021!A6</f>
        <v>N_EUR</v>
      </c>
      <c r="B25" s="4" t="str">
        <f>standard_2021!B6</f>
        <v>Denmark</v>
      </c>
      <c r="C25" s="3">
        <f>standard_2021!AA6</f>
        <v>17.126984126984127</v>
      </c>
      <c r="D25" s="3">
        <f>standard_2021!AB6</f>
        <v>43.323438466295606</v>
      </c>
      <c r="E25" s="3">
        <f>standard_2020!R6</f>
        <v>47.653983443457136</v>
      </c>
      <c r="F25" s="3">
        <f t="shared" si="0"/>
        <v>60.450422593279733</v>
      </c>
      <c r="G25" s="3">
        <f t="shared" si="1"/>
        <v>12.796439149822596</v>
      </c>
    </row>
    <row r="26" spans="1:7" x14ac:dyDescent="0.25">
      <c r="A26" s="4" t="str">
        <f>standard_2021!A5</f>
        <v>N_EUR</v>
      </c>
      <c r="B26" s="4" t="str">
        <f>standard_2021!B5</f>
        <v>Czech Republic</v>
      </c>
      <c r="C26" s="3">
        <f>standard_2021!AA5</f>
        <v>23.429705215419499</v>
      </c>
      <c r="D26" s="3">
        <f>standard_2021!AB5</f>
        <v>42.226751944797059</v>
      </c>
      <c r="E26" s="3">
        <f>standard_2020!R5</f>
        <v>45.999123891981029</v>
      </c>
      <c r="F26" s="3">
        <f t="shared" si="0"/>
        <v>65.656457160216561</v>
      </c>
      <c r="G26" s="3">
        <f t="shared" si="1"/>
        <v>19.657333268235533</v>
      </c>
    </row>
    <row r="27" spans="1:7" x14ac:dyDescent="0.25">
      <c r="A27" s="4" t="str">
        <f>standard_2021!A19</f>
        <v>N_EUR</v>
      </c>
      <c r="B27" s="4" t="str">
        <f>standard_2021!B19</f>
        <v>Hungary</v>
      </c>
      <c r="C27" s="3">
        <f>standard_2021!AA19</f>
        <v>30.678004535147391</v>
      </c>
      <c r="D27" s="3">
        <f>standard_2021!AB19</f>
        <v>54.521514826026113</v>
      </c>
      <c r="E27" s="3">
        <f>standard_2020!R19</f>
        <v>83.747613080319852</v>
      </c>
      <c r="F27" s="3">
        <f t="shared" si="0"/>
        <v>85.1995193611735</v>
      </c>
      <c r="G27" s="3">
        <f t="shared" si="1"/>
        <v>1.4519062808536489</v>
      </c>
    </row>
    <row r="28" spans="1:7" x14ac:dyDescent="0.25">
      <c r="A28" s="4" t="str">
        <f>standard_2021!A29</f>
        <v>N_EUR</v>
      </c>
      <c r="B28" s="4" t="str">
        <f>standard_2021!B29</f>
        <v>Sweden</v>
      </c>
      <c r="C28" s="3">
        <f>standard_2021!AA29</f>
        <v>15.083333333333332</v>
      </c>
      <c r="D28" s="3">
        <f>standard_2021!AB29</f>
        <v>75.572266705725355</v>
      </c>
      <c r="E28" s="3">
        <f>standard_2020!R29</f>
        <v>78.800401978973397</v>
      </c>
      <c r="F28" s="3">
        <f t="shared" si="0"/>
        <v>90.655600039058683</v>
      </c>
      <c r="G28" s="3">
        <f t="shared" si="1"/>
        <v>11.855198060085286</v>
      </c>
    </row>
  </sheetData>
  <sortState ref="A2:F28">
    <sortCondition ref="A2:A28"/>
    <sortCondition ref="F2:F28"/>
  </sortState>
  <pageMargins left="0.7" right="0.7" top="0.75" bottom="0.75" header="0.3" footer="0.3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selection activeCell="K2" sqref="K2"/>
    </sheetView>
  </sheetViews>
  <sheetFormatPr defaultRowHeight="13.2" x14ac:dyDescent="0.25"/>
  <cols>
    <col min="1" max="1" width="15.109375" customWidth="1"/>
    <col min="2" max="11" width="7.44140625" customWidth="1"/>
  </cols>
  <sheetData>
    <row r="1" spans="1:13" ht="22.5" customHeight="1" x14ac:dyDescent="0.25">
      <c r="A1" s="52" t="s">
        <v>124</v>
      </c>
      <c r="B1" s="44">
        <v>2012</v>
      </c>
      <c r="C1" s="44">
        <v>2013</v>
      </c>
      <c r="D1" s="44">
        <v>2014</v>
      </c>
      <c r="E1" s="44">
        <v>2015</v>
      </c>
      <c r="F1" s="44">
        <v>2016</v>
      </c>
      <c r="G1" s="44">
        <v>2017</v>
      </c>
      <c r="H1" s="44">
        <v>2018</v>
      </c>
      <c r="I1" s="44">
        <v>2019</v>
      </c>
      <c r="J1" s="44">
        <v>2020</v>
      </c>
      <c r="K1" s="44">
        <v>2021</v>
      </c>
    </row>
    <row r="2" spans="1:13" ht="10.5" customHeight="1" x14ac:dyDescent="0.25">
      <c r="A2" s="64" t="s">
        <v>29</v>
      </c>
      <c r="B2" s="64">
        <f>standard_2012!$S28</f>
        <v>12</v>
      </c>
      <c r="C2" s="64">
        <f>standard_2013!$S28</f>
        <v>13</v>
      </c>
      <c r="D2" s="64">
        <f>standard_2014!$S28</f>
        <v>15</v>
      </c>
      <c r="E2" s="64">
        <f>standard_2015!$S28</f>
        <v>23</v>
      </c>
      <c r="F2" s="64">
        <f>standard_2016!$S28</f>
        <v>20</v>
      </c>
      <c r="G2" s="64">
        <f>standard_2017!$S28</f>
        <v>7</v>
      </c>
      <c r="H2" s="64">
        <f>standard_2018!$S28</f>
        <v>7</v>
      </c>
      <c r="I2" s="64">
        <f>standard_2019!$S28</f>
        <v>1</v>
      </c>
      <c r="J2" s="64">
        <f>standard_2020!$S28</f>
        <v>1</v>
      </c>
      <c r="K2" s="64">
        <f>standard_2021!$S28</f>
        <v>1</v>
      </c>
      <c r="L2">
        <f t="shared" ref="L2:L28" si="0">K2-B2</f>
        <v>-11</v>
      </c>
      <c r="M2">
        <f t="shared" ref="M2:M28" si="1">K2-J2</f>
        <v>0</v>
      </c>
    </row>
    <row r="3" spans="1:13" ht="10.5" customHeight="1" x14ac:dyDescent="0.25">
      <c r="A3" s="45" t="s">
        <v>24</v>
      </c>
      <c r="B3" s="45">
        <f>standard_2012!$S23</f>
        <v>15</v>
      </c>
      <c r="C3" s="45">
        <f>standard_2013!$S23</f>
        <v>17</v>
      </c>
      <c r="D3" s="45">
        <f>standard_2014!$S23</f>
        <v>6</v>
      </c>
      <c r="E3" s="45">
        <f>standard_2015!$S23</f>
        <v>3</v>
      </c>
      <c r="F3" s="45">
        <f>standard_2016!$S23</f>
        <v>11</v>
      </c>
      <c r="G3" s="45">
        <f>standard_2017!$S23</f>
        <v>9</v>
      </c>
      <c r="H3" s="45">
        <f>standard_2018!$S23</f>
        <v>4</v>
      </c>
      <c r="I3" s="45">
        <f>standard_2019!$S23</f>
        <v>10</v>
      </c>
      <c r="J3" s="45">
        <f>standard_2020!$S23</f>
        <v>6</v>
      </c>
      <c r="K3" s="45">
        <f>standard_2021!$S23</f>
        <v>2</v>
      </c>
      <c r="L3">
        <f t="shared" si="0"/>
        <v>-13</v>
      </c>
      <c r="M3">
        <f t="shared" si="1"/>
        <v>-4</v>
      </c>
    </row>
    <row r="4" spans="1:13" ht="10.5" customHeight="1" x14ac:dyDescent="0.25">
      <c r="A4" s="45" t="s">
        <v>5</v>
      </c>
      <c r="B4" s="45">
        <f>standard_2012!$S4</f>
        <v>20</v>
      </c>
      <c r="C4" s="45">
        <f>standard_2013!$S4</f>
        <v>19</v>
      </c>
      <c r="D4" s="45">
        <f>standard_2014!$S4</f>
        <v>10</v>
      </c>
      <c r="E4" s="45">
        <f>standard_2015!$S4</f>
        <v>12</v>
      </c>
      <c r="F4" s="45">
        <f>standard_2016!$S4</f>
        <v>14</v>
      </c>
      <c r="G4" s="45">
        <f>standard_2017!$S4</f>
        <v>16</v>
      </c>
      <c r="H4" s="45">
        <f>standard_2018!$S4</f>
        <v>19</v>
      </c>
      <c r="I4" s="45">
        <f>standard_2019!$S4</f>
        <v>18</v>
      </c>
      <c r="J4" s="45">
        <f>standard_2020!$S4</f>
        <v>12</v>
      </c>
      <c r="K4" s="45">
        <f>standard_2021!$S4</f>
        <v>3</v>
      </c>
      <c r="L4">
        <f t="shared" si="0"/>
        <v>-17</v>
      </c>
      <c r="M4">
        <f t="shared" si="1"/>
        <v>-9</v>
      </c>
    </row>
    <row r="5" spans="1:13" ht="10.5" customHeight="1" x14ac:dyDescent="0.25">
      <c r="A5" s="49" t="s">
        <v>21</v>
      </c>
      <c r="B5" s="49">
        <f>standard_2012!$S20</f>
        <v>1</v>
      </c>
      <c r="C5" s="49">
        <f>standard_2013!$S20</f>
        <v>1</v>
      </c>
      <c r="D5" s="49">
        <f>standard_2014!$S20</f>
        <v>2</v>
      </c>
      <c r="E5" s="49">
        <f>standard_2015!$S20</f>
        <v>1</v>
      </c>
      <c r="F5" s="49">
        <f>standard_2016!$S20</f>
        <v>2</v>
      </c>
      <c r="G5" s="49">
        <f>standard_2017!$S20</f>
        <v>2</v>
      </c>
      <c r="H5" s="49">
        <f>standard_2018!$S20</f>
        <v>8</v>
      </c>
      <c r="I5" s="49">
        <f>standard_2019!$S20</f>
        <v>8</v>
      </c>
      <c r="J5" s="49">
        <f>standard_2020!$S20</f>
        <v>5</v>
      </c>
      <c r="K5" s="49">
        <f>standard_2021!$S20</f>
        <v>4</v>
      </c>
      <c r="L5">
        <f t="shared" si="0"/>
        <v>3</v>
      </c>
      <c r="M5">
        <f t="shared" si="1"/>
        <v>-1</v>
      </c>
    </row>
    <row r="6" spans="1:13" ht="10.5" customHeight="1" x14ac:dyDescent="0.25">
      <c r="A6" s="45" t="s">
        <v>14</v>
      </c>
      <c r="B6" s="45">
        <f>standard_2012!$S13</f>
        <v>26</v>
      </c>
      <c r="C6" s="45">
        <f>standard_2013!$S13</f>
        <v>26</v>
      </c>
      <c r="D6" s="45">
        <f>standard_2014!$S13</f>
        <v>23</v>
      </c>
      <c r="E6" s="45">
        <f>standard_2015!$S13</f>
        <v>9</v>
      </c>
      <c r="F6" s="45">
        <f>standard_2016!$S13</f>
        <v>4</v>
      </c>
      <c r="G6" s="45">
        <f>standard_2017!$S13</f>
        <v>12</v>
      </c>
      <c r="H6" s="45">
        <f>standard_2018!$S13</f>
        <v>22</v>
      </c>
      <c r="I6" s="45">
        <f>standard_2019!$S13</f>
        <v>13</v>
      </c>
      <c r="J6" s="45">
        <f>standard_2020!$S13</f>
        <v>8</v>
      </c>
      <c r="K6" s="45">
        <f>standard_2021!$S13</f>
        <v>5</v>
      </c>
      <c r="L6">
        <f t="shared" si="0"/>
        <v>-21</v>
      </c>
      <c r="M6">
        <f t="shared" si="1"/>
        <v>-3</v>
      </c>
    </row>
    <row r="7" spans="1:13" ht="10.5" customHeight="1" x14ac:dyDescent="0.25">
      <c r="A7" s="49" t="s">
        <v>3</v>
      </c>
      <c r="B7" s="49">
        <f>standard_2012!$S3</f>
        <v>2</v>
      </c>
      <c r="C7" s="49">
        <f>standard_2013!$S3</f>
        <v>10</v>
      </c>
      <c r="D7" s="49">
        <f>standard_2014!$S3</f>
        <v>14</v>
      </c>
      <c r="E7" s="49">
        <f>standard_2015!$S3</f>
        <v>22</v>
      </c>
      <c r="F7" s="49">
        <f>standard_2016!$S3</f>
        <v>13</v>
      </c>
      <c r="G7" s="49">
        <f>standard_2017!$S3</f>
        <v>1</v>
      </c>
      <c r="H7" s="49">
        <f>standard_2018!$S3</f>
        <v>5</v>
      </c>
      <c r="I7" s="49">
        <f>standard_2019!$S3</f>
        <v>5</v>
      </c>
      <c r="J7" s="49">
        <f>standard_2020!$S3</f>
        <v>2</v>
      </c>
      <c r="K7" s="49">
        <f>standard_2021!$S3</f>
        <v>6</v>
      </c>
      <c r="L7">
        <f t="shared" si="0"/>
        <v>4</v>
      </c>
      <c r="M7">
        <f t="shared" si="1"/>
        <v>4</v>
      </c>
    </row>
    <row r="8" spans="1:13" ht="10.5" customHeight="1" x14ac:dyDescent="0.25">
      <c r="A8" s="45" t="s">
        <v>26</v>
      </c>
      <c r="B8" s="45">
        <f>standard_2012!$S25</f>
        <v>7</v>
      </c>
      <c r="C8" s="45">
        <f>standard_2013!$S25</f>
        <v>7</v>
      </c>
      <c r="D8" s="45">
        <f>standard_2014!$S25</f>
        <v>1</v>
      </c>
      <c r="E8" s="45">
        <f>standard_2015!$S25</f>
        <v>2</v>
      </c>
      <c r="F8" s="45">
        <f>standard_2016!$S25</f>
        <v>8</v>
      </c>
      <c r="G8" s="45">
        <f>standard_2017!$S25</f>
        <v>19</v>
      </c>
      <c r="H8" s="45">
        <f>standard_2018!$S25</f>
        <v>18</v>
      </c>
      <c r="I8" s="45">
        <f>standard_2019!$S25</f>
        <v>17</v>
      </c>
      <c r="J8" s="45">
        <f>standard_2020!$S25</f>
        <v>11</v>
      </c>
      <c r="K8" s="45">
        <f>standard_2021!$S25</f>
        <v>7</v>
      </c>
      <c r="L8">
        <f t="shared" si="0"/>
        <v>0</v>
      </c>
      <c r="M8">
        <f t="shared" si="1"/>
        <v>-4</v>
      </c>
    </row>
    <row r="9" spans="1:13" ht="10.5" customHeight="1" x14ac:dyDescent="0.25">
      <c r="A9" s="47" t="s">
        <v>8</v>
      </c>
      <c r="B9" s="49">
        <f>standard_2012!$S7</f>
        <v>5</v>
      </c>
      <c r="C9" s="49">
        <f>standard_2013!$S7</f>
        <v>3</v>
      </c>
      <c r="D9" s="49">
        <f>standard_2014!$S7</f>
        <v>4</v>
      </c>
      <c r="E9" s="49">
        <f>standard_2015!$S7</f>
        <v>5</v>
      </c>
      <c r="F9" s="49">
        <f>standard_2016!$S7</f>
        <v>6</v>
      </c>
      <c r="G9" s="49">
        <f>standard_2017!$S7</f>
        <v>8</v>
      </c>
      <c r="H9" s="49">
        <f>standard_2018!$S7</f>
        <v>13</v>
      </c>
      <c r="I9" s="49">
        <f>standard_2019!$S7</f>
        <v>11</v>
      </c>
      <c r="J9" s="49">
        <f>standard_2020!$S7</f>
        <v>10</v>
      </c>
      <c r="K9" s="49">
        <f>standard_2021!$S7</f>
        <v>8</v>
      </c>
      <c r="L9">
        <f t="shared" si="0"/>
        <v>3</v>
      </c>
      <c r="M9">
        <f t="shared" si="1"/>
        <v>-2</v>
      </c>
    </row>
    <row r="10" spans="1:13" ht="10.5" customHeight="1" x14ac:dyDescent="0.25">
      <c r="A10" s="45" t="s">
        <v>7</v>
      </c>
      <c r="B10" s="45">
        <f>standard_2012!$S6</f>
        <v>19</v>
      </c>
      <c r="C10" s="45">
        <f>standard_2013!$S6</f>
        <v>20</v>
      </c>
      <c r="D10" s="45">
        <f>standard_2014!$S6</f>
        <v>20</v>
      </c>
      <c r="E10" s="45">
        <f>standard_2015!$S6</f>
        <v>16</v>
      </c>
      <c r="F10" s="45">
        <f>standard_2016!$S6</f>
        <v>12</v>
      </c>
      <c r="G10" s="45">
        <f>standard_2017!$S6</f>
        <v>4</v>
      </c>
      <c r="H10" s="45">
        <f>standard_2018!$S6</f>
        <v>2</v>
      </c>
      <c r="I10" s="45">
        <f>standard_2019!$S6</f>
        <v>6</v>
      </c>
      <c r="J10" s="45">
        <f>standard_2020!$S6</f>
        <v>4</v>
      </c>
      <c r="K10" s="45">
        <f>standard_2021!$S6</f>
        <v>9</v>
      </c>
      <c r="L10">
        <f t="shared" si="0"/>
        <v>-10</v>
      </c>
      <c r="M10">
        <f t="shared" si="1"/>
        <v>5</v>
      </c>
    </row>
    <row r="11" spans="1:13" ht="10.5" customHeight="1" x14ac:dyDescent="0.25">
      <c r="A11" s="49" t="s">
        <v>23</v>
      </c>
      <c r="B11" s="49">
        <f>standard_2012!$S22</f>
        <v>3</v>
      </c>
      <c r="C11" s="49">
        <f>standard_2013!$S22</f>
        <v>5</v>
      </c>
      <c r="D11" s="49">
        <f>standard_2014!$S22</f>
        <v>9</v>
      </c>
      <c r="E11" s="49">
        <f>standard_2015!$S22</f>
        <v>14</v>
      </c>
      <c r="F11" s="49">
        <f>standard_2016!$S22</f>
        <v>16</v>
      </c>
      <c r="G11" s="49">
        <f>standard_2017!$S22</f>
        <v>3</v>
      </c>
      <c r="H11" s="49">
        <f>standard_2018!$S22</f>
        <v>1</v>
      </c>
      <c r="I11" s="49">
        <f>standard_2019!$S22</f>
        <v>2</v>
      </c>
      <c r="J11" s="49">
        <f>standard_2020!$S22</f>
        <v>15</v>
      </c>
      <c r="K11" s="49">
        <f>standard_2021!$S22</f>
        <v>10</v>
      </c>
      <c r="L11">
        <f t="shared" si="0"/>
        <v>7</v>
      </c>
      <c r="M11">
        <f t="shared" si="1"/>
        <v>-5</v>
      </c>
    </row>
    <row r="12" spans="1:13" ht="10.5" customHeight="1" x14ac:dyDescent="0.25">
      <c r="A12" s="47" t="s">
        <v>22</v>
      </c>
      <c r="B12" s="49">
        <f>standard_2012!$S21</f>
        <v>10</v>
      </c>
      <c r="C12" s="49">
        <f>standard_2013!$S21</f>
        <v>16</v>
      </c>
      <c r="D12" s="49">
        <f>standard_2014!$S21</f>
        <v>18</v>
      </c>
      <c r="E12" s="49">
        <f>standard_2015!$S21</f>
        <v>17</v>
      </c>
      <c r="F12" s="49">
        <f>standard_2016!$S21</f>
        <v>10</v>
      </c>
      <c r="G12" s="49">
        <f>standard_2017!$S21</f>
        <v>11</v>
      </c>
      <c r="H12" s="49">
        <f>standard_2018!$S21</f>
        <v>15</v>
      </c>
      <c r="I12" s="49">
        <f>standard_2019!$S21</f>
        <v>16</v>
      </c>
      <c r="J12" s="49">
        <f>standard_2020!$S21</f>
        <v>9</v>
      </c>
      <c r="K12" s="49">
        <f>standard_2021!$S21</f>
        <v>11</v>
      </c>
      <c r="L12">
        <f t="shared" si="0"/>
        <v>1</v>
      </c>
      <c r="M12">
        <f t="shared" si="1"/>
        <v>2</v>
      </c>
    </row>
    <row r="13" spans="1:13" ht="10.5" customHeight="1" x14ac:dyDescent="0.25">
      <c r="A13" s="45" t="s">
        <v>6</v>
      </c>
      <c r="B13" s="45">
        <f>standard_2012!$S5</f>
        <v>4</v>
      </c>
      <c r="C13" s="45">
        <f>standard_2013!$S5</f>
        <v>4</v>
      </c>
      <c r="D13" s="45">
        <f>standard_2014!$S5</f>
        <v>7</v>
      </c>
      <c r="E13" s="45">
        <f>standard_2015!$S5</f>
        <v>4</v>
      </c>
      <c r="F13" s="45">
        <f>standard_2016!$S5</f>
        <v>3</v>
      </c>
      <c r="G13" s="45">
        <f>standard_2017!$S5</f>
        <v>17</v>
      </c>
      <c r="H13" s="45">
        <f>standard_2018!$S5</f>
        <v>17</v>
      </c>
      <c r="I13" s="45">
        <f>standard_2019!$S5</f>
        <v>12</v>
      </c>
      <c r="J13" s="45">
        <f>standard_2020!$S5</f>
        <v>3</v>
      </c>
      <c r="K13" s="45">
        <f>standard_2021!$S5</f>
        <v>12</v>
      </c>
      <c r="L13">
        <f t="shared" si="0"/>
        <v>8</v>
      </c>
      <c r="M13">
        <f t="shared" si="1"/>
        <v>9</v>
      </c>
    </row>
    <row r="14" spans="1:13" ht="10.5" customHeight="1" x14ac:dyDescent="0.25">
      <c r="A14" s="47" t="s">
        <v>27</v>
      </c>
      <c r="B14" s="49">
        <f>standard_2012!$S26</f>
        <v>21</v>
      </c>
      <c r="C14" s="49">
        <f>standard_2013!$S26</f>
        <v>21</v>
      </c>
      <c r="D14" s="49">
        <f>standard_2014!$S26</f>
        <v>17</v>
      </c>
      <c r="E14" s="49">
        <f>standard_2015!$S26</f>
        <v>6</v>
      </c>
      <c r="F14" s="49">
        <f>standard_2016!$S26</f>
        <v>1</v>
      </c>
      <c r="G14" s="49">
        <f>standard_2017!$S26</f>
        <v>10</v>
      </c>
      <c r="H14" s="49">
        <f>standard_2018!$S26</f>
        <v>6</v>
      </c>
      <c r="I14" s="49">
        <f>standard_2019!$S26</f>
        <v>4</v>
      </c>
      <c r="J14" s="49">
        <f>standard_2020!$S26</f>
        <v>13</v>
      </c>
      <c r="K14" s="49">
        <f>standard_2021!$S26</f>
        <v>13</v>
      </c>
      <c r="L14">
        <f t="shared" si="0"/>
        <v>-8</v>
      </c>
      <c r="M14">
        <f t="shared" si="1"/>
        <v>0</v>
      </c>
    </row>
    <row r="15" spans="1:13" ht="10.5" customHeight="1" x14ac:dyDescent="0.25">
      <c r="A15" s="47" t="s">
        <v>13</v>
      </c>
      <c r="B15" s="49">
        <f>standard_2012!$S12</f>
        <v>9</v>
      </c>
      <c r="C15" s="49">
        <f>standard_2013!$S12</f>
        <v>11</v>
      </c>
      <c r="D15" s="49">
        <f>standard_2014!$S12</f>
        <v>13</v>
      </c>
      <c r="E15" s="49">
        <f>standard_2015!$S12</f>
        <v>10</v>
      </c>
      <c r="F15" s="49">
        <f>standard_2016!$S12</f>
        <v>5</v>
      </c>
      <c r="G15" s="49">
        <f>standard_2017!$S12</f>
        <v>13</v>
      </c>
      <c r="H15" s="49">
        <f>standard_2018!$S12</f>
        <v>10</v>
      </c>
      <c r="I15" s="49">
        <f>standard_2019!$S12</f>
        <v>9</v>
      </c>
      <c r="J15" s="49">
        <f>standard_2020!$S12</f>
        <v>22</v>
      </c>
      <c r="K15" s="49">
        <f>standard_2021!$S12</f>
        <v>14</v>
      </c>
      <c r="L15">
        <f t="shared" si="0"/>
        <v>5</v>
      </c>
      <c r="M15">
        <f t="shared" si="1"/>
        <v>-8</v>
      </c>
    </row>
    <row r="16" spans="1:13" ht="10.5" customHeight="1" x14ac:dyDescent="0.25">
      <c r="A16" s="63" t="s">
        <v>16</v>
      </c>
      <c r="B16" s="64">
        <f>standard_2012!$S15</f>
        <v>23</v>
      </c>
      <c r="C16" s="64">
        <f>standard_2013!$S15</f>
        <v>25</v>
      </c>
      <c r="D16" s="64">
        <f>standard_2014!$S15</f>
        <v>26</v>
      </c>
      <c r="E16" s="64">
        <f>standard_2015!$S15</f>
        <v>27</v>
      </c>
      <c r="F16" s="64">
        <f>standard_2016!$S15</f>
        <v>27</v>
      </c>
      <c r="G16" s="64">
        <f>standard_2017!$S15</f>
        <v>27</v>
      </c>
      <c r="H16" s="64">
        <f>standard_2018!$S15</f>
        <v>24</v>
      </c>
      <c r="I16" s="64">
        <f>standard_2019!$S15</f>
        <v>25</v>
      </c>
      <c r="J16" s="64">
        <f>standard_2020!$S15</f>
        <v>17</v>
      </c>
      <c r="K16" s="64">
        <f>standard_2021!$S15</f>
        <v>15</v>
      </c>
      <c r="L16">
        <f t="shared" si="0"/>
        <v>-8</v>
      </c>
      <c r="M16">
        <f t="shared" si="1"/>
        <v>-2</v>
      </c>
    </row>
    <row r="17" spans="1:13" ht="10.5" customHeight="1" x14ac:dyDescent="0.25">
      <c r="A17" s="47" t="s">
        <v>10</v>
      </c>
      <c r="B17" s="49">
        <f>standard_2012!$S9</f>
        <v>25</v>
      </c>
      <c r="C17" s="49">
        <f>standard_2013!$S9</f>
        <v>18</v>
      </c>
      <c r="D17" s="49">
        <f>standard_2014!$S9</f>
        <v>21</v>
      </c>
      <c r="E17" s="49">
        <f>standard_2015!$S9</f>
        <v>25</v>
      </c>
      <c r="F17" s="49">
        <f>standard_2016!$S9</f>
        <v>25</v>
      </c>
      <c r="G17" s="49">
        <f>standard_2017!$S9</f>
        <v>26</v>
      </c>
      <c r="H17" s="49">
        <f>standard_2018!$S9</f>
        <v>25</v>
      </c>
      <c r="I17" s="49">
        <f>standard_2019!$S9</f>
        <v>26</v>
      </c>
      <c r="J17" s="49">
        <f>standard_2020!$S9</f>
        <v>26</v>
      </c>
      <c r="K17" s="49">
        <f>standard_2021!$S9</f>
        <v>16</v>
      </c>
      <c r="L17">
        <f t="shared" si="0"/>
        <v>-9</v>
      </c>
      <c r="M17">
        <f t="shared" si="1"/>
        <v>-10</v>
      </c>
    </row>
    <row r="18" spans="1:13" ht="10.5" customHeight="1" x14ac:dyDescent="0.25">
      <c r="A18" s="49" t="s">
        <v>12</v>
      </c>
      <c r="B18" s="49">
        <f>standard_2012!$S11</f>
        <v>24</v>
      </c>
      <c r="C18" s="49">
        <f>standard_2013!$S11</f>
        <v>24</v>
      </c>
      <c r="D18" s="49">
        <f>standard_2014!$S11</f>
        <v>25</v>
      </c>
      <c r="E18" s="49">
        <f>standard_2015!$S11</f>
        <v>21</v>
      </c>
      <c r="F18" s="49">
        <f>standard_2016!$S11</f>
        <v>24</v>
      </c>
      <c r="G18" s="49">
        <f>standard_2017!$S11</f>
        <v>24</v>
      </c>
      <c r="H18" s="49">
        <f>standard_2018!$S11</f>
        <v>26</v>
      </c>
      <c r="I18" s="49">
        <f>standard_2019!$S11</f>
        <v>24</v>
      </c>
      <c r="J18" s="49">
        <f>standard_2020!$S11</f>
        <v>25</v>
      </c>
      <c r="K18" s="49">
        <f>standard_2021!$S11</f>
        <v>17</v>
      </c>
      <c r="L18">
        <f t="shared" si="0"/>
        <v>-7</v>
      </c>
      <c r="M18">
        <f t="shared" si="1"/>
        <v>-8</v>
      </c>
    </row>
    <row r="19" spans="1:13" ht="10.5" customHeight="1" x14ac:dyDescent="0.25">
      <c r="A19" s="49" t="s">
        <v>9</v>
      </c>
      <c r="B19" s="45">
        <f>standard_2012!$S8</f>
        <v>6</v>
      </c>
      <c r="C19" s="45">
        <f>standard_2013!$S8</f>
        <v>6</v>
      </c>
      <c r="D19" s="45">
        <f>standard_2014!$S8</f>
        <v>11</v>
      </c>
      <c r="E19" s="49">
        <f>standard_2015!$S8</f>
        <v>11</v>
      </c>
      <c r="F19" s="49">
        <f>standard_2016!$S8</f>
        <v>9</v>
      </c>
      <c r="G19" s="49">
        <f>standard_2017!$S8</f>
        <v>6</v>
      </c>
      <c r="H19" s="49">
        <f>standard_2018!$S8</f>
        <v>11</v>
      </c>
      <c r="I19" s="49">
        <f>standard_2019!$S8</f>
        <v>14</v>
      </c>
      <c r="J19" s="49">
        <f>standard_2020!$S8</f>
        <v>16</v>
      </c>
      <c r="K19" s="49">
        <f>standard_2021!$S8</f>
        <v>18</v>
      </c>
      <c r="L19">
        <f t="shared" si="0"/>
        <v>12</v>
      </c>
      <c r="M19">
        <f t="shared" si="1"/>
        <v>2</v>
      </c>
    </row>
    <row r="20" spans="1:13" ht="10.5" customHeight="1" x14ac:dyDescent="0.25">
      <c r="A20" s="45" t="s">
        <v>20</v>
      </c>
      <c r="B20" s="45">
        <f>standard_2012!$S19</f>
        <v>14</v>
      </c>
      <c r="C20" s="45">
        <f>standard_2013!$S19</f>
        <v>15</v>
      </c>
      <c r="D20" s="45">
        <f>standard_2014!$S19</f>
        <v>16</v>
      </c>
      <c r="E20" s="45">
        <f>standard_2015!$S19</f>
        <v>20</v>
      </c>
      <c r="F20" s="45">
        <f>standard_2016!$S19</f>
        <v>23</v>
      </c>
      <c r="G20" s="45">
        <f>standard_2017!$S19</f>
        <v>14</v>
      </c>
      <c r="H20" s="45">
        <f>standard_2018!$S19</f>
        <v>20</v>
      </c>
      <c r="I20" s="45">
        <f>standard_2019!$S19</f>
        <v>22</v>
      </c>
      <c r="J20" s="45">
        <f>standard_2020!$S19</f>
        <v>20</v>
      </c>
      <c r="K20" s="45">
        <f>standard_2021!$S19</f>
        <v>19</v>
      </c>
      <c r="L20">
        <f t="shared" si="0"/>
        <v>5</v>
      </c>
      <c r="M20">
        <f t="shared" si="1"/>
        <v>-1</v>
      </c>
    </row>
    <row r="21" spans="1:13" ht="10.5" customHeight="1" x14ac:dyDescent="0.25">
      <c r="A21" s="47" t="s">
        <v>28</v>
      </c>
      <c r="B21" s="45">
        <f>standard_2012!$S27</f>
        <v>17</v>
      </c>
      <c r="C21" s="49">
        <f>standard_2013!$S27</f>
        <v>9</v>
      </c>
      <c r="D21" s="49">
        <f>standard_2014!$S27</f>
        <v>3</v>
      </c>
      <c r="E21" s="49">
        <f>standard_2015!$S27</f>
        <v>8</v>
      </c>
      <c r="F21" s="49">
        <f>standard_2016!$S27</f>
        <v>15</v>
      </c>
      <c r="G21" s="49">
        <f>standard_2017!$S27</f>
        <v>21</v>
      </c>
      <c r="H21" s="49">
        <f>standard_2018!$S27</f>
        <v>21</v>
      </c>
      <c r="I21" s="49">
        <f>standard_2019!$S27</f>
        <v>20</v>
      </c>
      <c r="J21" s="49">
        <f>standard_2020!$S27</f>
        <v>14</v>
      </c>
      <c r="K21" s="49">
        <f>standard_2021!$S27</f>
        <v>20</v>
      </c>
      <c r="L21">
        <f t="shared" si="0"/>
        <v>3</v>
      </c>
      <c r="M21">
        <f t="shared" si="1"/>
        <v>6</v>
      </c>
    </row>
    <row r="22" spans="1:13" ht="10.5" customHeight="1" x14ac:dyDescent="0.25">
      <c r="A22" s="47" t="s">
        <v>18</v>
      </c>
      <c r="B22" s="45">
        <f>standard_2012!$S17</f>
        <v>13</v>
      </c>
      <c r="C22" s="45">
        <f>standard_2013!$S17</f>
        <v>2</v>
      </c>
      <c r="D22" s="45">
        <f>standard_2014!$S17</f>
        <v>5</v>
      </c>
      <c r="E22" s="45">
        <f>standard_2015!$S17</f>
        <v>7</v>
      </c>
      <c r="F22" s="45">
        <f>standard_2016!$S17</f>
        <v>18</v>
      </c>
      <c r="G22" s="45">
        <f>standard_2017!$S17</f>
        <v>18</v>
      </c>
      <c r="H22" s="45">
        <f>standard_2018!$S17</f>
        <v>16</v>
      </c>
      <c r="I22" s="49">
        <f>standard_2019!$S17</f>
        <v>7</v>
      </c>
      <c r="J22" s="49">
        <f>standard_2020!$S17</f>
        <v>21</v>
      </c>
      <c r="K22" s="49">
        <f>standard_2021!$S17</f>
        <v>21</v>
      </c>
      <c r="L22">
        <f t="shared" si="0"/>
        <v>8</v>
      </c>
      <c r="M22">
        <f t="shared" si="1"/>
        <v>0</v>
      </c>
    </row>
    <row r="23" spans="1:13" ht="10.5" customHeight="1" x14ac:dyDescent="0.25">
      <c r="A23" s="45" t="s">
        <v>30</v>
      </c>
      <c r="B23" s="45">
        <f>standard_2012!$S29</f>
        <v>11</v>
      </c>
      <c r="C23" s="45">
        <f>standard_2013!$S29</f>
        <v>14</v>
      </c>
      <c r="D23" s="45">
        <f>standard_2014!$S29</f>
        <v>12</v>
      </c>
      <c r="E23" s="45">
        <f>standard_2015!$S29</f>
        <v>19</v>
      </c>
      <c r="F23" s="45">
        <f>standard_2016!$S29</f>
        <v>22</v>
      </c>
      <c r="G23" s="45">
        <f>standard_2017!$S29</f>
        <v>20</v>
      </c>
      <c r="H23" s="45">
        <f>standard_2018!$S29</f>
        <v>9</v>
      </c>
      <c r="I23" s="45">
        <f>standard_2019!$S29</f>
        <v>19</v>
      </c>
      <c r="J23" s="45">
        <f>standard_2020!$S29</f>
        <v>18</v>
      </c>
      <c r="K23" s="45">
        <f>standard_2021!$S29</f>
        <v>22</v>
      </c>
      <c r="L23">
        <f t="shared" si="0"/>
        <v>11</v>
      </c>
      <c r="M23">
        <f t="shared" si="1"/>
        <v>4</v>
      </c>
    </row>
    <row r="24" spans="1:13" ht="10.5" customHeight="1" x14ac:dyDescent="0.25">
      <c r="A24" s="47" t="s">
        <v>15</v>
      </c>
      <c r="B24" s="49">
        <f>standard_2012!$S14</f>
        <v>18</v>
      </c>
      <c r="C24" s="49">
        <f>standard_2013!$S14</f>
        <v>22</v>
      </c>
      <c r="D24" s="49">
        <f>standard_2014!$S14</f>
        <v>24</v>
      </c>
      <c r="E24" s="49">
        <f>standard_2015!$S14</f>
        <v>24</v>
      </c>
      <c r="F24" s="49">
        <f>standard_2016!$S14</f>
        <v>7</v>
      </c>
      <c r="G24" s="49">
        <f>standard_2017!$S14</f>
        <v>5</v>
      </c>
      <c r="H24" s="49">
        <f>standard_2018!$S14</f>
        <v>3</v>
      </c>
      <c r="I24" s="49">
        <f>standard_2019!$S14</f>
        <v>3</v>
      </c>
      <c r="J24" s="49">
        <f>standard_2020!$S14</f>
        <v>24</v>
      </c>
      <c r="K24" s="49">
        <f>standard_2021!$S14</f>
        <v>23</v>
      </c>
      <c r="L24">
        <f t="shared" si="0"/>
        <v>5</v>
      </c>
      <c r="M24">
        <f t="shared" si="1"/>
        <v>-1</v>
      </c>
    </row>
    <row r="25" spans="1:13" ht="10.5" customHeight="1" x14ac:dyDescent="0.25">
      <c r="A25" s="47" t="s">
        <v>25</v>
      </c>
      <c r="B25" s="49">
        <f>standard_2012!$S24</f>
        <v>22</v>
      </c>
      <c r="C25" s="49">
        <f>standard_2013!$S24</f>
        <v>23</v>
      </c>
      <c r="D25" s="49">
        <f>standard_2014!$S24</f>
        <v>22</v>
      </c>
      <c r="E25" s="49">
        <f>standard_2015!$S24</f>
        <v>18</v>
      </c>
      <c r="F25" s="49">
        <f>standard_2016!$S24</f>
        <v>21</v>
      </c>
      <c r="G25" s="49">
        <f>standard_2017!$S24</f>
        <v>23</v>
      </c>
      <c r="H25" s="49">
        <f>standard_2018!$S24</f>
        <v>23</v>
      </c>
      <c r="I25" s="49">
        <f>standard_2019!$S24</f>
        <v>23</v>
      </c>
      <c r="J25" s="49">
        <f>standard_2020!$S24</f>
        <v>19</v>
      </c>
      <c r="K25" s="49">
        <f>standard_2021!$S24</f>
        <v>24</v>
      </c>
      <c r="L25">
        <f t="shared" si="0"/>
        <v>2</v>
      </c>
      <c r="M25">
        <f t="shared" si="1"/>
        <v>5</v>
      </c>
    </row>
    <row r="26" spans="1:13" ht="10.5" customHeight="1" x14ac:dyDescent="0.25">
      <c r="A26" s="49" t="s">
        <v>19</v>
      </c>
      <c r="B26" s="49">
        <f>standard_2012!$S18</f>
        <v>8</v>
      </c>
      <c r="C26" s="49">
        <f>standard_2013!$S18</f>
        <v>12</v>
      </c>
      <c r="D26" s="49">
        <f>standard_2014!$S18</f>
        <v>19</v>
      </c>
      <c r="E26" s="49">
        <f>standard_2015!$S18</f>
        <v>15</v>
      </c>
      <c r="F26" s="49">
        <f>standard_2016!$S18</f>
        <v>19</v>
      </c>
      <c r="G26" s="49">
        <f>standard_2017!$S18</f>
        <v>22</v>
      </c>
      <c r="H26" s="49">
        <f>standard_2018!$S18</f>
        <v>12</v>
      </c>
      <c r="I26" s="49">
        <f>standard_2019!$S18</f>
        <v>21</v>
      </c>
      <c r="J26" s="49">
        <f>standard_2020!$S18</f>
        <v>23</v>
      </c>
      <c r="K26" s="49">
        <f>standard_2021!$S18</f>
        <v>25</v>
      </c>
      <c r="L26">
        <f t="shared" si="0"/>
        <v>17</v>
      </c>
      <c r="M26">
        <f t="shared" si="1"/>
        <v>2</v>
      </c>
    </row>
    <row r="27" spans="1:13" ht="10.5" customHeight="1" x14ac:dyDescent="0.25">
      <c r="A27" s="47" t="s">
        <v>125</v>
      </c>
      <c r="B27" s="45">
        <f>standard_2012!$S16</f>
        <v>16</v>
      </c>
      <c r="C27" s="45">
        <f>standard_2013!$S16</f>
        <v>8</v>
      </c>
      <c r="D27" s="45">
        <f>standard_2014!$S16</f>
        <v>8</v>
      </c>
      <c r="E27" s="45">
        <f>standard_2015!$S16</f>
        <v>13</v>
      </c>
      <c r="F27" s="45">
        <f>standard_2016!$S16</f>
        <v>17</v>
      </c>
      <c r="G27" s="45">
        <f>standard_2017!$S16</f>
        <v>15</v>
      </c>
      <c r="H27" s="49">
        <f>standard_2018!$S16</f>
        <v>14</v>
      </c>
      <c r="I27" s="49">
        <f>standard_2019!$S16</f>
        <v>15</v>
      </c>
      <c r="J27" s="49">
        <f>standard_2020!$S16</f>
        <v>7</v>
      </c>
      <c r="K27" s="49">
        <f>standard_2021!$S16</f>
        <v>26</v>
      </c>
      <c r="L27">
        <f t="shared" si="0"/>
        <v>10</v>
      </c>
      <c r="M27">
        <f t="shared" si="1"/>
        <v>19</v>
      </c>
    </row>
    <row r="28" spans="1:13" ht="10.5" customHeight="1" x14ac:dyDescent="0.25">
      <c r="A28" s="50" t="s">
        <v>11</v>
      </c>
      <c r="B28" s="54">
        <f>standard_2012!$S10</f>
        <v>27</v>
      </c>
      <c r="C28" s="54">
        <f>standard_2013!$S10</f>
        <v>27</v>
      </c>
      <c r="D28" s="54">
        <f>standard_2014!$S10</f>
        <v>27</v>
      </c>
      <c r="E28" s="54">
        <f>standard_2015!$S10</f>
        <v>26</v>
      </c>
      <c r="F28" s="54">
        <f>standard_2016!$S10</f>
        <v>26</v>
      </c>
      <c r="G28" s="54">
        <f>standard_2017!$S10</f>
        <v>25</v>
      </c>
      <c r="H28" s="54">
        <f>standard_2018!$S10</f>
        <v>27</v>
      </c>
      <c r="I28" s="54">
        <f>standard_2019!$S10</f>
        <v>27</v>
      </c>
      <c r="J28" s="54">
        <f>standard_2020!$S10</f>
        <v>27</v>
      </c>
      <c r="K28" s="54">
        <f>standard_2021!$S10</f>
        <v>27</v>
      </c>
      <c r="L28">
        <f t="shared" si="0"/>
        <v>0</v>
      </c>
      <c r="M28">
        <f t="shared" si="1"/>
        <v>0</v>
      </c>
    </row>
  </sheetData>
  <sortState ref="A2:M28">
    <sortCondition ref="K2:K28"/>
  </sortState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0"/>
  <sheetViews>
    <sheetView workbookViewId="0">
      <selection activeCell="K29" sqref="K29"/>
    </sheetView>
  </sheetViews>
  <sheetFormatPr defaultRowHeight="13.2" x14ac:dyDescent="0.25"/>
  <cols>
    <col min="1" max="1" width="15.109375" customWidth="1"/>
    <col min="2" max="11" width="7.44140625" customWidth="1"/>
  </cols>
  <sheetData>
    <row r="1" spans="1:12" x14ac:dyDescent="0.25">
      <c r="A1" s="23" t="s">
        <v>124</v>
      </c>
      <c r="B1" s="24">
        <v>2012</v>
      </c>
      <c r="C1" s="24">
        <v>2013</v>
      </c>
      <c r="D1" s="24">
        <v>2014</v>
      </c>
      <c r="E1" s="24">
        <v>2015</v>
      </c>
      <c r="F1" s="24">
        <v>2016</v>
      </c>
      <c r="G1" s="24">
        <v>2017</v>
      </c>
      <c r="H1" s="24">
        <v>2018</v>
      </c>
      <c r="I1" s="24">
        <v>2019</v>
      </c>
      <c r="J1" s="24">
        <v>2020</v>
      </c>
      <c r="K1" s="24">
        <v>2021</v>
      </c>
      <c r="L1" t="s">
        <v>128</v>
      </c>
    </row>
    <row r="2" spans="1:12" x14ac:dyDescent="0.25">
      <c r="A2" t="s">
        <v>5</v>
      </c>
      <c r="B2" s="20">
        <f>standard_2012!$Q4</f>
        <v>5</v>
      </c>
      <c r="C2" s="20">
        <f>standard_2013!$Q4</f>
        <v>5</v>
      </c>
      <c r="D2" s="20">
        <f>standard_2014!$Q4</f>
        <v>4</v>
      </c>
      <c r="E2" s="20">
        <f>standard_2015!$Q4</f>
        <v>3</v>
      </c>
      <c r="F2" s="20">
        <f>standard_2016!$Q4</f>
        <v>3</v>
      </c>
      <c r="G2" s="20">
        <f>standard_2017!$Q4</f>
        <v>2</v>
      </c>
      <c r="H2" s="20">
        <f>standard_2018!$Q4</f>
        <v>2</v>
      </c>
      <c r="I2" s="20">
        <f>standard_2019!$Q4</f>
        <v>1</v>
      </c>
      <c r="J2" s="20">
        <f>standard_2020!$Q4</f>
        <v>2</v>
      </c>
      <c r="K2" s="20">
        <f>standard_2021!$Q4</f>
        <v>1</v>
      </c>
      <c r="L2" s="60">
        <f>standard_2021!$R4</f>
        <v>43.554044743894373</v>
      </c>
    </row>
    <row r="3" spans="1:12" x14ac:dyDescent="0.25">
      <c r="A3" t="s">
        <v>21</v>
      </c>
      <c r="B3" s="20">
        <f>standard_2012!$Q20</f>
        <v>4</v>
      </c>
      <c r="C3" s="20">
        <f>standard_2013!$Q20</f>
        <v>3</v>
      </c>
      <c r="D3" s="20">
        <f>standard_2014!$Q20</f>
        <v>3</v>
      </c>
      <c r="E3" s="20">
        <f>standard_2015!$Q20</f>
        <v>0</v>
      </c>
      <c r="F3" s="20">
        <f>standard_2016!$Q20</f>
        <v>1</v>
      </c>
      <c r="G3" s="20">
        <f>standard_2017!$Q20</f>
        <v>0</v>
      </c>
      <c r="H3" s="20">
        <f>standard_2018!$Q20</f>
        <v>1</v>
      </c>
      <c r="I3" s="20">
        <f>standard_2019!$Q20</f>
        <v>1</v>
      </c>
      <c r="J3" s="20">
        <f>standard_2020!$Q20</f>
        <v>2</v>
      </c>
      <c r="K3" s="20">
        <f>standard_2021!$Q20</f>
        <v>1</v>
      </c>
      <c r="L3" s="60">
        <f>standard_2021!$R20</f>
        <v>44.065192743764165</v>
      </c>
    </row>
    <row r="4" spans="1:12" x14ac:dyDescent="0.25">
      <c r="A4" t="s">
        <v>29</v>
      </c>
      <c r="B4" s="20">
        <f>standard_2012!$Q28</f>
        <v>3</v>
      </c>
      <c r="C4" s="20">
        <f>standard_2013!$Q28</f>
        <v>4</v>
      </c>
      <c r="D4" s="20">
        <f>standard_2014!$Q28</f>
        <v>3</v>
      </c>
      <c r="E4" s="20">
        <f>standard_2015!$Q28</f>
        <v>5</v>
      </c>
      <c r="F4" s="20">
        <f>standard_2016!$Q28</f>
        <v>4</v>
      </c>
      <c r="G4" s="20">
        <f>standard_2017!$Q28</f>
        <v>2</v>
      </c>
      <c r="H4" s="20">
        <f>standard_2018!$Q28</f>
        <v>3</v>
      </c>
      <c r="I4" s="20">
        <f>standard_2019!$Q28</f>
        <v>2</v>
      </c>
      <c r="J4" s="20">
        <f>standard_2020!$Q28</f>
        <v>2</v>
      </c>
      <c r="K4" s="20">
        <f>standard_2021!$Q28</f>
        <v>2</v>
      </c>
      <c r="L4" s="60">
        <f>standard_2021!$R28</f>
        <v>39.528447742733455</v>
      </c>
    </row>
    <row r="5" spans="1:12" x14ac:dyDescent="0.25">
      <c r="A5" t="s">
        <v>24</v>
      </c>
      <c r="B5" s="20">
        <f>standard_2012!$Q23</f>
        <v>5</v>
      </c>
      <c r="C5" s="20">
        <f>standard_2013!$Q23</f>
        <v>4</v>
      </c>
      <c r="D5" s="20">
        <f>standard_2014!$Q23</f>
        <v>2</v>
      </c>
      <c r="E5" s="20">
        <f>standard_2015!$Q23</f>
        <v>1</v>
      </c>
      <c r="F5" s="20">
        <f>standard_2016!$Q23</f>
        <v>2</v>
      </c>
      <c r="G5" s="20">
        <f>standard_2017!$Q23</f>
        <v>1</v>
      </c>
      <c r="H5" s="20">
        <f>standard_2018!$Q23</f>
        <v>1</v>
      </c>
      <c r="I5" s="20">
        <f>standard_2019!$Q23</f>
        <v>2</v>
      </c>
      <c r="J5" s="20">
        <f>standard_2020!$Q23</f>
        <v>3</v>
      </c>
      <c r="K5" s="20">
        <f>standard_2021!$Q23</f>
        <v>2</v>
      </c>
      <c r="L5" s="60">
        <f>standard_2021!$R23</f>
        <v>43.422115895800104</v>
      </c>
    </row>
    <row r="6" spans="1:12" x14ac:dyDescent="0.25">
      <c r="A6" t="s">
        <v>14</v>
      </c>
      <c r="B6" s="20">
        <f>standard_2012!$Q13</f>
        <v>8</v>
      </c>
      <c r="C6" s="20">
        <f>standard_2013!$Q13</f>
        <v>7</v>
      </c>
      <c r="D6" s="20">
        <f>standard_2014!$Q13</f>
        <v>6</v>
      </c>
      <c r="E6" s="20">
        <f>standard_2015!$Q13</f>
        <v>3</v>
      </c>
      <c r="F6" s="20">
        <f>standard_2016!$Q13</f>
        <v>3</v>
      </c>
      <c r="G6" s="20">
        <f>standard_2017!$Q13</f>
        <v>3</v>
      </c>
      <c r="H6" s="20">
        <f>standard_2018!$Q13</f>
        <v>4</v>
      </c>
      <c r="I6" s="20">
        <f>standard_2019!$Q13</f>
        <v>3</v>
      </c>
      <c r="J6" s="20">
        <f>standard_2020!$Q13</f>
        <v>4</v>
      </c>
      <c r="K6" s="20">
        <f>standard_2021!$Q13</f>
        <v>2</v>
      </c>
      <c r="L6" s="60">
        <f>standard_2021!$R13</f>
        <v>48.052821447558287</v>
      </c>
    </row>
    <row r="7" spans="1:12" x14ac:dyDescent="0.25">
      <c r="A7" t="s">
        <v>3</v>
      </c>
      <c r="B7" s="20">
        <f>standard_2012!$Q3</f>
        <v>4</v>
      </c>
      <c r="C7" s="20">
        <f>standard_2013!$Q3</f>
        <v>3</v>
      </c>
      <c r="D7" s="20">
        <f>standard_2014!$Q3</f>
        <v>5</v>
      </c>
      <c r="E7" s="20">
        <f>standard_2015!$Q3</f>
        <v>5</v>
      </c>
      <c r="F7" s="20">
        <f>standard_2016!$Q3</f>
        <v>3</v>
      </c>
      <c r="G7" s="20">
        <f>standard_2017!$Q3</f>
        <v>2</v>
      </c>
      <c r="H7" s="20">
        <f>standard_2018!$Q3</f>
        <v>3</v>
      </c>
      <c r="I7" s="20">
        <f>standard_2019!$Q3</f>
        <v>2</v>
      </c>
      <c r="J7" s="20">
        <f>standard_2020!$Q3</f>
        <v>2</v>
      </c>
      <c r="K7" s="20">
        <f>standard_2021!$Q3</f>
        <v>3</v>
      </c>
      <c r="L7" s="60">
        <f>standard_2021!$R3</f>
        <v>50.547505126452499</v>
      </c>
    </row>
    <row r="8" spans="1:12" x14ac:dyDescent="0.25">
      <c r="A8" t="s">
        <v>26</v>
      </c>
      <c r="B8" s="20">
        <f>standard_2012!$Q25</f>
        <v>4</v>
      </c>
      <c r="C8" s="20">
        <f>standard_2013!$Q25</f>
        <v>2</v>
      </c>
      <c r="D8" s="20">
        <f>standard_2014!$Q25</f>
        <v>2</v>
      </c>
      <c r="E8" s="20">
        <f>standard_2015!$Q25</f>
        <v>1</v>
      </c>
      <c r="F8" s="20">
        <f>standard_2016!$Q25</f>
        <v>2</v>
      </c>
      <c r="G8" s="20">
        <f>standard_2017!$Q25</f>
        <v>3</v>
      </c>
      <c r="H8" s="20">
        <f>standard_2018!$Q25</f>
        <v>2</v>
      </c>
      <c r="I8" s="20">
        <f>standard_2019!$Q25</f>
        <v>3</v>
      </c>
      <c r="J8" s="20">
        <f>standard_2020!$Q25</f>
        <v>3</v>
      </c>
      <c r="K8" s="20">
        <f>standard_2021!$Q25</f>
        <v>3</v>
      </c>
      <c r="L8" s="60">
        <f>standard_2021!$R25</f>
        <v>54.309434300035811</v>
      </c>
    </row>
    <row r="9" spans="1:12" x14ac:dyDescent="0.25">
      <c r="A9" t="s">
        <v>8</v>
      </c>
      <c r="B9" s="20">
        <f>standard_2012!$Q7</f>
        <v>4</v>
      </c>
      <c r="C9" s="20">
        <f>standard_2013!$Q7</f>
        <v>3</v>
      </c>
      <c r="D9" s="20">
        <f>standard_2014!$Q7</f>
        <v>3</v>
      </c>
      <c r="E9" s="20">
        <f>standard_2015!$Q7</f>
        <v>2</v>
      </c>
      <c r="F9" s="20">
        <f>standard_2016!$Q7</f>
        <v>3</v>
      </c>
      <c r="G9" s="20">
        <f>standard_2017!$Q7</f>
        <v>2</v>
      </c>
      <c r="H9" s="20">
        <f>standard_2018!$Q7</f>
        <v>3</v>
      </c>
      <c r="I9" s="20">
        <f>standard_2019!$Q7</f>
        <v>1</v>
      </c>
      <c r="J9" s="20">
        <f>standard_2020!$Q7</f>
        <v>4</v>
      </c>
      <c r="K9" s="20">
        <f>standard_2021!$Q7</f>
        <v>3</v>
      </c>
      <c r="L9" s="60">
        <f>standard_2021!$R7</f>
        <v>56.542799097310379</v>
      </c>
    </row>
    <row r="10" spans="1:12" x14ac:dyDescent="0.25">
      <c r="A10" t="s">
        <v>7</v>
      </c>
      <c r="B10" s="20">
        <f>standard_2012!$Q6</f>
        <v>7</v>
      </c>
      <c r="C10" s="20">
        <f>standard_2013!$Q6</f>
        <v>4</v>
      </c>
      <c r="D10" s="20">
        <f>standard_2014!$Q6</f>
        <v>4</v>
      </c>
      <c r="E10" s="20">
        <f>standard_2015!$Q6</f>
        <v>5</v>
      </c>
      <c r="F10" s="20">
        <f>standard_2016!$Q6</f>
        <v>2</v>
      </c>
      <c r="G10" s="20">
        <f>standard_2017!$Q6</f>
        <v>2</v>
      </c>
      <c r="H10" s="20">
        <f>standard_2018!$Q6</f>
        <v>2</v>
      </c>
      <c r="I10" s="20">
        <f>standard_2019!$Q6</f>
        <v>2</v>
      </c>
      <c r="J10" s="20">
        <f>standard_2020!$Q6</f>
        <v>2</v>
      </c>
      <c r="K10" s="20">
        <f>standard_2021!$Q6</f>
        <v>3</v>
      </c>
      <c r="L10" s="60">
        <f>standard_2021!$R6</f>
        <v>60.450422593279733</v>
      </c>
    </row>
    <row r="11" spans="1:12" x14ac:dyDescent="0.25">
      <c r="A11" t="s">
        <v>23</v>
      </c>
      <c r="B11" s="20">
        <f>standard_2012!$Q22</f>
        <v>2</v>
      </c>
      <c r="C11" s="20">
        <f>standard_2013!$Q22</f>
        <v>2</v>
      </c>
      <c r="D11" s="20">
        <f>standard_2014!$Q22</f>
        <v>2</v>
      </c>
      <c r="E11" s="20">
        <f>standard_2015!$Q22</f>
        <v>3</v>
      </c>
      <c r="F11" s="20">
        <f>standard_2016!$Q22</f>
        <v>3</v>
      </c>
      <c r="G11" s="20">
        <f>standard_2017!$Q22</f>
        <v>1</v>
      </c>
      <c r="H11" s="20">
        <f>standard_2018!$Q22</f>
        <v>1</v>
      </c>
      <c r="I11" s="20">
        <f>standard_2019!$Q22</f>
        <v>1</v>
      </c>
      <c r="J11" s="20">
        <f>standard_2020!$Q22</f>
        <v>4</v>
      </c>
      <c r="K11" s="20">
        <f>standard_2021!$Q22</f>
        <v>3</v>
      </c>
      <c r="L11" s="60">
        <f>standard_2021!$R22</f>
        <v>61.811484881033756</v>
      </c>
    </row>
    <row r="12" spans="1:12" x14ac:dyDescent="0.25">
      <c r="A12" t="s">
        <v>6</v>
      </c>
      <c r="B12" s="20">
        <f>standard_2012!$Q5</f>
        <v>3</v>
      </c>
      <c r="C12" s="20">
        <f>standard_2013!$Q5</f>
        <v>2</v>
      </c>
      <c r="D12" s="20">
        <f>standard_2014!$Q5</f>
        <v>3</v>
      </c>
      <c r="E12" s="20">
        <f>standard_2015!$Q5</f>
        <v>1</v>
      </c>
      <c r="F12" s="20">
        <f>standard_2016!$Q5</f>
        <v>2</v>
      </c>
      <c r="G12" s="20">
        <f>standard_2017!$Q5</f>
        <v>3</v>
      </c>
      <c r="H12" s="20">
        <f>standard_2018!$Q5</f>
        <v>2</v>
      </c>
      <c r="I12" s="20">
        <f>standard_2019!$Q5</f>
        <v>3</v>
      </c>
      <c r="J12" s="20">
        <f>standard_2020!$Q5</f>
        <v>2</v>
      </c>
      <c r="K12" s="20">
        <f>standard_2021!$Q5</f>
        <v>3</v>
      </c>
      <c r="L12" s="60">
        <f>standard_2021!$R5</f>
        <v>65.656457160216547</v>
      </c>
    </row>
    <row r="13" spans="1:12" x14ac:dyDescent="0.25">
      <c r="A13" s="20" t="s">
        <v>13</v>
      </c>
      <c r="B13" s="20">
        <f>standard_2012!$Q12</f>
        <v>5</v>
      </c>
      <c r="C13" s="20">
        <f>standard_2013!$Q12</f>
        <v>4</v>
      </c>
      <c r="D13" s="20">
        <f>standard_2014!$Q12</f>
        <v>5</v>
      </c>
      <c r="E13" s="20">
        <f>standard_2015!$Q12</f>
        <v>4</v>
      </c>
      <c r="F13" s="20">
        <f>standard_2016!$Q12</f>
        <v>3</v>
      </c>
      <c r="G13" s="20">
        <f>standard_2017!$Q12</f>
        <v>2</v>
      </c>
      <c r="H13" s="20">
        <f>standard_2018!$Q12</f>
        <v>2</v>
      </c>
      <c r="I13" s="20">
        <f>standard_2019!$Q12</f>
        <v>2</v>
      </c>
      <c r="J13" s="20">
        <f>standard_2020!$Q12</f>
        <v>4</v>
      </c>
      <c r="K13" s="20">
        <f>standard_2021!$Q12</f>
        <v>3</v>
      </c>
      <c r="L13" s="60">
        <f>standard_2021!$R12</f>
        <v>66.499652811682878</v>
      </c>
    </row>
    <row r="14" spans="1:12" x14ac:dyDescent="0.25">
      <c r="A14" t="s">
        <v>15</v>
      </c>
      <c r="B14" s="20">
        <f>standard_2012!$Q14</f>
        <v>5</v>
      </c>
      <c r="C14" s="20">
        <f>standard_2013!$Q14</f>
        <v>5</v>
      </c>
      <c r="D14" s="20">
        <f>standard_2014!$Q14</f>
        <v>5</v>
      </c>
      <c r="E14" s="20">
        <f>standard_2015!$Q14</f>
        <v>5</v>
      </c>
      <c r="F14" s="20">
        <f>standard_2016!$Q14</f>
        <v>2</v>
      </c>
      <c r="G14" s="20">
        <f>standard_2017!$Q14</f>
        <v>2</v>
      </c>
      <c r="H14" s="20">
        <f>standard_2018!$Q14</f>
        <v>2</v>
      </c>
      <c r="I14" s="20">
        <f>standard_2019!$Q14</f>
        <v>2</v>
      </c>
      <c r="J14" s="20">
        <f>standard_2020!$Q14</f>
        <v>2</v>
      </c>
      <c r="K14" s="20">
        <f>standard_2021!$Q14</f>
        <v>3</v>
      </c>
      <c r="L14" s="60">
        <f>standard_2021!$R14</f>
        <v>92.602141175449461</v>
      </c>
    </row>
    <row r="15" spans="1:12" x14ac:dyDescent="0.25">
      <c r="A15" t="s">
        <v>22</v>
      </c>
      <c r="B15" s="20">
        <f>standard_2012!$Q21</f>
        <v>6</v>
      </c>
      <c r="C15" s="20">
        <f>standard_2013!$Q21</f>
        <v>5</v>
      </c>
      <c r="D15" s="20">
        <f>standard_2014!$Q21</f>
        <v>6</v>
      </c>
      <c r="E15" s="20">
        <f>standard_2015!$Q21</f>
        <v>5</v>
      </c>
      <c r="F15" s="20">
        <f>standard_2016!$Q21</f>
        <v>3</v>
      </c>
      <c r="G15" s="20">
        <f>standard_2017!$Q21</f>
        <v>3</v>
      </c>
      <c r="H15" s="20">
        <f>standard_2018!$Q21</f>
        <v>3</v>
      </c>
      <c r="I15" s="20">
        <f>standard_2019!$Q21</f>
        <v>2</v>
      </c>
      <c r="J15" s="20">
        <f>standard_2020!$Q21</f>
        <v>4</v>
      </c>
      <c r="K15" s="20">
        <f>standard_2021!$Q21</f>
        <v>4</v>
      </c>
      <c r="L15" s="60">
        <f>standard_2021!$R21</f>
        <v>62.244420575247645</v>
      </c>
    </row>
    <row r="16" spans="1:12" x14ac:dyDescent="0.25">
      <c r="A16" t="s">
        <v>27</v>
      </c>
      <c r="B16" s="20">
        <f>standard_2012!$Q26</f>
        <v>5</v>
      </c>
      <c r="C16" s="20">
        <f>standard_2013!$Q26</f>
        <v>6</v>
      </c>
      <c r="D16" s="20">
        <f>standard_2014!$Q26</f>
        <v>5</v>
      </c>
      <c r="E16" s="20">
        <f>standard_2015!$Q26</f>
        <v>1</v>
      </c>
      <c r="F16" s="20">
        <f>standard_2016!$Q26</f>
        <v>1</v>
      </c>
      <c r="G16" s="20">
        <f>standard_2017!$Q26</f>
        <v>2</v>
      </c>
      <c r="H16" s="20">
        <f>standard_2018!$Q26</f>
        <v>2</v>
      </c>
      <c r="I16" s="20">
        <f>standard_2019!$Q26</f>
        <v>2</v>
      </c>
      <c r="J16" s="20">
        <f>standard_2020!$Q26</f>
        <v>4</v>
      </c>
      <c r="K16" s="20">
        <f>standard_2021!$Q26</f>
        <v>4</v>
      </c>
      <c r="L16" s="60">
        <f>standard_2021!$R26</f>
        <v>65.87120127157722</v>
      </c>
    </row>
    <row r="17" spans="1:12" x14ac:dyDescent="0.25">
      <c r="A17" s="40" t="s">
        <v>16</v>
      </c>
      <c r="B17" s="67">
        <f>standard_2012!$Q15</f>
        <v>8</v>
      </c>
      <c r="C17" s="67">
        <f>standard_2013!$Q15</f>
        <v>7</v>
      </c>
      <c r="D17" s="67">
        <f>standard_2014!$Q15</f>
        <v>7</v>
      </c>
      <c r="E17" s="67">
        <f>standard_2015!$Q15</f>
        <v>7</v>
      </c>
      <c r="F17" s="67">
        <f>standard_2016!$Q15</f>
        <v>6</v>
      </c>
      <c r="G17" s="67">
        <f>standard_2017!$Q15</f>
        <v>6</v>
      </c>
      <c r="H17" s="67">
        <f>standard_2018!$Q15</f>
        <v>5</v>
      </c>
      <c r="I17" s="67">
        <f>standard_2019!$Q15</f>
        <v>4</v>
      </c>
      <c r="J17" s="67">
        <f>standard_2020!$Q15</f>
        <v>4</v>
      </c>
      <c r="K17" s="67">
        <f>standard_2021!$Q15</f>
        <v>4</v>
      </c>
      <c r="L17" s="68">
        <f>standard_2021!$R15</f>
        <v>75.710108604845445</v>
      </c>
    </row>
    <row r="18" spans="1:12" x14ac:dyDescent="0.25">
      <c r="A18" t="s">
        <v>10</v>
      </c>
      <c r="B18" s="20">
        <f>standard_2012!$Q9</f>
        <v>9</v>
      </c>
      <c r="C18" s="20">
        <f>standard_2013!$Q9</f>
        <v>6</v>
      </c>
      <c r="D18" s="20">
        <f>standard_2014!$Q9</f>
        <v>7</v>
      </c>
      <c r="E18" s="20">
        <f>standard_2015!$Q9</f>
        <v>6</v>
      </c>
      <c r="F18" s="20">
        <f>standard_2016!$Q9</f>
        <v>6</v>
      </c>
      <c r="G18" s="20">
        <f>standard_2017!$Q9</f>
        <v>5</v>
      </c>
      <c r="H18" s="20">
        <f>standard_2018!$Q9</f>
        <v>4</v>
      </c>
      <c r="I18" s="20">
        <f>standard_2019!$Q9</f>
        <v>3</v>
      </c>
      <c r="J18" s="20">
        <f>standard_2020!$Q9</f>
        <v>4</v>
      </c>
      <c r="K18" s="20">
        <f>standard_2021!$Q9</f>
        <v>4</v>
      </c>
      <c r="L18" s="60">
        <f>standard_2021!$R9</f>
        <v>77.496387071575057</v>
      </c>
    </row>
    <row r="19" spans="1:12" x14ac:dyDescent="0.25">
      <c r="A19" t="s">
        <v>30</v>
      </c>
      <c r="B19" s="20">
        <f>standard_2012!$Q29</f>
        <v>4</v>
      </c>
      <c r="C19" s="20">
        <f>standard_2013!$Q29</f>
        <v>3</v>
      </c>
      <c r="D19" s="20">
        <f>standard_2014!$Q29</f>
        <v>3</v>
      </c>
      <c r="E19" s="20">
        <f>standard_2015!$Q29</f>
        <v>4</v>
      </c>
      <c r="F19" s="20">
        <f>standard_2016!$Q29</f>
        <v>4</v>
      </c>
      <c r="G19" s="20">
        <f>standard_2017!$Q29</f>
        <v>2</v>
      </c>
      <c r="H19" s="20">
        <f>standard_2018!$Q29</f>
        <v>2</v>
      </c>
      <c r="I19" s="20">
        <f>standard_2019!$Q29</f>
        <v>2</v>
      </c>
      <c r="J19" s="20">
        <f>standard_2020!$Q29</f>
        <v>3</v>
      </c>
      <c r="K19" s="20">
        <f>standard_2021!$Q29</f>
        <v>4</v>
      </c>
      <c r="L19" s="60">
        <f>standard_2021!$R29</f>
        <v>90.655600039058683</v>
      </c>
    </row>
    <row r="20" spans="1:12" x14ac:dyDescent="0.25">
      <c r="A20" t="s">
        <v>17</v>
      </c>
      <c r="B20" s="20">
        <f>standard_2012!$Q16</f>
        <v>4</v>
      </c>
      <c r="C20" s="20">
        <f>standard_2013!$Q16</f>
        <v>4</v>
      </c>
      <c r="D20" s="20">
        <f>standard_2014!$Q16</f>
        <v>3</v>
      </c>
      <c r="E20" s="20">
        <f>standard_2015!$Q16</f>
        <v>3</v>
      </c>
      <c r="F20" s="20">
        <f>standard_2016!$Q16</f>
        <v>4</v>
      </c>
      <c r="G20" s="20">
        <f>standard_2017!$Q16</f>
        <v>2</v>
      </c>
      <c r="H20" s="20">
        <f>standard_2018!$Q16</f>
        <v>4</v>
      </c>
      <c r="I20" s="20">
        <f>standard_2019!$Q16</f>
        <v>2</v>
      </c>
      <c r="J20" s="20">
        <f>standard_2020!$Q16</f>
        <v>2</v>
      </c>
      <c r="K20" s="20">
        <f>standard_2021!$Q16</f>
        <v>4</v>
      </c>
      <c r="L20" s="60">
        <f>standard_2021!$R16</f>
        <v>124.76912519393723</v>
      </c>
    </row>
    <row r="21" spans="1:12" x14ac:dyDescent="0.25">
      <c r="A21" t="s">
        <v>9</v>
      </c>
      <c r="B21" s="20">
        <f>standard_2012!$Q8</f>
        <v>3</v>
      </c>
      <c r="C21" s="20">
        <f>standard_2013!$Q8</f>
        <v>4</v>
      </c>
      <c r="D21" s="20">
        <f>standard_2014!$Q8</f>
        <v>3</v>
      </c>
      <c r="E21" s="20">
        <f>standard_2015!$Q8</f>
        <v>4</v>
      </c>
      <c r="F21" s="20">
        <f>standard_2016!$Q8</f>
        <v>2</v>
      </c>
      <c r="G21" s="20">
        <f>standard_2017!$Q8</f>
        <v>1</v>
      </c>
      <c r="H21" s="20">
        <f>standard_2018!$Q8</f>
        <v>2</v>
      </c>
      <c r="I21" s="20">
        <f>standard_2019!$Q8</f>
        <v>2</v>
      </c>
      <c r="J21" s="20">
        <f>standard_2020!$Q8</f>
        <v>5</v>
      </c>
      <c r="K21" s="20">
        <f>standard_2021!$Q8</f>
        <v>5</v>
      </c>
      <c r="L21" s="60">
        <f>standard_2021!$R8</f>
        <v>78.345837537566851</v>
      </c>
    </row>
    <row r="22" spans="1:12" x14ac:dyDescent="0.25">
      <c r="A22" s="40" t="s">
        <v>20</v>
      </c>
      <c r="B22" s="67">
        <f>standard_2012!$Q19</f>
        <v>6</v>
      </c>
      <c r="C22" s="67">
        <f>standard_2013!$Q19</f>
        <v>4</v>
      </c>
      <c r="D22" s="67">
        <f>standard_2014!$Q19</f>
        <v>4</v>
      </c>
      <c r="E22" s="67">
        <f>standard_2015!$Q19</f>
        <v>5</v>
      </c>
      <c r="F22" s="67">
        <f>standard_2016!$Q19</f>
        <v>5</v>
      </c>
      <c r="G22" s="67">
        <f>standard_2017!$Q19</f>
        <v>4</v>
      </c>
      <c r="H22" s="67">
        <f>standard_2018!$Q19</f>
        <v>4</v>
      </c>
      <c r="I22" s="67">
        <f>standard_2019!$Q19</f>
        <v>5</v>
      </c>
      <c r="J22" s="67">
        <f>standard_2020!$Q19</f>
        <v>5</v>
      </c>
      <c r="K22" s="67">
        <f>standard_2021!$Q19</f>
        <v>5</v>
      </c>
      <c r="L22" s="68">
        <f>standard_2021!$R19</f>
        <v>85.199519361173472</v>
      </c>
    </row>
    <row r="23" spans="1:12" x14ac:dyDescent="0.25">
      <c r="A23" t="s">
        <v>28</v>
      </c>
      <c r="B23" s="20">
        <f>standard_2012!$Q27</f>
        <v>5</v>
      </c>
      <c r="C23" s="20">
        <f>standard_2013!$Q27</f>
        <v>3</v>
      </c>
      <c r="D23" s="20">
        <f>standard_2014!$Q27</f>
        <v>2</v>
      </c>
      <c r="E23" s="20">
        <f>standard_2015!$Q27</f>
        <v>2</v>
      </c>
      <c r="F23" s="20">
        <f>standard_2016!$Q27</f>
        <v>3</v>
      </c>
      <c r="G23" s="20">
        <f>standard_2017!$Q27</f>
        <v>2</v>
      </c>
      <c r="H23" s="20">
        <f>standard_2018!$Q27</f>
        <v>2</v>
      </c>
      <c r="I23" s="20">
        <f>standard_2019!$Q27</f>
        <v>3</v>
      </c>
      <c r="J23" s="20">
        <f>standard_2020!$Q27</f>
        <v>4</v>
      </c>
      <c r="K23" s="20">
        <f>standard_2021!$Q27</f>
        <v>5</v>
      </c>
      <c r="L23" s="60">
        <f>standard_2021!$R27</f>
        <v>86.532467532467535</v>
      </c>
    </row>
    <row r="24" spans="1:12" x14ac:dyDescent="0.25">
      <c r="A24" t="s">
        <v>18</v>
      </c>
      <c r="B24" s="20">
        <f>standard_2012!$Q17</f>
        <v>4</v>
      </c>
      <c r="C24" s="20">
        <f>standard_2013!$Q17</f>
        <v>2</v>
      </c>
      <c r="D24" s="20">
        <f>standard_2014!$Q17</f>
        <v>4</v>
      </c>
      <c r="E24" s="20">
        <f>standard_2015!$Q17</f>
        <v>3</v>
      </c>
      <c r="F24" s="20">
        <f>standard_2016!$Q17</f>
        <v>3</v>
      </c>
      <c r="G24" s="20">
        <f>standard_2017!$Q17</f>
        <v>2</v>
      </c>
      <c r="H24" s="20">
        <f>standard_2018!$Q17</f>
        <v>2</v>
      </c>
      <c r="I24" s="20">
        <f>standard_2019!$Q17</f>
        <v>1</v>
      </c>
      <c r="J24" s="20">
        <f>standard_2020!$Q17</f>
        <v>5</v>
      </c>
      <c r="K24" s="20">
        <f>standard_2021!$Q17</f>
        <v>5</v>
      </c>
      <c r="L24" s="60">
        <f>standard_2021!$R17</f>
        <v>87.645664485890052</v>
      </c>
    </row>
    <row r="25" spans="1:12" x14ac:dyDescent="0.25">
      <c r="A25" s="40" t="s">
        <v>19</v>
      </c>
      <c r="B25" s="20">
        <f>standard_2012!$Q18</f>
        <v>3</v>
      </c>
      <c r="C25" s="20">
        <f>standard_2013!$Q18</f>
        <v>4</v>
      </c>
      <c r="D25" s="20">
        <f>standard_2014!$Q18</f>
        <v>4</v>
      </c>
      <c r="E25" s="20">
        <f>standard_2015!$Q18</f>
        <v>3</v>
      </c>
      <c r="F25" s="20">
        <f>standard_2016!$Q18</f>
        <v>2</v>
      </c>
      <c r="G25" s="20">
        <f>standard_2017!$Q18</f>
        <v>3</v>
      </c>
      <c r="H25" s="20">
        <f>standard_2018!$Q18</f>
        <v>2</v>
      </c>
      <c r="I25" s="20">
        <f>standard_2019!$Q18</f>
        <v>4</v>
      </c>
      <c r="J25" s="20">
        <f>standard_2020!$Q18</f>
        <v>5</v>
      </c>
      <c r="K25" s="20">
        <f>standard_2021!$Q18</f>
        <v>5</v>
      </c>
      <c r="L25" s="60">
        <f>standard_2021!$R18</f>
        <v>102.29468422137595</v>
      </c>
    </row>
    <row r="26" spans="1:12" x14ac:dyDescent="0.25">
      <c r="A26" s="40" t="s">
        <v>12</v>
      </c>
      <c r="B26" s="67">
        <f>standard_2012!$Q11</f>
        <v>8</v>
      </c>
      <c r="C26" s="67">
        <f>standard_2013!$Q11</f>
        <v>7</v>
      </c>
      <c r="D26" s="67">
        <f>standard_2014!$Q11</f>
        <v>7</v>
      </c>
      <c r="E26" s="67">
        <f>standard_2015!$Q11</f>
        <v>4</v>
      </c>
      <c r="F26" s="67">
        <f>standard_2016!$Q11</f>
        <v>4</v>
      </c>
      <c r="G26" s="67">
        <f>standard_2017!$Q11</f>
        <v>5</v>
      </c>
      <c r="H26" s="67">
        <f>standard_2018!$Q11</f>
        <v>5</v>
      </c>
      <c r="I26" s="67">
        <f>standard_2019!$Q11</f>
        <v>4</v>
      </c>
      <c r="J26" s="67">
        <f>standard_2020!$Q11</f>
        <v>7</v>
      </c>
      <c r="K26" s="67">
        <f>standard_2021!$Q11</f>
        <v>6</v>
      </c>
      <c r="L26" s="68">
        <f>standard_2021!$R11</f>
        <v>77.623523093447901</v>
      </c>
    </row>
    <row r="27" spans="1:12" x14ac:dyDescent="0.25">
      <c r="A27" s="40" t="s">
        <v>25</v>
      </c>
      <c r="B27" s="67">
        <f>standard_2012!$Q24</f>
        <v>8</v>
      </c>
      <c r="C27" s="67">
        <f>standard_2013!$Q24</f>
        <v>8</v>
      </c>
      <c r="D27" s="67">
        <f>standard_2014!$Q24</f>
        <v>7</v>
      </c>
      <c r="E27" s="67">
        <f>standard_2015!$Q24</f>
        <v>4</v>
      </c>
      <c r="F27" s="67">
        <f>standard_2016!$Q24</f>
        <v>5</v>
      </c>
      <c r="G27" s="67">
        <f>standard_2017!$Q24</f>
        <v>5</v>
      </c>
      <c r="H27" s="67">
        <f>standard_2018!$Q24</f>
        <v>4</v>
      </c>
      <c r="I27" s="67">
        <f>standard_2019!$Q24</f>
        <v>4</v>
      </c>
      <c r="J27" s="67">
        <f>standard_2020!$Q24</f>
        <v>5</v>
      </c>
      <c r="K27" s="67">
        <f>standard_2021!$Q24</f>
        <v>6</v>
      </c>
      <c r="L27" s="68">
        <f>standard_2021!$R24</f>
        <v>95.633236229100888</v>
      </c>
    </row>
    <row r="28" spans="1:12" x14ac:dyDescent="0.25">
      <c r="A28" s="25" t="s">
        <v>11</v>
      </c>
      <c r="B28" s="39">
        <f>standard_2012!$Q10</f>
        <v>9</v>
      </c>
      <c r="C28" s="39">
        <f>standard_2013!$Q10</f>
        <v>9</v>
      </c>
      <c r="D28" s="39">
        <f>standard_2014!$Q10</f>
        <v>7</v>
      </c>
      <c r="E28" s="39">
        <f>standard_2015!$Q10</f>
        <v>6</v>
      </c>
      <c r="F28" s="39">
        <f>standard_2016!$Q10</f>
        <v>4</v>
      </c>
      <c r="G28" s="39">
        <f>standard_2017!$Q10</f>
        <v>3</v>
      </c>
      <c r="H28" s="39">
        <f>standard_2018!$Q10</f>
        <v>3</v>
      </c>
      <c r="I28" s="39">
        <f>standard_2019!$Q10</f>
        <v>4</v>
      </c>
      <c r="J28" s="39">
        <f>standard_2020!$Q10</f>
        <v>6</v>
      </c>
      <c r="K28" s="39">
        <f>standard_2021!$Q10</f>
        <v>6</v>
      </c>
      <c r="L28" s="65">
        <f>standard_2021!$R10</f>
        <v>135.20279866332498</v>
      </c>
    </row>
    <row r="29" spans="1:12" x14ac:dyDescent="0.25">
      <c r="B29">
        <f t="shared" ref="B29:K29" si="0">SUM(B2:B28)</f>
        <v>141</v>
      </c>
      <c r="C29">
        <f t="shared" si="0"/>
        <v>120</v>
      </c>
      <c r="D29">
        <f t="shared" si="0"/>
        <v>116</v>
      </c>
      <c r="E29">
        <f t="shared" si="0"/>
        <v>95</v>
      </c>
      <c r="F29">
        <f t="shared" si="0"/>
        <v>85</v>
      </c>
      <c r="G29">
        <f t="shared" si="0"/>
        <v>70</v>
      </c>
      <c r="H29">
        <f t="shared" si="0"/>
        <v>72</v>
      </c>
      <c r="I29">
        <f t="shared" si="0"/>
        <v>67</v>
      </c>
      <c r="J29">
        <f t="shared" si="0"/>
        <v>99</v>
      </c>
      <c r="K29">
        <f t="shared" si="0"/>
        <v>99</v>
      </c>
    </row>
    <row r="30" spans="1:12" x14ac:dyDescent="0.25">
      <c r="B30" s="53">
        <f t="shared" ref="B30:K30" si="1">B29/28</f>
        <v>5.0357142857142856</v>
      </c>
      <c r="C30" s="53">
        <f t="shared" si="1"/>
        <v>4.2857142857142856</v>
      </c>
      <c r="D30" s="53">
        <f t="shared" si="1"/>
        <v>4.1428571428571432</v>
      </c>
      <c r="E30" s="53">
        <f t="shared" si="1"/>
        <v>3.3928571428571428</v>
      </c>
      <c r="F30" s="53">
        <f t="shared" si="1"/>
        <v>3.0357142857142856</v>
      </c>
      <c r="G30" s="53">
        <f t="shared" si="1"/>
        <v>2.5</v>
      </c>
      <c r="H30" s="53">
        <f t="shared" si="1"/>
        <v>2.5714285714285716</v>
      </c>
      <c r="I30" s="53">
        <f t="shared" si="1"/>
        <v>2.3928571428571428</v>
      </c>
      <c r="J30" s="53">
        <f t="shared" si="1"/>
        <v>3.5357142857142856</v>
      </c>
      <c r="K30" s="53">
        <f t="shared" si="1"/>
        <v>3.5357142857142856</v>
      </c>
    </row>
  </sheetData>
  <sortState ref="A2:L28">
    <sortCondition ref="K2:K28"/>
    <sortCondition ref="L2:L28"/>
  </sortState>
  <pageMargins left="0.7" right="0.7" top="0.75" bottom="0.75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workbookViewId="0">
      <selection activeCell="B6" sqref="B6"/>
    </sheetView>
  </sheetViews>
  <sheetFormatPr defaultRowHeight="13.2" x14ac:dyDescent="0.25"/>
  <cols>
    <col min="1" max="1" width="11.33203125" customWidth="1"/>
    <col min="2" max="2" width="60.33203125" customWidth="1"/>
    <col min="3" max="3" width="27.6640625" customWidth="1"/>
  </cols>
  <sheetData>
    <row r="1" spans="1:3" ht="26.4" x14ac:dyDescent="0.25">
      <c r="A1" s="35" t="s">
        <v>100</v>
      </c>
      <c r="B1" s="36" t="s">
        <v>97</v>
      </c>
      <c r="C1" s="24" t="s">
        <v>98</v>
      </c>
    </row>
    <row r="2" spans="1:3" x14ac:dyDescent="0.25">
      <c r="A2" s="76" t="s">
        <v>99</v>
      </c>
      <c r="B2" s="33" t="s">
        <v>119</v>
      </c>
      <c r="C2" s="14" t="s">
        <v>101</v>
      </c>
    </row>
    <row r="3" spans="1:3" ht="20.25" customHeight="1" x14ac:dyDescent="0.25">
      <c r="A3" s="77"/>
      <c r="B3" s="33" t="s">
        <v>103</v>
      </c>
      <c r="C3" s="27">
        <v>-0.35</v>
      </c>
    </row>
    <row r="4" spans="1:3" ht="39.6" x14ac:dyDescent="0.25">
      <c r="A4" s="77"/>
      <c r="B4" s="28" t="s">
        <v>102</v>
      </c>
      <c r="C4" s="26" t="s">
        <v>106</v>
      </c>
    </row>
    <row r="5" spans="1:3" x14ac:dyDescent="0.25">
      <c r="A5" s="77"/>
      <c r="B5" s="33" t="s">
        <v>105</v>
      </c>
      <c r="C5" s="29">
        <v>-0.06</v>
      </c>
    </row>
    <row r="6" spans="1:3" ht="26.4" x14ac:dyDescent="0.25">
      <c r="A6" s="78"/>
      <c r="B6" s="34" t="s">
        <v>104</v>
      </c>
      <c r="C6" s="31" t="s">
        <v>147</v>
      </c>
    </row>
    <row r="7" spans="1:3" ht="13.5" customHeight="1" x14ac:dyDescent="0.25">
      <c r="A7" s="76" t="s">
        <v>143</v>
      </c>
      <c r="B7" s="33" t="s">
        <v>107</v>
      </c>
      <c r="C7" s="7" t="s">
        <v>108</v>
      </c>
    </row>
    <row r="8" spans="1:3" ht="13.5" customHeight="1" x14ac:dyDescent="0.25">
      <c r="A8" s="79"/>
      <c r="B8" s="33" t="s">
        <v>109</v>
      </c>
      <c r="C8" s="7" t="s">
        <v>110</v>
      </c>
    </row>
    <row r="9" spans="1:3" ht="13.5" customHeight="1" x14ac:dyDescent="0.25">
      <c r="A9" s="79"/>
      <c r="B9" s="33" t="s">
        <v>111</v>
      </c>
      <c r="C9" s="32" t="s">
        <v>113</v>
      </c>
    </row>
    <row r="10" spans="1:3" ht="13.5" customHeight="1" x14ac:dyDescent="0.25">
      <c r="A10" s="79"/>
      <c r="B10" s="33" t="s">
        <v>112</v>
      </c>
      <c r="C10" s="32" t="s">
        <v>114</v>
      </c>
    </row>
    <row r="11" spans="1:3" ht="13.5" customHeight="1" x14ac:dyDescent="0.25">
      <c r="A11" s="79"/>
      <c r="B11" s="33" t="s">
        <v>116</v>
      </c>
      <c r="C11" s="32" t="s">
        <v>115</v>
      </c>
    </row>
    <row r="12" spans="1:3" ht="13.5" customHeight="1" x14ac:dyDescent="0.25">
      <c r="A12" s="79"/>
      <c r="B12" s="61" t="s">
        <v>117</v>
      </c>
      <c r="C12" s="62" t="s">
        <v>118</v>
      </c>
    </row>
    <row r="13" spans="1:3" ht="13.5" customHeight="1" x14ac:dyDescent="0.25">
      <c r="A13" s="79"/>
      <c r="B13" s="33" t="s">
        <v>139</v>
      </c>
      <c r="C13" s="32" t="s">
        <v>151</v>
      </c>
    </row>
    <row r="14" spans="1:3" ht="13.5" customHeight="1" x14ac:dyDescent="0.25">
      <c r="A14" s="79"/>
      <c r="B14" s="33" t="s">
        <v>140</v>
      </c>
      <c r="C14" s="32" t="s">
        <v>142</v>
      </c>
    </row>
    <row r="15" spans="1:3" ht="13.5" customHeight="1" x14ac:dyDescent="0.25">
      <c r="A15" s="80"/>
      <c r="B15" s="34" t="s">
        <v>141</v>
      </c>
      <c r="C15" s="30">
        <v>0.02</v>
      </c>
    </row>
    <row r="16" spans="1:3" x14ac:dyDescent="0.25">
      <c r="A16" s="14"/>
    </row>
  </sheetData>
  <mergeCells count="2">
    <mergeCell ref="A2:A6"/>
    <mergeCell ref="A7:A1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K14" sqref="K14"/>
    </sheetView>
  </sheetViews>
  <sheetFormatPr defaultRowHeight="13.2" x14ac:dyDescent="0.25"/>
  <sheetData>
    <row r="1" spans="1:11" x14ac:dyDescent="0.25">
      <c r="A1" s="2" t="s">
        <v>51</v>
      </c>
    </row>
    <row r="2" spans="1:11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1" x14ac:dyDescent="0.25">
      <c r="A3" t="s">
        <v>3</v>
      </c>
      <c r="B3">
        <v>-15.62</v>
      </c>
      <c r="C3">
        <v>-13.15</v>
      </c>
      <c r="D3">
        <v>-13.5</v>
      </c>
      <c r="E3">
        <v>-13.7</v>
      </c>
      <c r="F3">
        <v>-5.18</v>
      </c>
      <c r="G3">
        <v>1.58</v>
      </c>
      <c r="H3">
        <v>-1.33</v>
      </c>
      <c r="I3">
        <v>-2.29</v>
      </c>
      <c r="J3">
        <v>10.09</v>
      </c>
      <c r="K3">
        <v>2.38</v>
      </c>
    </row>
    <row r="4" spans="1:11" x14ac:dyDescent="0.25">
      <c r="A4" t="s">
        <v>5</v>
      </c>
      <c r="B4">
        <v>-1.1100000000000001</v>
      </c>
      <c r="C4">
        <v>-0.38</v>
      </c>
      <c r="D4">
        <v>5.38</v>
      </c>
      <c r="E4">
        <v>12.94</v>
      </c>
      <c r="F4">
        <v>9.17</v>
      </c>
      <c r="G4">
        <v>20.05</v>
      </c>
      <c r="H4">
        <v>12.96</v>
      </c>
      <c r="I4">
        <v>15.11</v>
      </c>
      <c r="J4">
        <v>15.67</v>
      </c>
      <c r="K4">
        <v>12.24</v>
      </c>
    </row>
    <row r="5" spans="1:11" x14ac:dyDescent="0.25">
      <c r="A5" t="s">
        <v>6</v>
      </c>
      <c r="B5">
        <v>-4.57</v>
      </c>
      <c r="C5">
        <v>-9.98</v>
      </c>
      <c r="D5">
        <v>-6.42</v>
      </c>
      <c r="E5">
        <v>-2.0299999999999998</v>
      </c>
      <c r="F5">
        <v>2.54</v>
      </c>
      <c r="G5">
        <v>8.31</v>
      </c>
      <c r="H5">
        <v>10.98</v>
      </c>
      <c r="I5">
        <v>4.82</v>
      </c>
      <c r="J5">
        <v>8.08</v>
      </c>
      <c r="K5">
        <v>-1.1399999999999999</v>
      </c>
    </row>
    <row r="6" spans="1:11" x14ac:dyDescent="0.25">
      <c r="A6" t="s">
        <v>7</v>
      </c>
      <c r="B6" s="1">
        <v>-17.809999999999999</v>
      </c>
      <c r="C6" s="1">
        <v>-18</v>
      </c>
      <c r="D6" s="1">
        <v>-16.059999999999999</v>
      </c>
      <c r="E6" s="1">
        <v>-8.6300000000000008</v>
      </c>
      <c r="F6">
        <v>-3.05</v>
      </c>
      <c r="G6">
        <v>1.52</v>
      </c>
      <c r="H6">
        <v>-0.08</v>
      </c>
      <c r="I6">
        <v>1.74</v>
      </c>
      <c r="J6">
        <v>10.59</v>
      </c>
      <c r="K6">
        <v>6.45</v>
      </c>
    </row>
    <row r="7" spans="1:11" x14ac:dyDescent="0.25">
      <c r="A7" t="s">
        <v>8</v>
      </c>
      <c r="B7">
        <v>-16.84</v>
      </c>
      <c r="C7">
        <v>-13.19</v>
      </c>
      <c r="D7">
        <v>-9.69</v>
      </c>
      <c r="E7">
        <v>-3.3</v>
      </c>
      <c r="F7">
        <v>1.94</v>
      </c>
      <c r="G7">
        <v>5.65</v>
      </c>
      <c r="H7">
        <v>3.2</v>
      </c>
      <c r="I7">
        <v>-1.22</v>
      </c>
      <c r="J7">
        <v>0.86</v>
      </c>
      <c r="K7">
        <v>-5.91</v>
      </c>
    </row>
    <row r="8" spans="1:11" x14ac:dyDescent="0.25">
      <c r="A8" t="s">
        <v>9</v>
      </c>
      <c r="B8">
        <v>6.82</v>
      </c>
      <c r="C8">
        <v>9.67</v>
      </c>
      <c r="D8">
        <v>20.28</v>
      </c>
      <c r="E8">
        <v>7.13</v>
      </c>
      <c r="F8">
        <v>-0.85</v>
      </c>
      <c r="G8">
        <v>1.72</v>
      </c>
      <c r="H8">
        <v>-0.09</v>
      </c>
      <c r="I8">
        <v>1.68</v>
      </c>
      <c r="J8">
        <v>16.36</v>
      </c>
      <c r="K8">
        <v>17.829999999999998</v>
      </c>
    </row>
    <row r="9" spans="1:11" x14ac:dyDescent="0.25">
      <c r="A9" t="s">
        <v>10</v>
      </c>
      <c r="B9">
        <v>-18.43</v>
      </c>
      <c r="C9">
        <v>-10.78</v>
      </c>
      <c r="D9">
        <v>-14.81</v>
      </c>
      <c r="E9">
        <v>37.630000000000003</v>
      </c>
      <c r="F9">
        <v>58.29</v>
      </c>
      <c r="G9">
        <v>70.88</v>
      </c>
      <c r="H9">
        <v>78.38</v>
      </c>
      <c r="I9">
        <v>73.09</v>
      </c>
      <c r="J9">
        <v>51.52</v>
      </c>
      <c r="K9">
        <v>39.92</v>
      </c>
    </row>
    <row r="10" spans="1:11" x14ac:dyDescent="0.25">
      <c r="A10" t="s">
        <v>11</v>
      </c>
      <c r="B10">
        <v>-26.34</v>
      </c>
      <c r="C10">
        <v>-26.81</v>
      </c>
      <c r="D10">
        <v>-19.55</v>
      </c>
      <c r="E10">
        <v>-14.11</v>
      </c>
      <c r="F10">
        <v>-9.9499999999999993</v>
      </c>
      <c r="G10">
        <v>-0.62</v>
      </c>
      <c r="H10">
        <v>6.28</v>
      </c>
      <c r="I10">
        <v>3.24</v>
      </c>
      <c r="J10">
        <v>-10.67</v>
      </c>
      <c r="K10">
        <v>9.58</v>
      </c>
    </row>
    <row r="11" spans="1:11" x14ac:dyDescent="0.25">
      <c r="A11" t="s">
        <v>12</v>
      </c>
      <c r="B11">
        <v>-17.600000000000001</v>
      </c>
      <c r="C11">
        <v>-10.49</v>
      </c>
      <c r="D11">
        <v>-11.66</v>
      </c>
      <c r="E11">
        <v>-3.43</v>
      </c>
      <c r="F11">
        <v>2.71</v>
      </c>
      <c r="G11">
        <v>9.49</v>
      </c>
      <c r="H11">
        <v>4.28</v>
      </c>
      <c r="I11">
        <v>2.34</v>
      </c>
      <c r="J11">
        <v>-7.15</v>
      </c>
      <c r="K11">
        <v>-10.45</v>
      </c>
    </row>
    <row r="12" spans="1:11" x14ac:dyDescent="0.25">
      <c r="A12" t="s">
        <v>13</v>
      </c>
      <c r="B12">
        <v>-18.38</v>
      </c>
      <c r="C12">
        <v>-14.42</v>
      </c>
      <c r="D12">
        <v>-14.7</v>
      </c>
      <c r="E12">
        <v>-3.82</v>
      </c>
      <c r="F12">
        <v>0.95</v>
      </c>
      <c r="G12">
        <v>2.4700000000000002</v>
      </c>
      <c r="H12">
        <v>0.46</v>
      </c>
      <c r="I12">
        <v>-0.74</v>
      </c>
      <c r="J12">
        <v>-8.4700000000000006</v>
      </c>
      <c r="K12">
        <v>-11.4</v>
      </c>
    </row>
    <row r="13" spans="1:11" x14ac:dyDescent="0.25">
      <c r="A13" t="s">
        <v>14</v>
      </c>
      <c r="B13">
        <v>-25.84</v>
      </c>
      <c r="C13">
        <v>-23.51</v>
      </c>
      <c r="D13">
        <v>-19.579999999999998</v>
      </c>
      <c r="E13">
        <v>-5.99</v>
      </c>
      <c r="F13">
        <v>9.18</v>
      </c>
      <c r="G13">
        <v>22.84</v>
      </c>
      <c r="H13">
        <v>22.16</v>
      </c>
      <c r="I13">
        <v>21.98</v>
      </c>
      <c r="J13">
        <v>-1.25</v>
      </c>
      <c r="K13">
        <v>7.88</v>
      </c>
    </row>
    <row r="14" spans="1:11" x14ac:dyDescent="0.25">
      <c r="A14" t="s">
        <v>15</v>
      </c>
      <c r="B14">
        <v>-25.82</v>
      </c>
      <c r="C14">
        <v>-20.6</v>
      </c>
      <c r="D14">
        <v>-15.7</v>
      </c>
      <c r="E14">
        <v>-9.83</v>
      </c>
      <c r="F14">
        <v>-4.2</v>
      </c>
      <c r="G14">
        <v>0.56999999999999995</v>
      </c>
      <c r="H14">
        <v>-0.24</v>
      </c>
      <c r="I14">
        <v>-2.39</v>
      </c>
      <c r="J14">
        <v>-2.86</v>
      </c>
      <c r="K14">
        <v>-6.2</v>
      </c>
    </row>
    <row r="15" spans="1:11" x14ac:dyDescent="0.25">
      <c r="A15" t="s">
        <v>16</v>
      </c>
      <c r="B15">
        <v>-19.100000000000001</v>
      </c>
      <c r="C15">
        <v>-12.24</v>
      </c>
      <c r="D15">
        <v>-20.260000000000002</v>
      </c>
      <c r="E15">
        <v>-4.8899999999999997</v>
      </c>
      <c r="F15">
        <v>7.78</v>
      </c>
      <c r="G15">
        <v>21.05</v>
      </c>
      <c r="H15">
        <v>21.82</v>
      </c>
      <c r="I15">
        <v>25.31</v>
      </c>
      <c r="J15">
        <v>38.880000000000003</v>
      </c>
      <c r="K15">
        <v>24.87</v>
      </c>
    </row>
    <row r="16" spans="1:11" x14ac:dyDescent="0.25">
      <c r="A16" t="s">
        <v>17</v>
      </c>
      <c r="B16">
        <v>8.2200000000000006</v>
      </c>
      <c r="C16">
        <v>5.64</v>
      </c>
      <c r="D16">
        <v>11.53</v>
      </c>
      <c r="E16">
        <v>13.1</v>
      </c>
      <c r="F16">
        <v>9.15</v>
      </c>
      <c r="G16">
        <v>7.32</v>
      </c>
      <c r="H16">
        <v>8.35</v>
      </c>
      <c r="I16">
        <v>3.31</v>
      </c>
      <c r="J16">
        <v>19.71</v>
      </c>
      <c r="K16">
        <v>13.35</v>
      </c>
    </row>
    <row r="17" spans="1:11" x14ac:dyDescent="0.25">
      <c r="A17" t="s">
        <v>18</v>
      </c>
      <c r="B17">
        <v>23.87</v>
      </c>
      <c r="C17">
        <v>10.83</v>
      </c>
      <c r="D17">
        <v>19.63</v>
      </c>
      <c r="E17">
        <v>6.3</v>
      </c>
      <c r="F17">
        <v>-1.53</v>
      </c>
      <c r="G17">
        <v>3.52</v>
      </c>
      <c r="H17">
        <v>2.94</v>
      </c>
      <c r="I17">
        <v>16.37</v>
      </c>
      <c r="J17">
        <v>38.68</v>
      </c>
      <c r="K17">
        <v>37.9</v>
      </c>
    </row>
    <row r="18" spans="1:11" x14ac:dyDescent="0.25">
      <c r="A18" t="s">
        <v>19</v>
      </c>
      <c r="B18">
        <v>-6.26</v>
      </c>
      <c r="C18">
        <v>6.98</v>
      </c>
      <c r="D18">
        <v>8.9600000000000009</v>
      </c>
      <c r="E18">
        <v>17.920000000000002</v>
      </c>
      <c r="F18">
        <v>25.73</v>
      </c>
      <c r="G18">
        <v>23.59</v>
      </c>
      <c r="H18">
        <v>11.63</v>
      </c>
      <c r="I18">
        <v>7.01</v>
      </c>
      <c r="J18">
        <v>17.63</v>
      </c>
      <c r="K18">
        <v>13.08</v>
      </c>
    </row>
    <row r="19" spans="1:11" x14ac:dyDescent="0.25">
      <c r="A19" t="s">
        <v>20</v>
      </c>
      <c r="B19">
        <v>-23.25</v>
      </c>
      <c r="C19">
        <v>-23.03</v>
      </c>
      <c r="D19">
        <v>-16.98</v>
      </c>
      <c r="E19">
        <v>-9.44</v>
      </c>
      <c r="F19">
        <v>-2.2999999999999998</v>
      </c>
      <c r="G19">
        <v>10.210000000000001</v>
      </c>
      <c r="H19">
        <v>8.18</v>
      </c>
      <c r="I19">
        <v>4.99</v>
      </c>
      <c r="J19">
        <v>7.39</v>
      </c>
      <c r="K19">
        <v>0.03</v>
      </c>
    </row>
    <row r="20" spans="1:11" x14ac:dyDescent="0.25">
      <c r="A20" t="s">
        <v>21</v>
      </c>
      <c r="B20" s="1">
        <v>12.07</v>
      </c>
      <c r="C20" s="1">
        <v>-0.85</v>
      </c>
      <c r="D20">
        <v>-12.66</v>
      </c>
      <c r="E20">
        <v>8.92</v>
      </c>
      <c r="F20">
        <v>17.690000000000001</v>
      </c>
      <c r="G20">
        <v>24.08</v>
      </c>
      <c r="H20">
        <v>18.89</v>
      </c>
      <c r="I20">
        <v>19.989999999999998</v>
      </c>
      <c r="J20">
        <v>12.52</v>
      </c>
      <c r="K20">
        <v>-0.9</v>
      </c>
    </row>
    <row r="21" spans="1:11" x14ac:dyDescent="0.25">
      <c r="A21" t="s">
        <v>22</v>
      </c>
      <c r="B21">
        <v>-12.91</v>
      </c>
      <c r="C21">
        <v>-11.55</v>
      </c>
      <c r="D21">
        <v>-11.53</v>
      </c>
      <c r="E21">
        <v>-6.88</v>
      </c>
      <c r="F21">
        <v>-3.14</v>
      </c>
      <c r="G21">
        <v>1.26</v>
      </c>
      <c r="H21">
        <v>1.5</v>
      </c>
      <c r="I21">
        <v>-0.27</v>
      </c>
      <c r="J21">
        <v>6.8</v>
      </c>
      <c r="K21">
        <v>1.1000000000000001</v>
      </c>
    </row>
    <row r="22" spans="1:11" x14ac:dyDescent="0.25">
      <c r="A22" t="s">
        <v>23</v>
      </c>
      <c r="B22">
        <v>-21.8</v>
      </c>
      <c r="C22">
        <v>-18.61</v>
      </c>
      <c r="D22">
        <v>-15.91</v>
      </c>
      <c r="E22">
        <v>-9.2799999999999994</v>
      </c>
      <c r="F22">
        <v>-3.02</v>
      </c>
      <c r="G22">
        <v>2.2000000000000002</v>
      </c>
      <c r="H22">
        <v>2.71</v>
      </c>
      <c r="I22">
        <v>1.23</v>
      </c>
      <c r="J22">
        <v>5.36</v>
      </c>
      <c r="K22">
        <v>-2.72</v>
      </c>
    </row>
    <row r="23" spans="1:11" x14ac:dyDescent="0.25">
      <c r="A23" t="s">
        <v>24</v>
      </c>
      <c r="B23">
        <v>0.18</v>
      </c>
      <c r="C23">
        <v>-2.4900000000000002</v>
      </c>
      <c r="D23">
        <v>1.21</v>
      </c>
      <c r="E23">
        <v>5.12</v>
      </c>
      <c r="F23">
        <v>13.63</v>
      </c>
      <c r="G23">
        <v>23.56</v>
      </c>
      <c r="H23">
        <v>22.18</v>
      </c>
      <c r="I23">
        <v>22</v>
      </c>
      <c r="J23">
        <v>33.6</v>
      </c>
      <c r="K23">
        <v>24.88</v>
      </c>
    </row>
    <row r="24" spans="1:11" x14ac:dyDescent="0.25">
      <c r="A24" t="s">
        <v>25</v>
      </c>
      <c r="B24">
        <v>-17.39</v>
      </c>
      <c r="C24">
        <v>-8.31</v>
      </c>
      <c r="D24">
        <v>-7.5</v>
      </c>
      <c r="E24">
        <v>0.72</v>
      </c>
      <c r="F24">
        <v>5.03</v>
      </c>
      <c r="G24">
        <v>13.88</v>
      </c>
      <c r="H24">
        <v>8.4600000000000009</v>
      </c>
      <c r="I24">
        <v>8.33</v>
      </c>
      <c r="J24">
        <v>-1.52</v>
      </c>
      <c r="K24">
        <v>-5.28</v>
      </c>
    </row>
    <row r="25" spans="1:11" x14ac:dyDescent="0.25">
      <c r="A25" t="s">
        <v>26</v>
      </c>
      <c r="B25">
        <v>12.18</v>
      </c>
      <c r="C25">
        <v>13.87</v>
      </c>
      <c r="D25">
        <v>20.85</v>
      </c>
      <c r="E25">
        <v>21.28</v>
      </c>
      <c r="F25">
        <v>24.51</v>
      </c>
      <c r="G25">
        <v>37.97</v>
      </c>
      <c r="H25">
        <v>23.39</v>
      </c>
      <c r="I25">
        <v>17.399999999999999</v>
      </c>
      <c r="J25">
        <v>19.850000000000001</v>
      </c>
      <c r="K25">
        <v>10.63</v>
      </c>
    </row>
    <row r="26" spans="1:11" x14ac:dyDescent="0.25">
      <c r="A26" t="s">
        <v>27</v>
      </c>
      <c r="B26">
        <v>-20.93</v>
      </c>
      <c r="C26">
        <v>-18.52</v>
      </c>
      <c r="D26">
        <v>-13.18</v>
      </c>
      <c r="E26">
        <v>-5.01</v>
      </c>
      <c r="F26">
        <v>3.21</v>
      </c>
      <c r="G26">
        <v>17.77</v>
      </c>
      <c r="H26">
        <v>19.440000000000001</v>
      </c>
      <c r="I26">
        <v>15.77</v>
      </c>
      <c r="J26">
        <v>19.53</v>
      </c>
      <c r="K26">
        <v>11.56</v>
      </c>
    </row>
    <row r="27" spans="1:11" x14ac:dyDescent="0.25">
      <c r="A27" t="s">
        <v>28</v>
      </c>
      <c r="B27" s="1">
        <v>-10.39</v>
      </c>
      <c r="C27" s="1">
        <v>-4.3</v>
      </c>
      <c r="D27" s="1">
        <v>1.68</v>
      </c>
      <c r="E27">
        <v>3.91</v>
      </c>
      <c r="F27">
        <v>7.11</v>
      </c>
      <c r="G27">
        <v>4.87</v>
      </c>
      <c r="H27">
        <v>2.0099999999999998</v>
      </c>
      <c r="I27">
        <v>1.3</v>
      </c>
      <c r="J27">
        <v>7.43</v>
      </c>
      <c r="K27">
        <v>-2.92</v>
      </c>
    </row>
    <row r="28" spans="1:11" x14ac:dyDescent="0.25">
      <c r="A28" t="s">
        <v>29</v>
      </c>
      <c r="B28">
        <v>-32.43</v>
      </c>
      <c r="C28">
        <v>-32.619999999999997</v>
      </c>
      <c r="D28">
        <v>-27.45</v>
      </c>
      <c r="E28">
        <v>-23.17</v>
      </c>
      <c r="F28">
        <v>-15.94</v>
      </c>
      <c r="G28">
        <v>-5.29</v>
      </c>
      <c r="H28">
        <v>-4.1500000000000004</v>
      </c>
      <c r="I28">
        <v>3.1</v>
      </c>
      <c r="J28">
        <v>11.63</v>
      </c>
      <c r="K28">
        <v>4.88</v>
      </c>
    </row>
    <row r="29" spans="1:11" x14ac:dyDescent="0.25">
      <c r="A29" t="s">
        <v>30</v>
      </c>
      <c r="B29">
        <v>-19.59</v>
      </c>
      <c r="C29">
        <v>-16.88</v>
      </c>
      <c r="D29">
        <v>-10.130000000000001</v>
      </c>
      <c r="E29">
        <v>-10.48</v>
      </c>
      <c r="F29">
        <v>-9.5</v>
      </c>
      <c r="G29">
        <v>-5.74</v>
      </c>
      <c r="H29">
        <v>-6.8</v>
      </c>
      <c r="I29">
        <v>-2.9</v>
      </c>
      <c r="J29">
        <v>3.09</v>
      </c>
      <c r="K29">
        <v>-1.03</v>
      </c>
    </row>
    <row r="30" spans="1:11" x14ac:dyDescent="0.25">
      <c r="A30" t="s">
        <v>45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:K29"/>
    </sheetView>
  </sheetViews>
  <sheetFormatPr defaultRowHeight="13.2" x14ac:dyDescent="0.25"/>
  <cols>
    <col min="1" max="1" width="26.6640625" customWidth="1"/>
  </cols>
  <sheetData>
    <row r="1" spans="1:11" x14ac:dyDescent="0.25">
      <c r="A1" s="2" t="s">
        <v>0</v>
      </c>
    </row>
    <row r="2" spans="1:11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1" x14ac:dyDescent="0.25">
      <c r="A3" t="s">
        <v>3</v>
      </c>
      <c r="B3">
        <v>4.9000000000000004</v>
      </c>
      <c r="C3">
        <v>7.4</v>
      </c>
      <c r="D3">
        <v>4.3</v>
      </c>
      <c r="E3">
        <v>0.4</v>
      </c>
      <c r="F3">
        <v>-0.7</v>
      </c>
      <c r="G3">
        <v>1.4</v>
      </c>
      <c r="H3">
        <v>4</v>
      </c>
      <c r="I3">
        <v>4.8</v>
      </c>
      <c r="J3">
        <v>7.1</v>
      </c>
      <c r="K3">
        <v>5.4</v>
      </c>
    </row>
    <row r="4" spans="1:11" x14ac:dyDescent="0.25">
      <c r="A4" t="s">
        <v>5</v>
      </c>
      <c r="B4">
        <v>10.9</v>
      </c>
      <c r="C4">
        <v>16.2</v>
      </c>
      <c r="D4">
        <v>19.2</v>
      </c>
      <c r="E4">
        <v>17.2</v>
      </c>
      <c r="F4">
        <v>11</v>
      </c>
      <c r="G4">
        <v>15.8</v>
      </c>
      <c r="H4">
        <v>20.5</v>
      </c>
      <c r="I4">
        <v>20.399999999999999</v>
      </c>
      <c r="J4">
        <v>19.899999999999999</v>
      </c>
      <c r="K4">
        <v>16.399999999999999</v>
      </c>
    </row>
    <row r="5" spans="1:11" x14ac:dyDescent="0.25">
      <c r="A5" t="s">
        <v>6</v>
      </c>
      <c r="B5">
        <v>4.3</v>
      </c>
      <c r="C5">
        <v>4.3</v>
      </c>
      <c r="D5">
        <v>4.5999999999999996</v>
      </c>
      <c r="E5">
        <v>0.6</v>
      </c>
      <c r="F5">
        <v>3.3</v>
      </c>
      <c r="G5">
        <v>5.7</v>
      </c>
      <c r="H5">
        <v>13.1</v>
      </c>
      <c r="I5">
        <v>14.5</v>
      </c>
      <c r="J5">
        <v>18.7</v>
      </c>
      <c r="K5">
        <v>13.9</v>
      </c>
    </row>
    <row r="6" spans="1:11" x14ac:dyDescent="0.25">
      <c r="A6" t="s">
        <v>7</v>
      </c>
      <c r="B6">
        <v>-0.2</v>
      </c>
      <c r="C6">
        <v>1.5</v>
      </c>
      <c r="D6">
        <v>2.2999999999999998</v>
      </c>
      <c r="E6">
        <v>2.2000000000000002</v>
      </c>
      <c r="F6">
        <v>1.3</v>
      </c>
      <c r="G6">
        <v>0.9</v>
      </c>
      <c r="H6">
        <v>1.2</v>
      </c>
      <c r="I6">
        <v>3.4</v>
      </c>
      <c r="J6">
        <v>6.7</v>
      </c>
      <c r="K6">
        <v>6.1</v>
      </c>
    </row>
    <row r="7" spans="1:11" x14ac:dyDescent="0.25">
      <c r="A7" t="s">
        <v>8</v>
      </c>
      <c r="B7">
        <v>2.5</v>
      </c>
      <c r="C7">
        <v>6</v>
      </c>
      <c r="D7">
        <v>7.4</v>
      </c>
      <c r="E7">
        <v>6.2</v>
      </c>
      <c r="F7">
        <v>5.2</v>
      </c>
      <c r="G7">
        <v>4.9000000000000004</v>
      </c>
      <c r="H7">
        <v>6</v>
      </c>
      <c r="I7">
        <v>8.1</v>
      </c>
      <c r="J7">
        <v>10.3</v>
      </c>
      <c r="K7">
        <v>7.4</v>
      </c>
    </row>
    <row r="8" spans="1:11" x14ac:dyDescent="0.25">
      <c r="A8" t="s">
        <v>9</v>
      </c>
      <c r="B8">
        <v>0.7</v>
      </c>
      <c r="C8">
        <v>11.6</v>
      </c>
      <c r="D8">
        <v>14.7</v>
      </c>
      <c r="E8">
        <v>15</v>
      </c>
      <c r="F8">
        <v>12.6</v>
      </c>
      <c r="G8">
        <v>12.3</v>
      </c>
      <c r="H8">
        <v>14.2</v>
      </c>
      <c r="I8">
        <v>15.8</v>
      </c>
      <c r="J8">
        <v>15.7</v>
      </c>
      <c r="K8">
        <v>10.7</v>
      </c>
    </row>
    <row r="9" spans="1:11" x14ac:dyDescent="0.25">
      <c r="A9" t="s">
        <v>10</v>
      </c>
      <c r="B9">
        <v>-10</v>
      </c>
      <c r="C9">
        <v>-1.4</v>
      </c>
      <c r="D9">
        <v>-3.1</v>
      </c>
      <c r="E9">
        <v>-18.600000000000001</v>
      </c>
      <c r="F9">
        <v>-15.6</v>
      </c>
      <c r="G9">
        <v>-13.9</v>
      </c>
      <c r="H9">
        <v>-1.3</v>
      </c>
      <c r="I9">
        <v>-3.9</v>
      </c>
      <c r="J9">
        <v>-6.3</v>
      </c>
      <c r="K9">
        <v>-7.9</v>
      </c>
    </row>
    <row r="10" spans="1:11" x14ac:dyDescent="0.25">
      <c r="A10" t="s">
        <v>11</v>
      </c>
      <c r="B10">
        <v>1.6</v>
      </c>
      <c r="C10">
        <v>-4.4000000000000004</v>
      </c>
      <c r="D10">
        <v>-8.5</v>
      </c>
      <c r="E10">
        <v>-11</v>
      </c>
      <c r="F10">
        <v>-4.7</v>
      </c>
      <c r="G10">
        <v>-3.3</v>
      </c>
      <c r="H10">
        <v>-1</v>
      </c>
      <c r="I10">
        <v>-1.1000000000000001</v>
      </c>
      <c r="J10">
        <v>6.2</v>
      </c>
      <c r="K10">
        <v>4</v>
      </c>
    </row>
    <row r="11" spans="1:11" x14ac:dyDescent="0.25">
      <c r="A11" t="s">
        <v>12</v>
      </c>
      <c r="B11">
        <v>-5</v>
      </c>
      <c r="C11">
        <v>-5.0999999999999996</v>
      </c>
      <c r="D11">
        <v>-3.7</v>
      </c>
      <c r="E11">
        <v>-1.2</v>
      </c>
      <c r="F11">
        <v>-1.2</v>
      </c>
      <c r="G11">
        <v>-0.6</v>
      </c>
      <c r="H11">
        <v>1</v>
      </c>
      <c r="I11">
        <v>5.7</v>
      </c>
      <c r="J11">
        <v>14.3</v>
      </c>
      <c r="K11">
        <v>12.3</v>
      </c>
    </row>
    <row r="12" spans="1:11" x14ac:dyDescent="0.25">
      <c r="A12" t="s">
        <v>13</v>
      </c>
      <c r="B12">
        <v>4.0999999999999996</v>
      </c>
      <c r="C12">
        <v>4.5999999999999996</v>
      </c>
      <c r="D12">
        <v>4.4000000000000004</v>
      </c>
      <c r="E12">
        <v>2.2999999999999998</v>
      </c>
      <c r="F12">
        <v>1.7</v>
      </c>
      <c r="G12">
        <v>1.7</v>
      </c>
      <c r="H12">
        <v>2.4</v>
      </c>
      <c r="I12">
        <v>0.9</v>
      </c>
      <c r="J12">
        <v>5</v>
      </c>
      <c r="K12">
        <v>4.5999999999999996</v>
      </c>
    </row>
    <row r="13" spans="1:11" x14ac:dyDescent="0.25">
      <c r="A13" t="s">
        <v>14</v>
      </c>
      <c r="B13">
        <v>-2.1</v>
      </c>
      <c r="C13">
        <v>-4.9000000000000004</v>
      </c>
      <c r="D13">
        <v>-6.7</v>
      </c>
      <c r="E13">
        <v>-6</v>
      </c>
      <c r="F13">
        <v>-5.5</v>
      </c>
      <c r="G13">
        <v>-4.0999999999999996</v>
      </c>
      <c r="H13">
        <v>0</v>
      </c>
      <c r="I13">
        <v>3</v>
      </c>
      <c r="J13">
        <v>13.5</v>
      </c>
      <c r="K13">
        <v>8.1999999999999993</v>
      </c>
    </row>
    <row r="14" spans="1:11" x14ac:dyDescent="0.25">
      <c r="A14" t="s">
        <v>15</v>
      </c>
      <c r="B14">
        <v>2</v>
      </c>
      <c r="C14">
        <v>2.9</v>
      </c>
      <c r="D14">
        <v>2.6</v>
      </c>
      <c r="E14">
        <v>2</v>
      </c>
      <c r="F14">
        <v>1.5</v>
      </c>
      <c r="G14">
        <v>1.2</v>
      </c>
      <c r="H14">
        <v>2.2999999999999998</v>
      </c>
      <c r="I14">
        <v>3.2</v>
      </c>
      <c r="J14">
        <v>6.6</v>
      </c>
      <c r="K14">
        <v>4.5999999999999996</v>
      </c>
    </row>
    <row r="15" spans="1:11" x14ac:dyDescent="0.25">
      <c r="A15" t="s">
        <v>16</v>
      </c>
      <c r="B15">
        <v>3.3</v>
      </c>
      <c r="C15">
        <v>-0.7</v>
      </c>
      <c r="D15">
        <v>-6.5</v>
      </c>
      <c r="E15">
        <v>-10.8</v>
      </c>
      <c r="F15">
        <v>-9.3000000000000007</v>
      </c>
      <c r="G15">
        <v>-4.5999999999999996</v>
      </c>
      <c r="H15">
        <v>-0.4</v>
      </c>
      <c r="I15">
        <v>5.2</v>
      </c>
      <c r="J15">
        <v>6.9</v>
      </c>
      <c r="K15">
        <v>4.0999999999999996</v>
      </c>
    </row>
    <row r="16" spans="1:11" x14ac:dyDescent="0.25">
      <c r="A16" t="s">
        <v>17</v>
      </c>
      <c r="B16">
        <v>-5.7</v>
      </c>
      <c r="C16">
        <v>9.6</v>
      </c>
      <c r="D16">
        <v>13.2</v>
      </c>
      <c r="E16">
        <v>16.7</v>
      </c>
      <c r="F16">
        <v>14.9</v>
      </c>
      <c r="G16">
        <v>14.2</v>
      </c>
      <c r="H16">
        <v>14.7</v>
      </c>
      <c r="I16">
        <v>15.3</v>
      </c>
      <c r="J16">
        <v>16.100000000000001</v>
      </c>
      <c r="K16">
        <v>14.5</v>
      </c>
    </row>
    <row r="17" spans="1:11" x14ac:dyDescent="0.25">
      <c r="A17" t="s">
        <v>18</v>
      </c>
      <c r="B17">
        <v>-4.3</v>
      </c>
      <c r="C17">
        <v>6.1</v>
      </c>
      <c r="D17">
        <v>8.6999999999999993</v>
      </c>
      <c r="E17">
        <v>11.8</v>
      </c>
      <c r="F17">
        <v>15</v>
      </c>
      <c r="G17">
        <v>16.3</v>
      </c>
      <c r="H17">
        <v>16.399999999999999</v>
      </c>
      <c r="I17">
        <v>16.600000000000001</v>
      </c>
      <c r="J17">
        <v>17.399999999999999</v>
      </c>
      <c r="K17">
        <v>19.2</v>
      </c>
    </row>
    <row r="18" spans="1:11" x14ac:dyDescent="0.25">
      <c r="A18" t="s">
        <v>19</v>
      </c>
      <c r="B18">
        <v>8</v>
      </c>
      <c r="C18">
        <v>9.9</v>
      </c>
      <c r="D18">
        <v>5.8</v>
      </c>
      <c r="E18">
        <v>5.6</v>
      </c>
      <c r="F18">
        <v>2.6</v>
      </c>
      <c r="G18">
        <v>6</v>
      </c>
      <c r="H18">
        <v>9.9</v>
      </c>
      <c r="I18">
        <v>14.7</v>
      </c>
      <c r="J18">
        <v>13</v>
      </c>
      <c r="K18">
        <v>11.2</v>
      </c>
    </row>
    <row r="19" spans="1:11" x14ac:dyDescent="0.25">
      <c r="A19" t="s">
        <v>20</v>
      </c>
      <c r="B19">
        <v>7</v>
      </c>
      <c r="C19">
        <v>7.3</v>
      </c>
      <c r="D19">
        <v>6.1</v>
      </c>
      <c r="E19">
        <v>1.3</v>
      </c>
      <c r="F19">
        <v>5.6</v>
      </c>
      <c r="G19">
        <v>9.3000000000000007</v>
      </c>
      <c r="H19">
        <v>12.3</v>
      </c>
      <c r="I19">
        <v>11.5</v>
      </c>
      <c r="J19">
        <v>13.7</v>
      </c>
      <c r="K19">
        <v>12.4</v>
      </c>
    </row>
    <row r="20" spans="1:11" x14ac:dyDescent="0.25">
      <c r="A20" t="s">
        <v>21</v>
      </c>
      <c r="B20">
        <v>7.2</v>
      </c>
      <c r="C20">
        <v>9.3000000000000007</v>
      </c>
      <c r="D20">
        <v>2.2999999999999998</v>
      </c>
      <c r="E20">
        <v>0.9</v>
      </c>
      <c r="F20">
        <v>6.3</v>
      </c>
      <c r="G20">
        <v>6.6</v>
      </c>
      <c r="H20">
        <v>14</v>
      </c>
      <c r="I20">
        <v>10.6</v>
      </c>
      <c r="J20">
        <v>24.3</v>
      </c>
      <c r="K20">
        <v>11</v>
      </c>
    </row>
    <row r="21" spans="1:11" x14ac:dyDescent="0.25">
      <c r="A21" t="s">
        <v>22</v>
      </c>
      <c r="B21">
        <v>2.6</v>
      </c>
      <c r="C21">
        <v>4.8</v>
      </c>
      <c r="D21">
        <v>3.7</v>
      </c>
      <c r="E21">
        <v>-0.4</v>
      </c>
      <c r="F21">
        <v>-0.3</v>
      </c>
      <c r="G21">
        <v>0.1</v>
      </c>
      <c r="H21">
        <v>3.7</v>
      </c>
      <c r="I21">
        <v>6</v>
      </c>
      <c r="J21">
        <v>14.4</v>
      </c>
      <c r="K21">
        <v>11.2</v>
      </c>
    </row>
    <row r="22" spans="1:11" x14ac:dyDescent="0.25">
      <c r="A22" t="s">
        <v>23</v>
      </c>
      <c r="B22">
        <v>3.8</v>
      </c>
      <c r="C22">
        <v>6.4</v>
      </c>
      <c r="D22">
        <v>7.9</v>
      </c>
      <c r="E22">
        <v>6.4</v>
      </c>
      <c r="F22">
        <v>5.5</v>
      </c>
      <c r="G22">
        <v>4.3</v>
      </c>
      <c r="H22">
        <v>5</v>
      </c>
      <c r="I22">
        <v>5.6</v>
      </c>
      <c r="J22">
        <v>12</v>
      </c>
      <c r="K22">
        <v>9.9</v>
      </c>
    </row>
    <row r="23" spans="1:11" x14ac:dyDescent="0.25">
      <c r="A23" t="s">
        <v>24</v>
      </c>
      <c r="B23">
        <v>7.1</v>
      </c>
      <c r="C23">
        <v>3.5</v>
      </c>
      <c r="D23">
        <v>2.6</v>
      </c>
      <c r="E23">
        <v>0.4</v>
      </c>
      <c r="F23">
        <v>2.4</v>
      </c>
      <c r="G23">
        <v>4</v>
      </c>
      <c r="H23">
        <v>6.6</v>
      </c>
      <c r="I23">
        <v>8</v>
      </c>
      <c r="J23">
        <v>14</v>
      </c>
      <c r="K23">
        <v>10.7</v>
      </c>
    </row>
    <row r="24" spans="1:11" x14ac:dyDescent="0.25">
      <c r="A24" t="s">
        <v>25</v>
      </c>
      <c r="B24">
        <v>-6.2</v>
      </c>
      <c r="C24">
        <v>-3.8</v>
      </c>
      <c r="D24">
        <v>-2.9</v>
      </c>
      <c r="E24">
        <v>0.2</v>
      </c>
      <c r="F24">
        <v>-0.5</v>
      </c>
      <c r="G24">
        <v>2.8</v>
      </c>
      <c r="H24">
        <v>6.3</v>
      </c>
      <c r="I24">
        <v>8.5</v>
      </c>
      <c r="J24">
        <v>15.6</v>
      </c>
      <c r="K24">
        <v>12.5</v>
      </c>
    </row>
    <row r="25" spans="1:11" x14ac:dyDescent="0.25">
      <c r="A25" t="s">
        <v>26</v>
      </c>
      <c r="B25">
        <v>3.7</v>
      </c>
      <c r="C25">
        <v>0.9</v>
      </c>
      <c r="D25">
        <v>9.4</v>
      </c>
      <c r="E25">
        <v>3.9</v>
      </c>
      <c r="F25">
        <v>11.3</v>
      </c>
      <c r="G25">
        <v>17.600000000000001</v>
      </c>
      <c r="H25">
        <v>28.7</v>
      </c>
      <c r="I25">
        <v>24</v>
      </c>
      <c r="J25">
        <v>20.7</v>
      </c>
      <c r="K25">
        <v>14.4</v>
      </c>
    </row>
    <row r="26" spans="1:11" x14ac:dyDescent="0.25">
      <c r="A26" t="s">
        <v>27</v>
      </c>
      <c r="B26">
        <v>0.1</v>
      </c>
      <c r="C26">
        <v>0.1</v>
      </c>
      <c r="D26">
        <v>0.1</v>
      </c>
      <c r="E26">
        <v>-0.1</v>
      </c>
      <c r="F26">
        <v>1.3</v>
      </c>
      <c r="G26">
        <v>3.6</v>
      </c>
      <c r="H26">
        <v>5.7</v>
      </c>
      <c r="I26">
        <v>8</v>
      </c>
      <c r="J26">
        <v>14.5</v>
      </c>
      <c r="K26">
        <v>12.8</v>
      </c>
    </row>
    <row r="27" spans="1:11" x14ac:dyDescent="0.25">
      <c r="A27" t="s">
        <v>28</v>
      </c>
      <c r="B27">
        <v>-0.5</v>
      </c>
      <c r="C27">
        <v>3.4</v>
      </c>
      <c r="D27">
        <v>3</v>
      </c>
      <c r="E27">
        <v>2.5</v>
      </c>
      <c r="F27">
        <v>4</v>
      </c>
      <c r="G27">
        <v>7.8</v>
      </c>
      <c r="H27">
        <v>11.3</v>
      </c>
      <c r="I27">
        <v>14.2</v>
      </c>
      <c r="J27">
        <v>15.4</v>
      </c>
      <c r="K27">
        <v>14.1</v>
      </c>
    </row>
    <row r="28" spans="1:11" x14ac:dyDescent="0.25">
      <c r="A28" t="s">
        <v>29</v>
      </c>
      <c r="B28">
        <v>5.8</v>
      </c>
      <c r="C28">
        <v>9.3000000000000007</v>
      </c>
      <c r="D28">
        <v>7.6</v>
      </c>
      <c r="E28">
        <v>3.3</v>
      </c>
      <c r="F28">
        <v>0.3</v>
      </c>
      <c r="G28">
        <v>-3.7</v>
      </c>
      <c r="H28">
        <v>-2</v>
      </c>
      <c r="I28">
        <v>1.3</v>
      </c>
      <c r="J28">
        <v>5.3</v>
      </c>
      <c r="K28">
        <v>6</v>
      </c>
    </row>
    <row r="29" spans="1:11" x14ac:dyDescent="0.25">
      <c r="A29" t="s">
        <v>30</v>
      </c>
      <c r="B29">
        <v>4.0999999999999996</v>
      </c>
      <c r="C29">
        <v>8.6999999999999993</v>
      </c>
      <c r="D29">
        <v>7.4</v>
      </c>
      <c r="E29">
        <v>2.5</v>
      </c>
      <c r="F29">
        <v>3</v>
      </c>
      <c r="G29">
        <v>4</v>
      </c>
      <c r="H29">
        <v>8.1</v>
      </c>
      <c r="I29">
        <v>7.2</v>
      </c>
      <c r="J29">
        <v>8.6999999999999993</v>
      </c>
      <c r="K29">
        <v>5.4</v>
      </c>
    </row>
    <row r="30" spans="1:11" x14ac:dyDescent="0.25">
      <c r="A30" t="s">
        <v>31</v>
      </c>
    </row>
    <row r="31" spans="1:11" x14ac:dyDescent="0.25">
      <c r="A31" t="s">
        <v>4</v>
      </c>
    </row>
    <row r="32" spans="1:11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5" right="0.75" top="1" bottom="1" header="0.5" footer="0.5"/>
  <pageSetup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3" sqref="B3:K29"/>
    </sheetView>
  </sheetViews>
  <sheetFormatPr defaultRowHeight="13.2" x14ac:dyDescent="0.25"/>
  <sheetData>
    <row r="1" spans="1:11" x14ac:dyDescent="0.25">
      <c r="A1" s="2" t="s">
        <v>39</v>
      </c>
    </row>
    <row r="2" spans="1:11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1" x14ac:dyDescent="0.25">
      <c r="A3" t="s">
        <v>3</v>
      </c>
      <c r="B3">
        <v>0.2</v>
      </c>
      <c r="C3">
        <v>0.1</v>
      </c>
      <c r="D3">
        <v>-1.3</v>
      </c>
      <c r="E3">
        <v>0.8</v>
      </c>
      <c r="F3">
        <v>1.1000000000000001</v>
      </c>
      <c r="G3">
        <v>1.7</v>
      </c>
      <c r="H3">
        <v>0.8</v>
      </c>
      <c r="I3">
        <v>2.5</v>
      </c>
      <c r="J3">
        <v>3.3</v>
      </c>
      <c r="K3">
        <v>4.5</v>
      </c>
    </row>
    <row r="4" spans="1:11" x14ac:dyDescent="0.25">
      <c r="A4" t="s">
        <v>5</v>
      </c>
      <c r="B4">
        <v>-4.5999999999999996</v>
      </c>
      <c r="C4">
        <v>-0.8</v>
      </c>
      <c r="D4">
        <v>0.1</v>
      </c>
      <c r="E4">
        <v>0.4</v>
      </c>
      <c r="F4">
        <v>5.3</v>
      </c>
      <c r="G4">
        <v>3.9</v>
      </c>
      <c r="H4">
        <v>4.0999999999999996</v>
      </c>
      <c r="I4">
        <v>3.9</v>
      </c>
      <c r="J4">
        <v>5.2</v>
      </c>
      <c r="K4">
        <v>2.5</v>
      </c>
    </row>
    <row r="5" spans="1:11" x14ac:dyDescent="0.25">
      <c r="A5" t="s">
        <v>6</v>
      </c>
      <c r="B5">
        <v>-3.5</v>
      </c>
      <c r="C5">
        <v>-0.7</v>
      </c>
      <c r="D5">
        <v>1.6</v>
      </c>
      <c r="E5">
        <v>4</v>
      </c>
      <c r="F5">
        <v>6.8</v>
      </c>
      <c r="G5">
        <v>9.1</v>
      </c>
      <c r="H5">
        <v>5.9</v>
      </c>
      <c r="I5">
        <v>6.2</v>
      </c>
      <c r="J5">
        <v>5.4</v>
      </c>
      <c r="K5">
        <v>16.399999999999999</v>
      </c>
    </row>
    <row r="6" spans="1:11" x14ac:dyDescent="0.25">
      <c r="A6" t="s">
        <v>7</v>
      </c>
      <c r="B6">
        <v>-4.9000000000000004</v>
      </c>
      <c r="C6">
        <v>3.1</v>
      </c>
      <c r="D6">
        <v>3.1</v>
      </c>
      <c r="E6">
        <v>6.6</v>
      </c>
      <c r="F6">
        <v>5.0999999999999996</v>
      </c>
      <c r="G6">
        <v>3.5</v>
      </c>
      <c r="H6">
        <v>3.7</v>
      </c>
      <c r="I6">
        <v>1.4</v>
      </c>
      <c r="J6">
        <v>4.7</v>
      </c>
      <c r="K6">
        <v>9.5</v>
      </c>
    </row>
    <row r="7" spans="1:11" x14ac:dyDescent="0.25">
      <c r="A7" t="s">
        <v>8</v>
      </c>
      <c r="B7">
        <v>2.1</v>
      </c>
      <c r="C7">
        <v>1.7</v>
      </c>
      <c r="D7">
        <v>2.2000000000000002</v>
      </c>
      <c r="E7">
        <v>4.0999999999999996</v>
      </c>
      <c r="F7">
        <v>6.7</v>
      </c>
      <c r="G7">
        <v>4.5999999999999996</v>
      </c>
      <c r="H7">
        <v>5.0999999999999996</v>
      </c>
      <c r="I7">
        <v>4.4000000000000004</v>
      </c>
      <c r="J7">
        <v>7.1</v>
      </c>
      <c r="K7">
        <v>8.1999999999999993</v>
      </c>
    </row>
    <row r="8" spans="1:11" x14ac:dyDescent="0.25">
      <c r="A8" t="s">
        <v>9</v>
      </c>
      <c r="B8">
        <v>3.1</v>
      </c>
      <c r="C8">
        <v>7.3</v>
      </c>
      <c r="D8">
        <v>12.9</v>
      </c>
      <c r="E8">
        <v>7.3</v>
      </c>
      <c r="F8">
        <v>3.7</v>
      </c>
      <c r="G8">
        <v>1.1000000000000001</v>
      </c>
      <c r="H8">
        <v>2.2999999999999998</v>
      </c>
      <c r="I8">
        <v>4.4000000000000004</v>
      </c>
      <c r="J8">
        <v>7</v>
      </c>
      <c r="K8">
        <v>10.4</v>
      </c>
    </row>
    <row r="9" spans="1:11" x14ac:dyDescent="0.25">
      <c r="A9" t="s">
        <v>10</v>
      </c>
      <c r="B9">
        <v>-14.4</v>
      </c>
      <c r="C9">
        <v>-0.1</v>
      </c>
      <c r="D9">
        <v>15.5</v>
      </c>
      <c r="E9">
        <v>10.9</v>
      </c>
      <c r="F9">
        <v>6.8</v>
      </c>
      <c r="G9">
        <v>9.3000000000000007</v>
      </c>
      <c r="H9">
        <v>8.3000000000000007</v>
      </c>
      <c r="I9">
        <v>0.5</v>
      </c>
      <c r="J9">
        <v>-0.5</v>
      </c>
      <c r="K9">
        <v>4.2</v>
      </c>
    </row>
    <row r="10" spans="1:11" x14ac:dyDescent="0.25">
      <c r="A10" t="s">
        <v>11</v>
      </c>
      <c r="B10">
        <v>-12.5</v>
      </c>
      <c r="C10">
        <v>-9.3000000000000007</v>
      </c>
      <c r="D10">
        <v>-5.2</v>
      </c>
      <c r="E10">
        <v>-3.8</v>
      </c>
      <c r="F10">
        <v>-1.5</v>
      </c>
      <c r="G10">
        <v>-1.4</v>
      </c>
      <c r="H10">
        <v>1.7</v>
      </c>
      <c r="I10">
        <v>7.2</v>
      </c>
      <c r="J10">
        <v>5.7</v>
      </c>
      <c r="K10">
        <v>6.4</v>
      </c>
    </row>
    <row r="11" spans="1:11" x14ac:dyDescent="0.25">
      <c r="A11" t="s">
        <v>12</v>
      </c>
      <c r="B11">
        <v>-16.5</v>
      </c>
      <c r="C11">
        <v>-10</v>
      </c>
      <c r="D11">
        <v>0.2</v>
      </c>
      <c r="E11">
        <v>3.7</v>
      </c>
      <c r="F11">
        <v>4.5</v>
      </c>
      <c r="G11">
        <v>4.5999999999999996</v>
      </c>
      <c r="H11">
        <v>5.2</v>
      </c>
      <c r="I11">
        <v>4.0999999999999996</v>
      </c>
      <c r="J11">
        <v>2.2000000000000002</v>
      </c>
      <c r="K11">
        <v>1.5</v>
      </c>
    </row>
    <row r="12" spans="1:11" x14ac:dyDescent="0.25">
      <c r="A12" t="s">
        <v>13</v>
      </c>
      <c r="B12">
        <v>-1.9</v>
      </c>
      <c r="C12">
        <v>-2.5</v>
      </c>
      <c r="D12">
        <v>-1.6</v>
      </c>
      <c r="E12">
        <v>-1.6</v>
      </c>
      <c r="F12">
        <v>0.8</v>
      </c>
      <c r="G12">
        <v>2.2999999999999998</v>
      </c>
      <c r="H12">
        <v>1.2</v>
      </c>
      <c r="I12">
        <v>2.5</v>
      </c>
      <c r="J12">
        <v>4.0999999999999996</v>
      </c>
      <c r="K12">
        <v>4.7</v>
      </c>
    </row>
    <row r="13" spans="1:11" x14ac:dyDescent="0.25">
      <c r="A13" t="s">
        <v>14</v>
      </c>
      <c r="B13">
        <v>-4.5999999999999996</v>
      </c>
      <c r="C13">
        <v>-5.7</v>
      </c>
      <c r="D13">
        <v>-1.3</v>
      </c>
      <c r="E13">
        <v>-2.6</v>
      </c>
      <c r="F13">
        <v>2</v>
      </c>
      <c r="G13">
        <v>2.9</v>
      </c>
      <c r="H13">
        <v>4.5999999999999996</v>
      </c>
      <c r="I13">
        <v>7.8</v>
      </c>
      <c r="J13">
        <v>7.3</v>
      </c>
      <c r="K13">
        <v>4.5</v>
      </c>
    </row>
    <row r="14" spans="1:11" x14ac:dyDescent="0.25">
      <c r="A14" t="s">
        <v>15</v>
      </c>
      <c r="B14">
        <v>-5</v>
      </c>
      <c r="C14">
        <v>-7.5</v>
      </c>
      <c r="D14">
        <v>-4.9000000000000004</v>
      </c>
      <c r="E14">
        <v>-4</v>
      </c>
      <c r="F14">
        <v>0.2</v>
      </c>
      <c r="G14">
        <v>-2.1</v>
      </c>
      <c r="H14">
        <v>-1.5</v>
      </c>
      <c r="I14">
        <v>-0.7</v>
      </c>
      <c r="J14">
        <v>1.8</v>
      </c>
      <c r="K14">
        <v>0.9</v>
      </c>
    </row>
    <row r="15" spans="1:11" x14ac:dyDescent="0.25">
      <c r="A15" t="s">
        <v>16</v>
      </c>
      <c r="B15">
        <v>-5.5</v>
      </c>
      <c r="C15">
        <v>-3.9</v>
      </c>
      <c r="D15">
        <v>-1.1000000000000001</v>
      </c>
      <c r="E15">
        <v>1</v>
      </c>
      <c r="F15">
        <v>2.2000000000000002</v>
      </c>
      <c r="G15">
        <v>1.2</v>
      </c>
      <c r="H15">
        <v>0.5</v>
      </c>
      <c r="I15">
        <v>3.4</v>
      </c>
      <c r="J15">
        <v>0.7</v>
      </c>
      <c r="K15">
        <v>-4.3</v>
      </c>
    </row>
    <row r="16" spans="1:11" x14ac:dyDescent="0.25">
      <c r="A16" t="s">
        <v>17</v>
      </c>
      <c r="B16">
        <v>-0.3</v>
      </c>
      <c r="C16">
        <v>6.4</v>
      </c>
      <c r="D16">
        <v>4.7</v>
      </c>
      <c r="E16">
        <v>-2.8</v>
      </c>
      <c r="F16">
        <v>7.2</v>
      </c>
      <c r="G16">
        <v>5.3</v>
      </c>
      <c r="H16">
        <v>6.4</v>
      </c>
      <c r="I16">
        <v>5.8</v>
      </c>
      <c r="J16">
        <v>2.7</v>
      </c>
      <c r="K16">
        <v>7.3</v>
      </c>
    </row>
    <row r="17" spans="1:13" x14ac:dyDescent="0.25">
      <c r="A17" t="s">
        <v>18</v>
      </c>
      <c r="B17">
        <v>-3.2</v>
      </c>
      <c r="C17">
        <v>0.4</v>
      </c>
      <c r="D17">
        <v>6.4</v>
      </c>
      <c r="E17">
        <v>4.7</v>
      </c>
      <c r="F17">
        <v>4.4000000000000004</v>
      </c>
      <c r="G17">
        <v>5.2</v>
      </c>
      <c r="H17">
        <v>4.5</v>
      </c>
      <c r="I17">
        <v>4.5</v>
      </c>
      <c r="J17">
        <v>6.1</v>
      </c>
      <c r="K17">
        <v>11</v>
      </c>
    </row>
    <row r="18" spans="1:13" x14ac:dyDescent="0.25">
      <c r="A18" t="s">
        <v>19</v>
      </c>
      <c r="B18">
        <v>2</v>
      </c>
      <c r="C18">
        <v>3.4</v>
      </c>
      <c r="D18">
        <v>3.7</v>
      </c>
      <c r="E18">
        <v>4.5</v>
      </c>
      <c r="F18">
        <v>5.2</v>
      </c>
      <c r="G18">
        <v>3.3</v>
      </c>
      <c r="H18">
        <v>5.0999999999999996</v>
      </c>
      <c r="I18">
        <v>8.3000000000000007</v>
      </c>
      <c r="J18">
        <v>13.1</v>
      </c>
      <c r="K18">
        <v>12.4</v>
      </c>
    </row>
    <row r="19" spans="1:13" x14ac:dyDescent="0.25">
      <c r="A19" t="s">
        <v>20</v>
      </c>
      <c r="B19" s="1">
        <v>-8.9</v>
      </c>
      <c r="C19" s="1">
        <v>-4.2</v>
      </c>
      <c r="D19">
        <v>2.8</v>
      </c>
      <c r="E19">
        <v>12.5</v>
      </c>
      <c r="F19">
        <v>12.3</v>
      </c>
      <c r="G19">
        <v>8.6</v>
      </c>
      <c r="H19">
        <v>10.7</v>
      </c>
      <c r="I19">
        <v>11.8</v>
      </c>
      <c r="J19">
        <v>1.5</v>
      </c>
      <c r="K19">
        <v>10</v>
      </c>
      <c r="M19" s="1"/>
    </row>
    <row r="20" spans="1:13" x14ac:dyDescent="0.25">
      <c r="A20" t="s">
        <v>21</v>
      </c>
      <c r="B20">
        <v>0.4</v>
      </c>
      <c r="C20">
        <v>-1.6</v>
      </c>
      <c r="D20">
        <v>2</v>
      </c>
      <c r="E20">
        <v>4.0999999999999996</v>
      </c>
      <c r="F20">
        <v>4.5</v>
      </c>
      <c r="G20">
        <v>4.3</v>
      </c>
      <c r="H20">
        <v>5</v>
      </c>
      <c r="I20">
        <v>4.2</v>
      </c>
      <c r="J20">
        <v>2.2000000000000002</v>
      </c>
      <c r="K20">
        <v>3.8</v>
      </c>
    </row>
    <row r="21" spans="1:13" x14ac:dyDescent="0.25">
      <c r="A21" t="s">
        <v>22</v>
      </c>
      <c r="B21">
        <v>-7.9</v>
      </c>
      <c r="C21">
        <v>-7.9</v>
      </c>
      <c r="D21">
        <v>-0.1</v>
      </c>
      <c r="E21">
        <v>3.4</v>
      </c>
      <c r="F21">
        <v>4.4000000000000004</v>
      </c>
      <c r="G21">
        <v>6.1</v>
      </c>
      <c r="H21">
        <v>7.1</v>
      </c>
      <c r="I21">
        <v>4.5999999999999996</v>
      </c>
      <c r="J21">
        <v>6.2</v>
      </c>
      <c r="K21">
        <v>11.2</v>
      </c>
    </row>
    <row r="22" spans="1:13" x14ac:dyDescent="0.25">
      <c r="A22" t="s">
        <v>23</v>
      </c>
      <c r="B22">
        <v>4.8</v>
      </c>
      <c r="C22">
        <v>3</v>
      </c>
      <c r="D22">
        <v>1.4</v>
      </c>
      <c r="E22">
        <v>3.4</v>
      </c>
      <c r="F22">
        <v>7</v>
      </c>
      <c r="G22">
        <v>3.4</v>
      </c>
      <c r="H22">
        <v>2.6</v>
      </c>
      <c r="I22">
        <v>4</v>
      </c>
      <c r="J22">
        <v>6.1</v>
      </c>
      <c r="K22">
        <v>9.9</v>
      </c>
    </row>
    <row r="23" spans="1:13" x14ac:dyDescent="0.25">
      <c r="A23" t="s">
        <v>24</v>
      </c>
      <c r="B23" s="1">
        <v>-6.4</v>
      </c>
      <c r="C23" s="1">
        <v>-4.7</v>
      </c>
      <c r="D23" s="1">
        <v>1.3</v>
      </c>
      <c r="E23">
        <v>1.9</v>
      </c>
      <c r="F23">
        <v>2.7</v>
      </c>
      <c r="G23">
        <v>2</v>
      </c>
      <c r="H23">
        <v>5</v>
      </c>
      <c r="I23">
        <v>6.4</v>
      </c>
      <c r="J23">
        <v>6.7</v>
      </c>
      <c r="K23">
        <v>3.7</v>
      </c>
      <c r="M23" s="1"/>
    </row>
    <row r="24" spans="1:13" x14ac:dyDescent="0.25">
      <c r="A24" t="s">
        <v>25</v>
      </c>
      <c r="B24">
        <v>-8.6999999999999993</v>
      </c>
      <c r="C24">
        <v>-2.6</v>
      </c>
      <c r="D24">
        <v>4</v>
      </c>
      <c r="E24">
        <v>2.2000000000000002</v>
      </c>
      <c r="F24">
        <v>6.1</v>
      </c>
      <c r="G24">
        <v>7.6</v>
      </c>
      <c r="H24">
        <v>8.6</v>
      </c>
      <c r="I24">
        <v>9</v>
      </c>
      <c r="J24">
        <v>8.1</v>
      </c>
      <c r="K24">
        <v>7.9</v>
      </c>
    </row>
    <row r="25" spans="1:13" x14ac:dyDescent="0.25">
      <c r="A25" t="s">
        <v>26</v>
      </c>
      <c r="B25" s="1">
        <v>-8.9</v>
      </c>
      <c r="C25" s="1">
        <v>-1.7</v>
      </c>
      <c r="D25" s="1">
        <v>-3.2</v>
      </c>
      <c r="E25">
        <v>1.7</v>
      </c>
      <c r="F25">
        <v>5.2</v>
      </c>
      <c r="G25">
        <v>3.3</v>
      </c>
      <c r="H25">
        <v>1.7</v>
      </c>
      <c r="I25">
        <v>-1.9</v>
      </c>
      <c r="J25">
        <v>2.2999999999999998</v>
      </c>
      <c r="K25">
        <v>-1.1000000000000001</v>
      </c>
      <c r="M25" s="1"/>
    </row>
    <row r="26" spans="1:13" x14ac:dyDescent="0.25">
      <c r="A26" t="s">
        <v>27</v>
      </c>
      <c r="B26">
        <v>-8.5</v>
      </c>
      <c r="C26">
        <v>-7.2</v>
      </c>
      <c r="D26">
        <v>-6.2</v>
      </c>
      <c r="E26">
        <v>1.4</v>
      </c>
      <c r="F26">
        <v>3.6</v>
      </c>
      <c r="G26">
        <v>6.6</v>
      </c>
      <c r="H26">
        <v>6.6</v>
      </c>
      <c r="I26">
        <v>5.3</v>
      </c>
      <c r="J26">
        <v>5.2</v>
      </c>
      <c r="K26">
        <v>7.8</v>
      </c>
    </row>
    <row r="27" spans="1:13" x14ac:dyDescent="0.25">
      <c r="A27" t="s">
        <v>28</v>
      </c>
      <c r="B27" s="1">
        <v>-5.9</v>
      </c>
      <c r="C27">
        <v>-0.4</v>
      </c>
      <c r="D27">
        <v>1.5</v>
      </c>
      <c r="E27">
        <v>5.5</v>
      </c>
      <c r="F27">
        <v>7</v>
      </c>
      <c r="G27">
        <v>4.4000000000000004</v>
      </c>
      <c r="H27">
        <v>4.9000000000000004</v>
      </c>
      <c r="I27">
        <v>6.2</v>
      </c>
      <c r="J27">
        <v>7.2</v>
      </c>
      <c r="K27">
        <v>3</v>
      </c>
      <c r="M27" s="1"/>
    </row>
    <row r="28" spans="1:13" x14ac:dyDescent="0.25">
      <c r="A28" t="s">
        <v>29</v>
      </c>
      <c r="B28">
        <v>-0.4</v>
      </c>
      <c r="C28">
        <v>-1.3</v>
      </c>
      <c r="D28">
        <v>-1.6</v>
      </c>
      <c r="E28">
        <v>-0.5</v>
      </c>
      <c r="F28">
        <v>1.1000000000000001</v>
      </c>
      <c r="G28">
        <v>0.1</v>
      </c>
      <c r="H28">
        <v>-0.4</v>
      </c>
      <c r="I28">
        <v>-0.6</v>
      </c>
      <c r="J28">
        <v>1.3</v>
      </c>
      <c r="K28">
        <v>2.8</v>
      </c>
    </row>
    <row r="29" spans="1:13" x14ac:dyDescent="0.25">
      <c r="A29" t="s">
        <v>30</v>
      </c>
      <c r="B29">
        <v>0.7</v>
      </c>
      <c r="C29">
        <v>4.5</v>
      </c>
      <c r="D29">
        <v>8.3000000000000007</v>
      </c>
      <c r="E29">
        <v>12</v>
      </c>
      <c r="F29">
        <v>7.3</v>
      </c>
      <c r="G29">
        <v>4.8</v>
      </c>
      <c r="H29">
        <v>-3.3</v>
      </c>
      <c r="I29">
        <v>0.4</v>
      </c>
      <c r="J29">
        <v>3.3</v>
      </c>
      <c r="K29">
        <v>8.1</v>
      </c>
    </row>
    <row r="30" spans="1:13" x14ac:dyDescent="0.25">
      <c r="A30" t="s">
        <v>40</v>
      </c>
    </row>
    <row r="31" spans="1:13" x14ac:dyDescent="0.25">
      <c r="A31" t="s">
        <v>4</v>
      </c>
    </row>
    <row r="32" spans="1:13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B3" sqref="B3:K29"/>
    </sheetView>
  </sheetViews>
  <sheetFormatPr defaultRowHeight="13.2" x14ac:dyDescent="0.25"/>
  <sheetData>
    <row r="1" spans="1:13" x14ac:dyDescent="0.25">
      <c r="A1" s="2" t="s">
        <v>41</v>
      </c>
    </row>
    <row r="2" spans="1:13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3" x14ac:dyDescent="0.25">
      <c r="A3" t="s">
        <v>3</v>
      </c>
      <c r="B3">
        <v>14.3</v>
      </c>
      <c r="C3">
        <v>8.5</v>
      </c>
      <c r="D3">
        <v>-2.2999999999999998</v>
      </c>
      <c r="E3">
        <v>11</v>
      </c>
      <c r="F3">
        <v>23.7</v>
      </c>
      <c r="G3">
        <v>0.8</v>
      </c>
      <c r="H3">
        <v>-1.5</v>
      </c>
      <c r="I3">
        <v>4.7</v>
      </c>
      <c r="J3">
        <v>-3.3</v>
      </c>
      <c r="K3">
        <v>3.8</v>
      </c>
    </row>
    <row r="4" spans="1:13" x14ac:dyDescent="0.25">
      <c r="A4" t="s">
        <v>5</v>
      </c>
      <c r="B4">
        <v>2.6</v>
      </c>
      <c r="C4">
        <v>2.6</v>
      </c>
      <c r="D4">
        <v>2.2999999999999998</v>
      </c>
      <c r="E4">
        <v>-3.8</v>
      </c>
      <c r="F4">
        <v>2.9</v>
      </c>
      <c r="G4">
        <v>4.5</v>
      </c>
      <c r="H4">
        <v>3.9</v>
      </c>
      <c r="I4">
        <v>5.6</v>
      </c>
      <c r="J4">
        <v>3.6</v>
      </c>
      <c r="K4">
        <v>4.4000000000000004</v>
      </c>
    </row>
    <row r="5" spans="1:13" x14ac:dyDescent="0.25">
      <c r="A5" t="s">
        <v>6</v>
      </c>
      <c r="B5">
        <v>3.1</v>
      </c>
      <c r="C5">
        <v>4.3</v>
      </c>
      <c r="D5">
        <v>2.2999999999999998</v>
      </c>
      <c r="E5">
        <v>-0.4</v>
      </c>
      <c r="F5">
        <v>6.2</v>
      </c>
      <c r="G5">
        <v>6</v>
      </c>
      <c r="H5">
        <v>6.8</v>
      </c>
      <c r="I5">
        <v>1.4</v>
      </c>
      <c r="J5">
        <v>0.6</v>
      </c>
      <c r="K5">
        <v>2.9</v>
      </c>
      <c r="M5" s="1"/>
    </row>
    <row r="6" spans="1:13" x14ac:dyDescent="0.25">
      <c r="A6" t="s">
        <v>7</v>
      </c>
      <c r="B6">
        <v>7.9</v>
      </c>
      <c r="C6">
        <v>-3</v>
      </c>
      <c r="D6">
        <v>-0.3</v>
      </c>
      <c r="E6">
        <v>2.9</v>
      </c>
      <c r="F6">
        <v>3.1</v>
      </c>
      <c r="G6">
        <v>2</v>
      </c>
      <c r="H6">
        <v>4.8</v>
      </c>
      <c r="I6">
        <v>10.5</v>
      </c>
      <c r="J6">
        <v>5</v>
      </c>
      <c r="K6">
        <v>12.3</v>
      </c>
    </row>
    <row r="7" spans="1:13" x14ac:dyDescent="0.25">
      <c r="A7" t="s">
        <v>8</v>
      </c>
      <c r="B7">
        <v>1.6</v>
      </c>
      <c r="C7">
        <v>2.7</v>
      </c>
      <c r="D7">
        <v>0.2</v>
      </c>
      <c r="E7">
        <v>2.9</v>
      </c>
      <c r="F7">
        <v>4.5999999999999996</v>
      </c>
      <c r="G7">
        <v>4.0999999999999996</v>
      </c>
      <c r="H7">
        <v>6.2</v>
      </c>
      <c r="I7">
        <v>6.4</v>
      </c>
      <c r="J7">
        <v>6.4</v>
      </c>
      <c r="K7">
        <v>5.7</v>
      </c>
    </row>
    <row r="8" spans="1:13" x14ac:dyDescent="0.25">
      <c r="A8" t="s">
        <v>9</v>
      </c>
      <c r="B8">
        <v>7.7</v>
      </c>
      <c r="C8">
        <v>4.5999999999999996</v>
      </c>
      <c r="D8">
        <v>6.3</v>
      </c>
      <c r="E8">
        <v>2.2999999999999998</v>
      </c>
      <c r="F8">
        <v>6.4</v>
      </c>
      <c r="G8">
        <v>4.2</v>
      </c>
      <c r="H8">
        <v>4.5999999999999996</v>
      </c>
      <c r="I8">
        <v>3.4</v>
      </c>
      <c r="J8">
        <v>3</v>
      </c>
      <c r="K8">
        <v>6.5</v>
      </c>
      <c r="M8" s="1"/>
    </row>
    <row r="9" spans="1:13" x14ac:dyDescent="0.25">
      <c r="A9" t="s">
        <v>10</v>
      </c>
      <c r="B9">
        <v>-0.5</v>
      </c>
      <c r="C9">
        <v>-0.7</v>
      </c>
      <c r="D9">
        <v>2.5</v>
      </c>
      <c r="E9">
        <v>-2.2000000000000002</v>
      </c>
      <c r="F9">
        <v>-14.7</v>
      </c>
      <c r="G9">
        <v>0.3</v>
      </c>
      <c r="H9">
        <v>-8.8000000000000007</v>
      </c>
      <c r="I9">
        <v>-9.6</v>
      </c>
      <c r="J9">
        <v>-3.6</v>
      </c>
      <c r="K9">
        <v>2.6</v>
      </c>
    </row>
    <row r="10" spans="1:13" x14ac:dyDescent="0.25">
      <c r="A10" t="s">
        <v>11</v>
      </c>
      <c r="B10">
        <v>-4.8</v>
      </c>
      <c r="C10">
        <v>-4.0999999999999996</v>
      </c>
      <c r="D10">
        <v>-3.1</v>
      </c>
      <c r="E10">
        <v>-3.1</v>
      </c>
      <c r="F10">
        <v>-2.2000000000000002</v>
      </c>
      <c r="G10">
        <v>-1.2</v>
      </c>
      <c r="H10">
        <v>-0.8</v>
      </c>
      <c r="I10">
        <v>-1</v>
      </c>
      <c r="J10">
        <v>5.0999999999999996</v>
      </c>
      <c r="K10">
        <v>-0.1</v>
      </c>
    </row>
    <row r="11" spans="1:13" x14ac:dyDescent="0.25">
      <c r="A11" t="s">
        <v>12</v>
      </c>
      <c r="B11">
        <v>-11.1</v>
      </c>
      <c r="C11">
        <v>-10.199999999999999</v>
      </c>
      <c r="D11">
        <v>-7.1</v>
      </c>
      <c r="E11">
        <v>-2</v>
      </c>
      <c r="F11">
        <v>-0.4</v>
      </c>
      <c r="G11">
        <v>0.7</v>
      </c>
      <c r="H11">
        <v>0</v>
      </c>
      <c r="I11">
        <v>1.5</v>
      </c>
      <c r="J11">
        <v>4.7</v>
      </c>
      <c r="K11">
        <v>2.5</v>
      </c>
    </row>
    <row r="12" spans="1:13" x14ac:dyDescent="0.25">
      <c r="A12" t="s">
        <v>13</v>
      </c>
      <c r="B12">
        <v>4.2</v>
      </c>
      <c r="C12">
        <v>2.1</v>
      </c>
      <c r="D12">
        <v>3.2</v>
      </c>
      <c r="E12">
        <v>4.5999999999999996</v>
      </c>
      <c r="F12">
        <v>6.2</v>
      </c>
      <c r="G12">
        <v>7.1</v>
      </c>
      <c r="H12">
        <v>8.1999999999999993</v>
      </c>
      <c r="I12">
        <v>8.4</v>
      </c>
      <c r="J12">
        <v>13.5</v>
      </c>
      <c r="K12">
        <v>6.5</v>
      </c>
    </row>
    <row r="13" spans="1:13" x14ac:dyDescent="0.25">
      <c r="A13" t="s">
        <v>14</v>
      </c>
      <c r="B13">
        <v>-2.8</v>
      </c>
      <c r="C13">
        <v>-0.6</v>
      </c>
      <c r="D13">
        <v>-0.2</v>
      </c>
      <c r="E13">
        <v>-1.5</v>
      </c>
      <c r="F13">
        <v>-0.2</v>
      </c>
      <c r="G13">
        <v>1.5</v>
      </c>
      <c r="H13">
        <v>2.2000000000000002</v>
      </c>
      <c r="I13">
        <v>1.1000000000000001</v>
      </c>
      <c r="J13">
        <v>1.3</v>
      </c>
      <c r="K13">
        <v>3</v>
      </c>
    </row>
    <row r="14" spans="1:13" x14ac:dyDescent="0.25">
      <c r="A14" t="s">
        <v>15</v>
      </c>
      <c r="B14">
        <v>-0.9</v>
      </c>
      <c r="C14">
        <v>-2.8</v>
      </c>
      <c r="D14">
        <v>-0.3</v>
      </c>
      <c r="E14">
        <v>-1.3</v>
      </c>
      <c r="F14">
        <v>0</v>
      </c>
      <c r="G14">
        <v>1.2</v>
      </c>
      <c r="H14">
        <v>2</v>
      </c>
      <c r="I14">
        <v>0.3</v>
      </c>
      <c r="J14">
        <v>4</v>
      </c>
      <c r="K14">
        <v>3.3</v>
      </c>
    </row>
    <row r="15" spans="1:13" x14ac:dyDescent="0.25">
      <c r="A15" t="s">
        <v>16</v>
      </c>
      <c r="B15">
        <v>0.7</v>
      </c>
      <c r="C15">
        <v>-12.1</v>
      </c>
      <c r="D15">
        <v>-0.8</v>
      </c>
      <c r="E15">
        <v>4.3</v>
      </c>
      <c r="F15">
        <v>12</v>
      </c>
      <c r="G15">
        <v>7.5</v>
      </c>
      <c r="H15">
        <v>11.4</v>
      </c>
      <c r="I15">
        <v>-0.5</v>
      </c>
      <c r="J15">
        <v>-1.2</v>
      </c>
      <c r="K15">
        <v>4.3</v>
      </c>
    </row>
    <row r="16" spans="1:13" x14ac:dyDescent="0.25">
      <c r="A16" t="s">
        <v>17</v>
      </c>
      <c r="B16">
        <v>-2.4</v>
      </c>
      <c r="C16">
        <v>-0.6</v>
      </c>
      <c r="D16">
        <v>-4.5999999999999996</v>
      </c>
      <c r="E16">
        <v>-0.8</v>
      </c>
      <c r="F16">
        <v>2.5</v>
      </c>
      <c r="G16">
        <v>2.8</v>
      </c>
      <c r="H16">
        <v>-0.2</v>
      </c>
      <c r="I16">
        <v>1.1000000000000001</v>
      </c>
      <c r="J16">
        <v>-1.9</v>
      </c>
      <c r="K16">
        <v>0.9</v>
      </c>
    </row>
    <row r="17" spans="1:13" x14ac:dyDescent="0.25">
      <c r="A17" t="s">
        <v>18</v>
      </c>
      <c r="B17">
        <v>0.4</v>
      </c>
      <c r="C17">
        <v>-0.2</v>
      </c>
      <c r="D17">
        <v>0.2</v>
      </c>
      <c r="E17">
        <v>2.6</v>
      </c>
      <c r="F17">
        <v>4.4000000000000004</v>
      </c>
      <c r="G17">
        <v>4.5</v>
      </c>
      <c r="H17">
        <v>4.3</v>
      </c>
      <c r="I17">
        <v>2.6</v>
      </c>
      <c r="J17">
        <v>0.3</v>
      </c>
      <c r="K17">
        <v>5.9</v>
      </c>
    </row>
    <row r="18" spans="1:13" x14ac:dyDescent="0.25">
      <c r="A18" t="s">
        <v>19</v>
      </c>
      <c r="B18">
        <v>24.5</v>
      </c>
      <c r="C18">
        <v>26.4</v>
      </c>
      <c r="D18">
        <v>28.1</v>
      </c>
      <c r="E18">
        <v>21.3</v>
      </c>
      <c r="F18">
        <v>3.1</v>
      </c>
      <c r="G18">
        <v>-5</v>
      </c>
      <c r="H18">
        <v>6</v>
      </c>
      <c r="I18">
        <v>24.9</v>
      </c>
      <c r="J18">
        <v>42.9</v>
      </c>
      <c r="K18">
        <v>53.9</v>
      </c>
      <c r="M18" s="1"/>
    </row>
    <row r="19" spans="1:13" x14ac:dyDescent="0.25">
      <c r="A19" t="s">
        <v>20</v>
      </c>
      <c r="B19">
        <v>-5.9</v>
      </c>
      <c r="C19">
        <v>-0.9</v>
      </c>
      <c r="D19">
        <v>-0.2</v>
      </c>
      <c r="E19">
        <v>-2.5</v>
      </c>
      <c r="F19">
        <v>-3.2</v>
      </c>
      <c r="G19">
        <v>0.6</v>
      </c>
      <c r="H19">
        <v>4.3</v>
      </c>
      <c r="I19">
        <v>4.2</v>
      </c>
      <c r="J19">
        <v>8.1</v>
      </c>
      <c r="K19">
        <v>12.7</v>
      </c>
    </row>
    <row r="20" spans="1:13" x14ac:dyDescent="0.25">
      <c r="A20" t="s">
        <v>21</v>
      </c>
      <c r="B20">
        <v>0.6</v>
      </c>
      <c r="C20">
        <v>2.9</v>
      </c>
      <c r="D20">
        <v>6.6</v>
      </c>
      <c r="E20">
        <v>7.1</v>
      </c>
      <c r="F20">
        <v>10.7</v>
      </c>
      <c r="G20">
        <v>6</v>
      </c>
      <c r="H20">
        <v>6.2</v>
      </c>
      <c r="I20">
        <v>12.6</v>
      </c>
      <c r="J20">
        <v>6.5</v>
      </c>
      <c r="K20">
        <v>9.1999999999999993</v>
      </c>
    </row>
    <row r="21" spans="1:13" x14ac:dyDescent="0.25">
      <c r="A21" t="s">
        <v>22</v>
      </c>
      <c r="B21">
        <v>6.1</v>
      </c>
      <c r="C21">
        <v>9.6999999999999993</v>
      </c>
      <c r="D21">
        <v>4.2</v>
      </c>
      <c r="E21">
        <v>0</v>
      </c>
      <c r="F21">
        <v>3.6</v>
      </c>
      <c r="G21">
        <v>3.5</v>
      </c>
      <c r="H21">
        <v>5.2</v>
      </c>
      <c r="I21">
        <v>-0.3</v>
      </c>
      <c r="J21">
        <v>-0.7</v>
      </c>
      <c r="K21">
        <v>11.7</v>
      </c>
    </row>
    <row r="22" spans="1:13" x14ac:dyDescent="0.25">
      <c r="A22" t="s">
        <v>23</v>
      </c>
      <c r="B22">
        <v>1.2</v>
      </c>
      <c r="C22">
        <v>1</v>
      </c>
      <c r="D22">
        <v>0.9</v>
      </c>
      <c r="E22">
        <v>2.1</v>
      </c>
      <c r="F22">
        <v>3.3</v>
      </c>
      <c r="G22">
        <v>3.6</v>
      </c>
      <c r="H22">
        <v>4.8</v>
      </c>
      <c r="I22">
        <v>5.0999999999999996</v>
      </c>
      <c r="J22">
        <v>4.4000000000000004</v>
      </c>
      <c r="K22">
        <v>7.4</v>
      </c>
    </row>
    <row r="23" spans="1:13" x14ac:dyDescent="0.25">
      <c r="A23" t="s">
        <v>24</v>
      </c>
      <c r="B23">
        <v>4.9000000000000004</v>
      </c>
      <c r="C23">
        <v>3.2</v>
      </c>
      <c r="D23">
        <v>4.9000000000000004</v>
      </c>
      <c r="E23">
        <v>3.6</v>
      </c>
      <c r="F23">
        <v>4.9000000000000004</v>
      </c>
      <c r="G23">
        <v>3.1</v>
      </c>
      <c r="H23">
        <v>3.8</v>
      </c>
      <c r="I23">
        <v>3.6</v>
      </c>
      <c r="J23">
        <v>1.8</v>
      </c>
      <c r="K23">
        <v>4</v>
      </c>
    </row>
    <row r="24" spans="1:13" x14ac:dyDescent="0.25">
      <c r="A24" t="s">
        <v>25</v>
      </c>
      <c r="B24">
        <v>-4.3</v>
      </c>
      <c r="C24">
        <v>-2.2999999999999998</v>
      </c>
      <c r="D24">
        <v>-6.8</v>
      </c>
      <c r="E24">
        <v>-1.4</v>
      </c>
      <c r="F24">
        <v>-1.8</v>
      </c>
      <c r="G24">
        <v>2.9</v>
      </c>
      <c r="H24">
        <v>0.8</v>
      </c>
      <c r="I24">
        <v>2.6</v>
      </c>
      <c r="J24">
        <v>4.4000000000000004</v>
      </c>
      <c r="K24">
        <v>4</v>
      </c>
    </row>
    <row r="25" spans="1:13" x14ac:dyDescent="0.25">
      <c r="A25" t="s">
        <v>26</v>
      </c>
      <c r="B25">
        <v>0.3</v>
      </c>
      <c r="C25">
        <v>-1.5</v>
      </c>
      <c r="D25">
        <v>-2.2999999999999998</v>
      </c>
      <c r="E25">
        <v>0.2</v>
      </c>
      <c r="F25">
        <v>0.6</v>
      </c>
      <c r="G25">
        <v>1.7</v>
      </c>
      <c r="H25">
        <v>1.9</v>
      </c>
      <c r="I25">
        <v>2</v>
      </c>
      <c r="J25">
        <v>1.3</v>
      </c>
      <c r="K25">
        <v>3.8</v>
      </c>
    </row>
    <row r="26" spans="1:13" x14ac:dyDescent="0.25">
      <c r="A26" t="s">
        <v>27</v>
      </c>
      <c r="B26">
        <v>-2.8</v>
      </c>
      <c r="C26">
        <v>-3.7</v>
      </c>
      <c r="D26">
        <v>-4.7</v>
      </c>
      <c r="E26">
        <v>-5</v>
      </c>
      <c r="F26">
        <v>-0.8</v>
      </c>
      <c r="G26">
        <v>0.9</v>
      </c>
      <c r="H26">
        <v>1.3</v>
      </c>
      <c r="I26">
        <v>0.8</v>
      </c>
      <c r="J26">
        <v>-0.9</v>
      </c>
      <c r="K26">
        <v>3.5</v>
      </c>
    </row>
    <row r="27" spans="1:13" x14ac:dyDescent="0.25">
      <c r="A27" t="s">
        <v>28</v>
      </c>
      <c r="B27">
        <v>1.8</v>
      </c>
      <c r="C27">
        <v>4.9000000000000004</v>
      </c>
      <c r="D27">
        <v>5</v>
      </c>
      <c r="E27">
        <v>5</v>
      </c>
      <c r="F27">
        <v>9.1999999999999993</v>
      </c>
      <c r="G27">
        <v>5</v>
      </c>
      <c r="H27">
        <v>6.2</v>
      </c>
      <c r="I27">
        <v>4.5</v>
      </c>
      <c r="J27">
        <v>2.5</v>
      </c>
      <c r="K27">
        <v>5.5</v>
      </c>
    </row>
    <row r="28" spans="1:13" x14ac:dyDescent="0.25">
      <c r="A28" t="s">
        <v>29</v>
      </c>
      <c r="B28">
        <v>7.2</v>
      </c>
      <c r="C28">
        <v>3</v>
      </c>
      <c r="D28">
        <v>1.7</v>
      </c>
      <c r="E28">
        <v>6.9</v>
      </c>
      <c r="F28">
        <v>1.3</v>
      </c>
      <c r="G28">
        <v>8.3000000000000007</v>
      </c>
      <c r="H28">
        <v>4.3</v>
      </c>
      <c r="I28">
        <v>6.6</v>
      </c>
      <c r="J28">
        <v>6.1</v>
      </c>
      <c r="K28">
        <v>6.1</v>
      </c>
    </row>
    <row r="29" spans="1:13" x14ac:dyDescent="0.25">
      <c r="A29" t="s">
        <v>30</v>
      </c>
      <c r="B29">
        <v>2.2999999999999998</v>
      </c>
      <c r="C29">
        <v>4.5999999999999996</v>
      </c>
      <c r="D29">
        <v>4.5</v>
      </c>
      <c r="E29">
        <v>7.5</v>
      </c>
      <c r="F29">
        <v>8.4</v>
      </c>
      <c r="G29">
        <v>13.2</v>
      </c>
      <c r="H29">
        <v>8.9</v>
      </c>
      <c r="I29">
        <v>9.6999999999999993</v>
      </c>
      <c r="J29">
        <v>14.4</v>
      </c>
      <c r="K29">
        <v>16.600000000000001</v>
      </c>
    </row>
    <row r="30" spans="1:13" x14ac:dyDescent="0.25">
      <c r="A30" t="s">
        <v>42</v>
      </c>
    </row>
    <row r="31" spans="1:13" x14ac:dyDescent="0.25">
      <c r="A31" t="s">
        <v>4</v>
      </c>
    </row>
    <row r="32" spans="1:13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topLeftCell="A10" workbookViewId="0">
      <selection activeCell="B3" sqref="B3:K29"/>
    </sheetView>
  </sheetViews>
  <sheetFormatPr defaultRowHeight="13.2" x14ac:dyDescent="0.25"/>
  <sheetData>
    <row r="1" spans="1:13" x14ac:dyDescent="0.25">
      <c r="A1" s="2" t="s">
        <v>43</v>
      </c>
    </row>
    <row r="2" spans="1:13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3" x14ac:dyDescent="0.25">
      <c r="A3" t="s">
        <v>3</v>
      </c>
      <c r="B3" s="53">
        <v>189.4</v>
      </c>
      <c r="C3" s="53">
        <v>162.80000000000001</v>
      </c>
      <c r="D3" s="53">
        <v>160.9</v>
      </c>
      <c r="E3" s="53">
        <v>173.6</v>
      </c>
      <c r="F3" s="53">
        <v>193.4</v>
      </c>
      <c r="G3" s="53">
        <v>185.5</v>
      </c>
      <c r="H3" s="53">
        <v>180.1</v>
      </c>
      <c r="I3" s="53">
        <v>178.3</v>
      </c>
      <c r="J3" s="53">
        <v>180.9</v>
      </c>
      <c r="K3" s="53">
        <v>169</v>
      </c>
    </row>
    <row r="4" spans="1:13" x14ac:dyDescent="0.25">
      <c r="A4" t="s">
        <v>5</v>
      </c>
      <c r="B4" s="53">
        <v>127.6</v>
      </c>
      <c r="C4" s="53">
        <v>130.1</v>
      </c>
      <c r="D4" s="53">
        <v>125.1</v>
      </c>
      <c r="E4" s="53">
        <v>108.7</v>
      </c>
      <c r="F4" s="53">
        <v>103.9</v>
      </c>
      <c r="G4" s="53">
        <v>98.6</v>
      </c>
      <c r="H4" s="53">
        <v>94.9</v>
      </c>
      <c r="I4" s="53">
        <v>90.7</v>
      </c>
      <c r="J4" s="53">
        <v>92.5</v>
      </c>
      <c r="K4" s="53">
        <v>84.4</v>
      </c>
    </row>
    <row r="5" spans="1:13" x14ac:dyDescent="0.25">
      <c r="A5" t="s">
        <v>6</v>
      </c>
      <c r="B5" s="53">
        <v>81.8</v>
      </c>
      <c r="C5" s="53">
        <v>84.8</v>
      </c>
      <c r="D5" s="53">
        <v>83</v>
      </c>
      <c r="E5" s="53">
        <v>78.2</v>
      </c>
      <c r="F5" s="53">
        <v>80.400000000000006</v>
      </c>
      <c r="G5" s="53">
        <v>80.3</v>
      </c>
      <c r="H5" s="53">
        <v>83</v>
      </c>
      <c r="I5" s="53">
        <v>78.599999999999994</v>
      </c>
      <c r="J5" s="53">
        <v>81.7</v>
      </c>
      <c r="K5" s="53">
        <v>78.8</v>
      </c>
      <c r="M5" s="1"/>
    </row>
    <row r="6" spans="1:13" x14ac:dyDescent="0.25">
      <c r="A6" t="s">
        <v>7</v>
      </c>
      <c r="B6" s="53">
        <v>224</v>
      </c>
      <c r="C6" s="53">
        <v>216.1</v>
      </c>
      <c r="D6" s="53">
        <v>214</v>
      </c>
      <c r="E6" s="53">
        <v>211.4</v>
      </c>
      <c r="F6" s="53">
        <v>222.4</v>
      </c>
      <c r="G6" s="53">
        <v>216.7</v>
      </c>
      <c r="H6" s="53">
        <v>215.3</v>
      </c>
      <c r="I6" s="53">
        <v>221.2</v>
      </c>
      <c r="J6" s="53">
        <v>221.3</v>
      </c>
      <c r="K6" s="53">
        <v>214.7</v>
      </c>
    </row>
    <row r="7" spans="1:13" x14ac:dyDescent="0.25">
      <c r="A7" t="s">
        <v>8</v>
      </c>
      <c r="B7" s="53">
        <v>114.6</v>
      </c>
      <c r="C7" s="53">
        <v>114.9</v>
      </c>
      <c r="D7" s="53">
        <v>107.1</v>
      </c>
      <c r="E7" s="53">
        <v>106.3</v>
      </c>
      <c r="F7" s="53">
        <v>107.2</v>
      </c>
      <c r="G7" s="53">
        <v>107.1</v>
      </c>
      <c r="H7" s="53">
        <v>109.6</v>
      </c>
      <c r="I7" s="53">
        <v>112.7</v>
      </c>
      <c r="J7" s="53">
        <v>121.2</v>
      </c>
      <c r="K7" s="53">
        <v>120.4</v>
      </c>
    </row>
    <row r="8" spans="1:13" x14ac:dyDescent="0.25">
      <c r="A8" t="s">
        <v>9</v>
      </c>
      <c r="B8" s="53">
        <v>118.1</v>
      </c>
      <c r="C8" s="53">
        <v>116.7</v>
      </c>
      <c r="D8" s="53">
        <v>116.9</v>
      </c>
      <c r="E8" s="53">
        <v>113.3</v>
      </c>
      <c r="F8" s="53">
        <v>111.9</v>
      </c>
      <c r="G8" s="53">
        <v>106.2</v>
      </c>
      <c r="H8" s="53">
        <v>101.2</v>
      </c>
      <c r="I8" s="53">
        <v>98.9</v>
      </c>
      <c r="J8" s="53">
        <v>101.4</v>
      </c>
      <c r="K8" s="53">
        <v>95.3</v>
      </c>
      <c r="M8" s="1"/>
    </row>
    <row r="9" spans="1:13" x14ac:dyDescent="0.25">
      <c r="A9" t="s">
        <v>10</v>
      </c>
      <c r="B9" s="53">
        <v>276.39999999999998</v>
      </c>
      <c r="C9" s="53">
        <v>266.2</v>
      </c>
      <c r="D9" s="53">
        <v>276.39999999999998</v>
      </c>
      <c r="E9" s="53">
        <v>303.8</v>
      </c>
      <c r="F9" s="53">
        <v>284.10000000000002</v>
      </c>
      <c r="G9" s="53">
        <v>249.1</v>
      </c>
      <c r="H9" s="53">
        <v>230.7</v>
      </c>
      <c r="I9" s="53">
        <v>209.3</v>
      </c>
      <c r="J9" s="53">
        <v>187.3</v>
      </c>
      <c r="K9" s="53">
        <v>168.1</v>
      </c>
    </row>
    <row r="10" spans="1:13" x14ac:dyDescent="0.25">
      <c r="A10" t="s">
        <v>11</v>
      </c>
      <c r="B10" s="53">
        <v>135.19999999999999</v>
      </c>
      <c r="C10" s="53">
        <v>133.4</v>
      </c>
      <c r="D10" s="53">
        <v>132.4</v>
      </c>
      <c r="E10" s="53">
        <v>129.1</v>
      </c>
      <c r="F10" s="53">
        <v>127</v>
      </c>
      <c r="G10" s="53">
        <v>120.4</v>
      </c>
      <c r="H10" s="53">
        <v>119.1</v>
      </c>
      <c r="I10" s="53">
        <v>110.3</v>
      </c>
      <c r="J10" s="53">
        <v>124.9</v>
      </c>
      <c r="K10" s="53">
        <v>120.7</v>
      </c>
    </row>
    <row r="11" spans="1:13" x14ac:dyDescent="0.25">
      <c r="A11" t="s">
        <v>12</v>
      </c>
      <c r="B11" s="53">
        <v>188.6</v>
      </c>
      <c r="C11" s="53">
        <v>178.1</v>
      </c>
      <c r="D11" s="53">
        <v>167.4</v>
      </c>
      <c r="E11" s="53">
        <v>155.69999999999999</v>
      </c>
      <c r="F11" s="53">
        <v>147.69999999999999</v>
      </c>
      <c r="G11" s="53">
        <v>139.19999999999999</v>
      </c>
      <c r="H11" s="53">
        <v>133.1</v>
      </c>
      <c r="I11" s="53">
        <v>129.30000000000001</v>
      </c>
      <c r="J11" s="53">
        <v>148.1</v>
      </c>
      <c r="K11" s="53">
        <v>139.1</v>
      </c>
    </row>
    <row r="12" spans="1:13" x14ac:dyDescent="0.25">
      <c r="A12" t="s">
        <v>13</v>
      </c>
      <c r="B12" s="53">
        <v>138.30000000000001</v>
      </c>
      <c r="C12" s="53">
        <v>137.4</v>
      </c>
      <c r="D12" s="53">
        <v>141.5</v>
      </c>
      <c r="E12" s="53">
        <v>142.80000000000001</v>
      </c>
      <c r="F12" s="53">
        <v>143.19999999999999</v>
      </c>
      <c r="G12" s="53">
        <v>145</v>
      </c>
      <c r="H12" s="53">
        <v>148.4</v>
      </c>
      <c r="I12" s="53">
        <v>153.1</v>
      </c>
      <c r="J12" s="53">
        <v>175</v>
      </c>
      <c r="K12" s="53">
        <v>167.8</v>
      </c>
    </row>
    <row r="13" spans="1:13" x14ac:dyDescent="0.25">
      <c r="A13" t="s">
        <v>14</v>
      </c>
      <c r="B13" s="53">
        <v>116.7</v>
      </c>
      <c r="C13" s="53">
        <v>115.3</v>
      </c>
      <c r="D13" s="53">
        <v>115.6</v>
      </c>
      <c r="E13" s="53">
        <v>110.3</v>
      </c>
      <c r="F13" s="53">
        <v>102.5</v>
      </c>
      <c r="G13" s="53">
        <v>96.1</v>
      </c>
      <c r="H13" s="53">
        <v>92</v>
      </c>
      <c r="I13" s="53">
        <v>88.2</v>
      </c>
      <c r="J13" s="53">
        <v>97.6</v>
      </c>
      <c r="K13" s="53">
        <v>86.9</v>
      </c>
    </row>
    <row r="14" spans="1:13" x14ac:dyDescent="0.25">
      <c r="A14" t="s">
        <v>15</v>
      </c>
      <c r="B14" s="53">
        <v>124.7</v>
      </c>
      <c r="C14" s="53">
        <v>122</v>
      </c>
      <c r="D14" s="53">
        <v>119.8</v>
      </c>
      <c r="E14" s="53">
        <v>116</v>
      </c>
      <c r="F14" s="53">
        <v>112.1</v>
      </c>
      <c r="G14" s="53">
        <v>109.4</v>
      </c>
      <c r="H14" s="53">
        <v>107.8</v>
      </c>
      <c r="I14" s="53">
        <v>106</v>
      </c>
      <c r="J14" s="53">
        <v>118.5</v>
      </c>
      <c r="K14" s="53">
        <v>113.5</v>
      </c>
    </row>
    <row r="15" spans="1:13" x14ac:dyDescent="0.25">
      <c r="A15" t="s">
        <v>16</v>
      </c>
      <c r="B15" s="53">
        <v>325.10000000000002</v>
      </c>
      <c r="C15" s="53">
        <v>340.2</v>
      </c>
      <c r="D15" s="53">
        <v>351.1</v>
      </c>
      <c r="E15" s="53">
        <v>345.3</v>
      </c>
      <c r="F15" s="53">
        <v>326.60000000000002</v>
      </c>
      <c r="G15" s="53">
        <v>303.60000000000002</v>
      </c>
      <c r="H15" s="53">
        <v>281.8</v>
      </c>
      <c r="I15" s="53">
        <v>265.5</v>
      </c>
      <c r="J15" s="53">
        <v>269.8</v>
      </c>
      <c r="K15" s="53">
        <v>248.4</v>
      </c>
    </row>
    <row r="16" spans="1:13" x14ac:dyDescent="0.25">
      <c r="A16" t="s">
        <v>17</v>
      </c>
      <c r="B16" s="53">
        <v>96.3</v>
      </c>
      <c r="C16" s="53">
        <v>90.7</v>
      </c>
      <c r="D16" s="53">
        <v>82.2</v>
      </c>
      <c r="E16" s="53">
        <v>78.3</v>
      </c>
      <c r="F16" s="53">
        <v>78.3</v>
      </c>
      <c r="G16" s="53">
        <v>75.7</v>
      </c>
      <c r="H16" s="53">
        <v>69.8</v>
      </c>
      <c r="I16" s="53">
        <v>66.2</v>
      </c>
      <c r="J16" s="53">
        <v>64.7</v>
      </c>
      <c r="K16" s="53">
        <v>58</v>
      </c>
    </row>
    <row r="17" spans="1:13" x14ac:dyDescent="0.25">
      <c r="A17" t="s">
        <v>18</v>
      </c>
      <c r="B17" s="53">
        <v>61</v>
      </c>
      <c r="C17" s="53">
        <v>56.6</v>
      </c>
      <c r="D17" s="53">
        <v>54.1</v>
      </c>
      <c r="E17" s="53">
        <v>55.2</v>
      </c>
      <c r="F17" s="53">
        <v>56.6</v>
      </c>
      <c r="G17" s="53">
        <v>56.2</v>
      </c>
      <c r="H17" s="53">
        <v>56.1</v>
      </c>
      <c r="I17" s="53">
        <v>55.2</v>
      </c>
      <c r="J17" s="53">
        <v>54.4</v>
      </c>
      <c r="K17" s="53">
        <v>53.9</v>
      </c>
    </row>
    <row r="18" spans="1:13" x14ac:dyDescent="0.25">
      <c r="A18" t="s">
        <v>19</v>
      </c>
      <c r="B18" s="53">
        <v>287.89999999999998</v>
      </c>
      <c r="C18" s="53">
        <v>296.8</v>
      </c>
      <c r="D18" s="53">
        <v>313.2</v>
      </c>
      <c r="E18" s="53">
        <v>322.7</v>
      </c>
      <c r="F18" s="53">
        <v>298.7</v>
      </c>
      <c r="G18" s="53">
        <v>281.2</v>
      </c>
      <c r="H18" s="53">
        <v>280.60000000000002</v>
      </c>
      <c r="I18" s="53">
        <v>310.8</v>
      </c>
      <c r="J18" s="53">
        <v>320.3</v>
      </c>
      <c r="K18" s="53">
        <v>340.6</v>
      </c>
      <c r="M18" s="1"/>
    </row>
    <row r="19" spans="1:13" x14ac:dyDescent="0.25">
      <c r="A19" t="s">
        <v>20</v>
      </c>
      <c r="B19" s="53">
        <v>101.7</v>
      </c>
      <c r="C19" s="53">
        <v>95.6</v>
      </c>
      <c r="D19" s="53">
        <v>91.4</v>
      </c>
      <c r="E19" s="53">
        <v>83.8</v>
      </c>
      <c r="F19" s="53">
        <v>76.8</v>
      </c>
      <c r="G19" s="53">
        <v>69.900000000000006</v>
      </c>
      <c r="H19" s="53">
        <v>68.7</v>
      </c>
      <c r="I19" s="53">
        <v>67.3</v>
      </c>
      <c r="J19" s="53">
        <v>76.8</v>
      </c>
      <c r="K19" s="53">
        <v>80.5</v>
      </c>
    </row>
    <row r="20" spans="1:13" x14ac:dyDescent="0.25">
      <c r="A20" t="s">
        <v>21</v>
      </c>
      <c r="B20" s="53">
        <v>158.4</v>
      </c>
      <c r="C20" s="53">
        <v>147.30000000000001</v>
      </c>
      <c r="D20" s="53">
        <v>140.19999999999999</v>
      </c>
      <c r="E20" s="53">
        <v>131.19999999999999</v>
      </c>
      <c r="F20" s="53">
        <v>134.19999999999999</v>
      </c>
      <c r="G20" s="53">
        <v>124.3</v>
      </c>
      <c r="H20" s="53">
        <v>121.5</v>
      </c>
      <c r="I20" s="53">
        <v>122.9</v>
      </c>
      <c r="J20" s="53">
        <v>137.69999999999999</v>
      </c>
      <c r="K20" s="53">
        <v>129.19999999999999</v>
      </c>
    </row>
    <row r="21" spans="1:13" x14ac:dyDescent="0.25">
      <c r="A21" t="s">
        <v>22</v>
      </c>
      <c r="B21" s="53">
        <v>250.9</v>
      </c>
      <c r="C21" s="53">
        <v>256.60000000000002</v>
      </c>
      <c r="D21" s="53">
        <v>266</v>
      </c>
      <c r="E21" s="53">
        <v>261.5</v>
      </c>
      <c r="F21" s="53">
        <v>257.8</v>
      </c>
      <c r="G21" s="53">
        <v>247.6</v>
      </c>
      <c r="H21" s="53">
        <v>241.3</v>
      </c>
      <c r="I21" s="53">
        <v>229.9</v>
      </c>
      <c r="J21" s="53">
        <v>233.1</v>
      </c>
      <c r="K21" s="53">
        <v>229.3</v>
      </c>
    </row>
    <row r="22" spans="1:13" x14ac:dyDescent="0.25">
      <c r="A22" t="s">
        <v>23</v>
      </c>
      <c r="B22" s="53">
        <v>128.19999999999999</v>
      </c>
      <c r="C22" s="53">
        <v>127.1</v>
      </c>
      <c r="D22" s="53">
        <v>124.8</v>
      </c>
      <c r="E22" s="53">
        <v>124</v>
      </c>
      <c r="F22" s="53">
        <v>123.3</v>
      </c>
      <c r="G22" s="53">
        <v>122.3</v>
      </c>
      <c r="H22" s="53">
        <v>122.9</v>
      </c>
      <c r="I22" s="53">
        <v>121.5</v>
      </c>
      <c r="J22" s="53">
        <v>130.4</v>
      </c>
      <c r="K22" s="53">
        <v>129.69999999999999</v>
      </c>
    </row>
    <row r="23" spans="1:13" x14ac:dyDescent="0.25">
      <c r="A23" t="s">
        <v>24</v>
      </c>
      <c r="B23" s="53">
        <v>74.2</v>
      </c>
      <c r="C23" s="53">
        <v>76.5</v>
      </c>
      <c r="D23" s="53">
        <v>79</v>
      </c>
      <c r="E23" s="53">
        <v>79.099999999999994</v>
      </c>
      <c r="F23" s="53">
        <v>82.3</v>
      </c>
      <c r="G23" s="53">
        <v>77.3</v>
      </c>
      <c r="H23" s="53">
        <v>76.7</v>
      </c>
      <c r="I23" s="53">
        <v>74.2</v>
      </c>
      <c r="J23" s="53">
        <v>76.099999999999994</v>
      </c>
      <c r="K23" s="53">
        <v>71.599999999999994</v>
      </c>
    </row>
    <row r="24" spans="1:13" x14ac:dyDescent="0.25">
      <c r="A24" t="s">
        <v>25</v>
      </c>
      <c r="B24" s="53">
        <v>210.6</v>
      </c>
      <c r="C24" s="53">
        <v>201.6</v>
      </c>
      <c r="D24" s="53">
        <v>190.1</v>
      </c>
      <c r="E24" s="53">
        <v>179.3</v>
      </c>
      <c r="F24" s="53">
        <v>169.3</v>
      </c>
      <c r="G24" s="53">
        <v>163</v>
      </c>
      <c r="H24" s="53">
        <v>155.1</v>
      </c>
      <c r="I24" s="53">
        <v>149.5</v>
      </c>
      <c r="J24" s="53">
        <v>163.69999999999999</v>
      </c>
      <c r="K24" s="53">
        <v>156.9</v>
      </c>
    </row>
    <row r="25" spans="1:13" x14ac:dyDescent="0.25">
      <c r="A25" t="s">
        <v>26</v>
      </c>
      <c r="B25" s="53">
        <v>68.900000000000006</v>
      </c>
      <c r="C25" s="53">
        <v>67.2</v>
      </c>
      <c r="D25" s="53">
        <v>62</v>
      </c>
      <c r="E25" s="53">
        <v>58</v>
      </c>
      <c r="F25" s="53">
        <v>54.6</v>
      </c>
      <c r="G25" s="53">
        <v>51.3</v>
      </c>
      <c r="H25" s="53">
        <v>47.1</v>
      </c>
      <c r="I25" s="53">
        <v>46.5</v>
      </c>
      <c r="J25" s="53">
        <v>48</v>
      </c>
      <c r="K25" s="53">
        <v>48.1</v>
      </c>
    </row>
    <row r="26" spans="1:13" x14ac:dyDescent="0.25">
      <c r="A26" t="s">
        <v>27</v>
      </c>
      <c r="B26" s="53">
        <v>112.2</v>
      </c>
      <c r="C26" s="53">
        <v>107.2</v>
      </c>
      <c r="D26" s="53">
        <v>97.9</v>
      </c>
      <c r="E26" s="53">
        <v>87.4</v>
      </c>
      <c r="F26" s="53">
        <v>81</v>
      </c>
      <c r="G26" s="53">
        <v>76.099999999999994</v>
      </c>
      <c r="H26" s="53">
        <v>72.5</v>
      </c>
      <c r="I26" s="53">
        <v>68.599999999999994</v>
      </c>
      <c r="J26" s="53">
        <v>69.5</v>
      </c>
      <c r="K26" s="53">
        <v>66.400000000000006</v>
      </c>
    </row>
    <row r="27" spans="1:13" x14ac:dyDescent="0.25">
      <c r="A27" t="s">
        <v>28</v>
      </c>
      <c r="B27" s="53">
        <v>70.8</v>
      </c>
      <c r="C27" s="53">
        <v>75</v>
      </c>
      <c r="D27" s="53">
        <v>78.8</v>
      </c>
      <c r="E27" s="53">
        <v>80.2</v>
      </c>
      <c r="F27" s="53">
        <v>87.9</v>
      </c>
      <c r="G27" s="53">
        <v>89.8</v>
      </c>
      <c r="H27" s="53">
        <v>90.5</v>
      </c>
      <c r="I27" s="53">
        <v>91</v>
      </c>
      <c r="J27" s="53">
        <v>94.5</v>
      </c>
      <c r="K27" s="53">
        <v>95</v>
      </c>
    </row>
    <row r="28" spans="1:13" x14ac:dyDescent="0.25">
      <c r="A28" t="s">
        <v>29</v>
      </c>
      <c r="B28" s="53">
        <v>147.69999999999999</v>
      </c>
      <c r="C28" s="53">
        <v>147</v>
      </c>
      <c r="D28" s="53">
        <v>148.80000000000001</v>
      </c>
      <c r="E28" s="53">
        <v>152.1</v>
      </c>
      <c r="F28" s="53">
        <v>148.1</v>
      </c>
      <c r="G28" s="53">
        <v>147.69999999999999</v>
      </c>
      <c r="H28" s="53">
        <v>143.9</v>
      </c>
      <c r="I28" s="53">
        <v>146.1</v>
      </c>
      <c r="J28" s="53">
        <v>152.6</v>
      </c>
      <c r="K28" s="53">
        <v>150.1</v>
      </c>
    </row>
    <row r="29" spans="1:13" x14ac:dyDescent="0.25">
      <c r="A29" t="s">
        <v>30</v>
      </c>
      <c r="B29" s="53">
        <v>191</v>
      </c>
      <c r="C29" s="53">
        <v>193.8</v>
      </c>
      <c r="D29" s="53">
        <v>193.1</v>
      </c>
      <c r="E29" s="53">
        <v>190.9</v>
      </c>
      <c r="F29" s="53">
        <v>192.5</v>
      </c>
      <c r="G29" s="53">
        <v>198.7</v>
      </c>
      <c r="H29" s="53">
        <v>195</v>
      </c>
      <c r="I29" s="53">
        <v>200</v>
      </c>
      <c r="J29" s="53">
        <v>212.8</v>
      </c>
      <c r="K29" s="53">
        <v>215.3</v>
      </c>
    </row>
    <row r="30" spans="1:13" x14ac:dyDescent="0.25">
      <c r="A30" t="s">
        <v>42</v>
      </c>
    </row>
    <row r="31" spans="1:13" x14ac:dyDescent="0.25">
      <c r="A31" t="s">
        <v>4</v>
      </c>
    </row>
    <row r="32" spans="1:13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8"/>
  <sheetViews>
    <sheetView workbookViewId="0">
      <selection activeCell="K14" sqref="K14"/>
    </sheetView>
  </sheetViews>
  <sheetFormatPr defaultRowHeight="13.2" x14ac:dyDescent="0.25"/>
  <sheetData>
    <row r="1" spans="1:13" x14ac:dyDescent="0.25">
      <c r="A1" s="2" t="s">
        <v>44</v>
      </c>
    </row>
    <row r="2" spans="1:13" x14ac:dyDescent="0.25">
      <c r="A2" t="s">
        <v>1</v>
      </c>
      <c r="B2">
        <v>2012</v>
      </c>
      <c r="C2">
        <v>2013</v>
      </c>
      <c r="D2">
        <v>2014</v>
      </c>
      <c r="E2">
        <v>2015</v>
      </c>
      <c r="F2">
        <v>2016</v>
      </c>
      <c r="G2">
        <v>2017</v>
      </c>
      <c r="H2">
        <v>2018</v>
      </c>
      <c r="I2">
        <v>2019</v>
      </c>
      <c r="J2">
        <v>2020</v>
      </c>
      <c r="K2">
        <v>2021</v>
      </c>
    </row>
    <row r="3" spans="1:13" x14ac:dyDescent="0.25">
      <c r="A3" t="s">
        <v>3</v>
      </c>
      <c r="B3" s="53">
        <v>104.8</v>
      </c>
      <c r="C3" s="53">
        <v>105.5</v>
      </c>
      <c r="D3" s="53">
        <v>107</v>
      </c>
      <c r="E3" s="53">
        <v>105.2</v>
      </c>
      <c r="F3" s="53">
        <v>105</v>
      </c>
      <c r="G3" s="53">
        <v>102</v>
      </c>
      <c r="H3" s="53">
        <v>99.9</v>
      </c>
      <c r="I3" s="53">
        <v>97.6</v>
      </c>
      <c r="J3" s="53">
        <v>112</v>
      </c>
      <c r="K3" s="53">
        <v>109.2</v>
      </c>
    </row>
    <row r="4" spans="1:13" x14ac:dyDescent="0.25">
      <c r="A4" t="s">
        <v>5</v>
      </c>
      <c r="B4" s="53">
        <v>16.600000000000001</v>
      </c>
      <c r="C4" s="53">
        <v>17</v>
      </c>
      <c r="D4" s="53">
        <v>27</v>
      </c>
      <c r="E4" s="53">
        <v>25.9</v>
      </c>
      <c r="F4" s="53">
        <v>29.1</v>
      </c>
      <c r="G4" s="53">
        <v>25.1</v>
      </c>
      <c r="H4" s="53">
        <v>22.1</v>
      </c>
      <c r="I4" s="53">
        <v>20</v>
      </c>
      <c r="J4" s="53">
        <v>24.5</v>
      </c>
      <c r="K4" s="53">
        <v>23.9</v>
      </c>
    </row>
    <row r="5" spans="1:13" x14ac:dyDescent="0.25">
      <c r="A5" t="s">
        <v>6</v>
      </c>
      <c r="B5" s="53">
        <v>44.2</v>
      </c>
      <c r="C5" s="53">
        <v>44.4</v>
      </c>
      <c r="D5" s="53">
        <v>41.9</v>
      </c>
      <c r="E5" s="53">
        <v>39.700000000000003</v>
      </c>
      <c r="F5" s="53">
        <v>36.6</v>
      </c>
      <c r="G5" s="53">
        <v>34.200000000000003</v>
      </c>
      <c r="H5" s="53">
        <v>32.1</v>
      </c>
      <c r="I5" s="53">
        <v>30</v>
      </c>
      <c r="J5" s="53">
        <v>37.700000000000003</v>
      </c>
      <c r="K5" s="53">
        <v>42</v>
      </c>
    </row>
    <row r="6" spans="1:13" x14ac:dyDescent="0.25">
      <c r="A6" t="s">
        <v>7</v>
      </c>
      <c r="B6" s="53">
        <v>44.9</v>
      </c>
      <c r="C6" s="53">
        <v>44</v>
      </c>
      <c r="D6" s="53">
        <v>44.3</v>
      </c>
      <c r="E6" s="53">
        <v>39.799999999999997</v>
      </c>
      <c r="F6" s="53">
        <v>37.200000000000003</v>
      </c>
      <c r="G6" s="53">
        <v>35.9</v>
      </c>
      <c r="H6" s="53">
        <v>34</v>
      </c>
      <c r="I6" s="53">
        <v>33.700000000000003</v>
      </c>
      <c r="J6" s="53">
        <v>42.2</v>
      </c>
      <c r="K6" s="53">
        <v>36.6</v>
      </c>
    </row>
    <row r="7" spans="1:13" x14ac:dyDescent="0.25">
      <c r="A7" t="s">
        <v>8</v>
      </c>
      <c r="B7" s="53">
        <v>80.7</v>
      </c>
      <c r="C7" s="53">
        <v>78.3</v>
      </c>
      <c r="D7" s="53">
        <v>75.3</v>
      </c>
      <c r="E7" s="53">
        <v>71.900000000000006</v>
      </c>
      <c r="F7" s="53">
        <v>69</v>
      </c>
      <c r="G7" s="53">
        <v>64.599999999999994</v>
      </c>
      <c r="H7" s="53">
        <v>61.3</v>
      </c>
      <c r="I7" s="53">
        <v>58.9</v>
      </c>
      <c r="J7" s="53">
        <v>68</v>
      </c>
      <c r="K7" s="53">
        <v>68.599999999999994</v>
      </c>
    </row>
    <row r="8" spans="1:13" x14ac:dyDescent="0.25">
      <c r="A8" t="s">
        <v>9</v>
      </c>
      <c r="B8" s="53">
        <v>9.8000000000000007</v>
      </c>
      <c r="C8" s="53">
        <v>10.199999999999999</v>
      </c>
      <c r="D8" s="53">
        <v>10.6</v>
      </c>
      <c r="E8" s="53">
        <v>10.1</v>
      </c>
      <c r="F8" s="53">
        <v>10</v>
      </c>
      <c r="G8" s="53">
        <v>9.1</v>
      </c>
      <c r="H8" s="53">
        <v>8.1999999999999993</v>
      </c>
      <c r="I8" s="53">
        <v>8.5</v>
      </c>
      <c r="J8" s="53">
        <v>18.5</v>
      </c>
      <c r="K8" s="53">
        <v>17.600000000000001</v>
      </c>
      <c r="M8" s="1"/>
    </row>
    <row r="9" spans="1:13" x14ac:dyDescent="0.25">
      <c r="A9" t="s">
        <v>10</v>
      </c>
      <c r="B9" s="53">
        <v>119.6</v>
      </c>
      <c r="C9" s="53">
        <v>119.9</v>
      </c>
      <c r="D9" s="53">
        <v>104.3</v>
      </c>
      <c r="E9" s="53">
        <v>76.7</v>
      </c>
      <c r="F9" s="53">
        <v>74.3</v>
      </c>
      <c r="G9" s="53">
        <v>67.599999999999994</v>
      </c>
      <c r="H9" s="53">
        <v>63</v>
      </c>
      <c r="I9" s="53">
        <v>57</v>
      </c>
      <c r="J9" s="53">
        <v>58.4</v>
      </c>
      <c r="K9" s="53">
        <v>55.4</v>
      </c>
    </row>
    <row r="10" spans="1:13" x14ac:dyDescent="0.25">
      <c r="A10" t="s">
        <v>11</v>
      </c>
      <c r="B10" s="53">
        <v>162</v>
      </c>
      <c r="C10" s="53">
        <v>178.2</v>
      </c>
      <c r="D10" s="53">
        <v>180.3</v>
      </c>
      <c r="E10" s="53">
        <v>176.7</v>
      </c>
      <c r="F10" s="53">
        <v>180.5</v>
      </c>
      <c r="G10" s="53">
        <v>179.5</v>
      </c>
      <c r="H10" s="53">
        <v>186.4</v>
      </c>
      <c r="I10" s="53">
        <v>180.6</v>
      </c>
      <c r="J10" s="53">
        <v>206.3</v>
      </c>
      <c r="K10" s="53">
        <v>194.5</v>
      </c>
    </row>
    <row r="11" spans="1:13" x14ac:dyDescent="0.25">
      <c r="A11" t="s">
        <v>12</v>
      </c>
      <c r="B11" s="53">
        <v>90</v>
      </c>
      <c r="C11" s="53">
        <v>100.5</v>
      </c>
      <c r="D11" s="53">
        <v>105.1</v>
      </c>
      <c r="E11" s="53">
        <v>103.3</v>
      </c>
      <c r="F11" s="53">
        <v>102.7</v>
      </c>
      <c r="G11" s="53">
        <v>101.8</v>
      </c>
      <c r="H11" s="53">
        <v>100.4</v>
      </c>
      <c r="I11" s="53">
        <v>98.2</v>
      </c>
      <c r="J11" s="53">
        <v>120.4</v>
      </c>
      <c r="K11" s="53">
        <v>118.3</v>
      </c>
    </row>
    <row r="12" spans="1:13" x14ac:dyDescent="0.25">
      <c r="A12" t="s">
        <v>13</v>
      </c>
      <c r="B12" s="53">
        <v>90.6</v>
      </c>
      <c r="C12" s="53">
        <v>93.4</v>
      </c>
      <c r="D12" s="53">
        <v>94.9</v>
      </c>
      <c r="E12" s="53">
        <v>95.6</v>
      </c>
      <c r="F12" s="53">
        <v>98</v>
      </c>
      <c r="G12" s="53">
        <v>98.1</v>
      </c>
      <c r="H12" s="53">
        <v>97.8</v>
      </c>
      <c r="I12" s="53">
        <v>97.4</v>
      </c>
      <c r="J12" s="53">
        <v>115</v>
      </c>
      <c r="K12" s="53">
        <v>112.8</v>
      </c>
    </row>
    <row r="13" spans="1:13" x14ac:dyDescent="0.25">
      <c r="A13" t="s">
        <v>14</v>
      </c>
      <c r="B13" s="53">
        <v>69.2</v>
      </c>
      <c r="C13" s="53">
        <v>80.099999999999994</v>
      </c>
      <c r="D13" s="53">
        <v>83.8</v>
      </c>
      <c r="E13" s="53">
        <v>83.2</v>
      </c>
      <c r="F13" s="53">
        <v>79.7</v>
      </c>
      <c r="G13" s="53">
        <v>76.5</v>
      </c>
      <c r="H13" s="53">
        <v>73.2</v>
      </c>
      <c r="I13" s="53">
        <v>71</v>
      </c>
      <c r="J13" s="53">
        <v>87</v>
      </c>
      <c r="K13" s="53">
        <v>78.400000000000006</v>
      </c>
    </row>
    <row r="14" spans="1:13" x14ac:dyDescent="0.25">
      <c r="A14" t="s">
        <v>15</v>
      </c>
      <c r="B14" s="53">
        <v>126.5</v>
      </c>
      <c r="C14" s="53">
        <v>132.5</v>
      </c>
      <c r="D14" s="53">
        <v>135.4</v>
      </c>
      <c r="E14" s="53">
        <v>135.30000000000001</v>
      </c>
      <c r="F14" s="53">
        <v>134.80000000000001</v>
      </c>
      <c r="G14" s="53">
        <v>134.19999999999999</v>
      </c>
      <c r="H14" s="53">
        <v>134.4</v>
      </c>
      <c r="I14" s="53">
        <v>134.1</v>
      </c>
      <c r="J14" s="53">
        <v>154.9</v>
      </c>
      <c r="K14" s="53">
        <v>150.30000000000001</v>
      </c>
    </row>
    <row r="15" spans="1:13" x14ac:dyDescent="0.25">
      <c r="A15" t="s">
        <v>16</v>
      </c>
      <c r="B15" s="53">
        <v>80.099999999999994</v>
      </c>
      <c r="C15" s="53">
        <v>103.7</v>
      </c>
      <c r="D15" s="53">
        <v>108.8</v>
      </c>
      <c r="E15" s="53">
        <v>106.8</v>
      </c>
      <c r="F15" s="53">
        <v>102.6</v>
      </c>
      <c r="G15" s="53">
        <v>92.6</v>
      </c>
      <c r="H15" s="53">
        <v>98.1</v>
      </c>
      <c r="I15" s="53">
        <v>90.4</v>
      </c>
      <c r="J15" s="53">
        <v>113.5</v>
      </c>
      <c r="K15" s="53">
        <v>101</v>
      </c>
    </row>
    <row r="16" spans="1:13" x14ac:dyDescent="0.25">
      <c r="A16" t="s">
        <v>17</v>
      </c>
      <c r="B16" s="53">
        <v>42.4</v>
      </c>
      <c r="C16" s="53">
        <v>40.299999999999997</v>
      </c>
      <c r="D16" s="53">
        <v>41.6</v>
      </c>
      <c r="E16" s="53">
        <v>37</v>
      </c>
      <c r="F16" s="53">
        <v>40.299999999999997</v>
      </c>
      <c r="G16" s="53">
        <v>38.9</v>
      </c>
      <c r="H16" s="53">
        <v>37</v>
      </c>
      <c r="I16" s="53">
        <v>36.5</v>
      </c>
      <c r="J16" s="53">
        <v>42</v>
      </c>
      <c r="K16" s="53">
        <v>43.6</v>
      </c>
    </row>
    <row r="17" spans="1:13" x14ac:dyDescent="0.25">
      <c r="A17" t="s">
        <v>18</v>
      </c>
      <c r="B17" s="53">
        <v>39.700000000000003</v>
      </c>
      <c r="C17" s="53">
        <v>38.700000000000003</v>
      </c>
      <c r="D17" s="53">
        <v>40.5</v>
      </c>
      <c r="E17" s="53">
        <v>42.5</v>
      </c>
      <c r="F17" s="53">
        <v>39.700000000000003</v>
      </c>
      <c r="G17" s="53">
        <v>39.1</v>
      </c>
      <c r="H17" s="53">
        <v>33.700000000000003</v>
      </c>
      <c r="I17" s="53">
        <v>35.799999999999997</v>
      </c>
      <c r="J17" s="53">
        <v>46.3</v>
      </c>
      <c r="K17" s="53">
        <v>43.7</v>
      </c>
    </row>
    <row r="18" spans="1:13" x14ac:dyDescent="0.25">
      <c r="A18" t="s">
        <v>19</v>
      </c>
      <c r="B18" s="53">
        <v>20.9</v>
      </c>
      <c r="C18" s="53">
        <v>22.4</v>
      </c>
      <c r="D18" s="53">
        <v>21.9</v>
      </c>
      <c r="E18" s="53">
        <v>21.1</v>
      </c>
      <c r="F18" s="53">
        <v>19.600000000000001</v>
      </c>
      <c r="G18" s="53">
        <v>21.8</v>
      </c>
      <c r="H18" s="53">
        <v>20.9</v>
      </c>
      <c r="I18" s="53">
        <v>22.4</v>
      </c>
      <c r="J18" s="53">
        <v>24.5</v>
      </c>
      <c r="K18" s="53">
        <v>24.5</v>
      </c>
    </row>
    <row r="19" spans="1:13" x14ac:dyDescent="0.25">
      <c r="A19" t="s">
        <v>20</v>
      </c>
      <c r="B19" s="53">
        <v>78.2</v>
      </c>
      <c r="C19" s="53">
        <v>77.2</v>
      </c>
      <c r="D19" s="53">
        <v>76.5</v>
      </c>
      <c r="E19" s="53">
        <v>75.8</v>
      </c>
      <c r="F19" s="53">
        <v>74.900000000000006</v>
      </c>
      <c r="G19" s="53">
        <v>72.099999999999994</v>
      </c>
      <c r="H19" s="53">
        <v>69.099999999999994</v>
      </c>
      <c r="I19" s="53">
        <v>65.3</v>
      </c>
      <c r="J19" s="53">
        <v>79.3</v>
      </c>
      <c r="K19" s="53">
        <v>76.8</v>
      </c>
    </row>
    <row r="20" spans="1:13" x14ac:dyDescent="0.25">
      <c r="A20" t="s">
        <v>21</v>
      </c>
      <c r="B20" s="53">
        <v>66.599999999999994</v>
      </c>
      <c r="C20" s="53">
        <v>66.400000000000006</v>
      </c>
      <c r="D20" s="53">
        <v>62.1</v>
      </c>
      <c r="E20" s="53">
        <v>56.2</v>
      </c>
      <c r="F20" s="53">
        <v>54.7</v>
      </c>
      <c r="G20" s="53">
        <v>47.8</v>
      </c>
      <c r="H20" s="53">
        <v>43.7</v>
      </c>
      <c r="I20" s="53">
        <v>40.700000000000003</v>
      </c>
      <c r="J20" s="53">
        <v>53.3</v>
      </c>
      <c r="K20" s="53">
        <v>56.3</v>
      </c>
    </row>
    <row r="21" spans="1:13" x14ac:dyDescent="0.25">
      <c r="A21" t="s">
        <v>22</v>
      </c>
      <c r="B21" s="53">
        <v>66.2</v>
      </c>
      <c r="C21" s="53">
        <v>67.7</v>
      </c>
      <c r="D21" s="53">
        <v>67.900000000000006</v>
      </c>
      <c r="E21" s="53">
        <v>64.599999999999994</v>
      </c>
      <c r="F21" s="53">
        <v>61.9</v>
      </c>
      <c r="G21" s="53">
        <v>57</v>
      </c>
      <c r="H21" s="53">
        <v>52.4</v>
      </c>
      <c r="I21" s="53">
        <v>48.5</v>
      </c>
      <c r="J21" s="53">
        <v>54.7</v>
      </c>
      <c r="K21" s="53">
        <v>52.4</v>
      </c>
    </row>
    <row r="22" spans="1:13" x14ac:dyDescent="0.25">
      <c r="A22" t="s">
        <v>23</v>
      </c>
      <c r="B22" s="53">
        <v>81.900000000000006</v>
      </c>
      <c r="C22" s="53">
        <v>81.3</v>
      </c>
      <c r="D22" s="53">
        <v>84</v>
      </c>
      <c r="E22" s="53">
        <v>84.9</v>
      </c>
      <c r="F22" s="53">
        <v>82.8</v>
      </c>
      <c r="G22" s="53">
        <v>78.5</v>
      </c>
      <c r="H22" s="53">
        <v>74.099999999999994</v>
      </c>
      <c r="I22" s="53">
        <v>70.599999999999994</v>
      </c>
      <c r="J22" s="53">
        <v>82.9</v>
      </c>
      <c r="K22" s="53">
        <v>82.3</v>
      </c>
    </row>
    <row r="23" spans="1:13" x14ac:dyDescent="0.25">
      <c r="A23" t="s">
        <v>24</v>
      </c>
      <c r="B23" s="53">
        <v>54.8</v>
      </c>
      <c r="C23" s="53">
        <v>57.1</v>
      </c>
      <c r="D23" s="53">
        <v>51.4</v>
      </c>
      <c r="E23" s="53">
        <v>51.3</v>
      </c>
      <c r="F23" s="53">
        <v>54.5</v>
      </c>
      <c r="G23" s="53">
        <v>50.8</v>
      </c>
      <c r="H23" s="53">
        <v>48.7</v>
      </c>
      <c r="I23" s="53">
        <v>45.7</v>
      </c>
      <c r="J23" s="53">
        <v>57.2</v>
      </c>
      <c r="K23" s="53">
        <v>53.8</v>
      </c>
      <c r="M23" s="1"/>
    </row>
    <row r="24" spans="1:13" x14ac:dyDescent="0.25">
      <c r="A24" t="s">
        <v>25</v>
      </c>
      <c r="B24" s="53">
        <v>129</v>
      </c>
      <c r="C24" s="53">
        <v>131.4</v>
      </c>
      <c r="D24" s="53">
        <v>132.9</v>
      </c>
      <c r="E24" s="53">
        <v>131.19999999999999</v>
      </c>
      <c r="F24" s="53">
        <v>131.5</v>
      </c>
      <c r="G24" s="53">
        <v>126.1</v>
      </c>
      <c r="H24" s="53">
        <v>121.5</v>
      </c>
      <c r="I24" s="53">
        <v>116.6</v>
      </c>
      <c r="J24" s="53">
        <v>134.9</v>
      </c>
      <c r="K24" s="53">
        <v>125.5</v>
      </c>
    </row>
    <row r="25" spans="1:13" x14ac:dyDescent="0.25">
      <c r="A25" t="s">
        <v>26</v>
      </c>
      <c r="B25" s="53">
        <v>35.4</v>
      </c>
      <c r="C25" s="53">
        <v>37.799999999999997</v>
      </c>
      <c r="D25" s="53">
        <v>39.200000000000003</v>
      </c>
      <c r="E25" s="53">
        <v>37.799999999999997</v>
      </c>
      <c r="F25" s="53">
        <v>37.9</v>
      </c>
      <c r="G25" s="53">
        <v>35.299999999999997</v>
      </c>
      <c r="H25" s="53">
        <v>34.5</v>
      </c>
      <c r="I25" s="53">
        <v>35.1</v>
      </c>
      <c r="J25" s="53">
        <v>46.9</v>
      </c>
      <c r="K25" s="53">
        <v>48.9</v>
      </c>
    </row>
    <row r="26" spans="1:13" x14ac:dyDescent="0.25">
      <c r="A26" t="s">
        <v>27</v>
      </c>
      <c r="B26" s="53">
        <v>53.6</v>
      </c>
      <c r="C26" s="53">
        <v>70</v>
      </c>
      <c r="D26" s="53">
        <v>80.3</v>
      </c>
      <c r="E26" s="53">
        <v>82.6</v>
      </c>
      <c r="F26" s="53">
        <v>78.5</v>
      </c>
      <c r="G26" s="53">
        <v>74.2</v>
      </c>
      <c r="H26" s="53">
        <v>70.3</v>
      </c>
      <c r="I26" s="53">
        <v>65.400000000000006</v>
      </c>
      <c r="J26" s="53">
        <v>79.599999999999994</v>
      </c>
      <c r="K26" s="53">
        <v>74.5</v>
      </c>
    </row>
    <row r="27" spans="1:13" x14ac:dyDescent="0.25">
      <c r="A27" t="s">
        <v>28</v>
      </c>
      <c r="B27" s="53">
        <v>51.7</v>
      </c>
      <c r="C27" s="53">
        <v>54.7</v>
      </c>
      <c r="D27" s="53">
        <v>53.5</v>
      </c>
      <c r="E27" s="53">
        <v>51.7</v>
      </c>
      <c r="F27" s="53">
        <v>52.3</v>
      </c>
      <c r="G27" s="53">
        <v>51.5</v>
      </c>
      <c r="H27" s="53">
        <v>49.4</v>
      </c>
      <c r="I27" s="53">
        <v>48</v>
      </c>
      <c r="J27" s="53">
        <v>58.9</v>
      </c>
      <c r="K27" s="53">
        <v>62.2</v>
      </c>
    </row>
    <row r="28" spans="1:13" x14ac:dyDescent="0.25">
      <c r="A28" t="s">
        <v>29</v>
      </c>
      <c r="B28" s="53">
        <v>57.7</v>
      </c>
      <c r="C28" s="53">
        <v>60.6</v>
      </c>
      <c r="D28" s="53">
        <v>64.5</v>
      </c>
      <c r="E28" s="53">
        <v>68.3</v>
      </c>
      <c r="F28" s="53">
        <v>68</v>
      </c>
      <c r="G28" s="53">
        <v>66</v>
      </c>
      <c r="H28" s="53">
        <v>64.900000000000006</v>
      </c>
      <c r="I28" s="53">
        <v>64.900000000000006</v>
      </c>
      <c r="J28" s="53">
        <v>74.8</v>
      </c>
      <c r="K28" s="53">
        <v>72.400000000000006</v>
      </c>
    </row>
    <row r="29" spans="1:13" x14ac:dyDescent="0.25">
      <c r="A29" t="s">
        <v>30</v>
      </c>
      <c r="B29" s="53">
        <v>37.5</v>
      </c>
      <c r="C29" s="53">
        <v>40.299999999999997</v>
      </c>
      <c r="D29" s="53">
        <v>45</v>
      </c>
      <c r="E29" s="53">
        <v>43.7</v>
      </c>
      <c r="F29" s="53">
        <v>42.3</v>
      </c>
      <c r="G29" s="53">
        <v>41</v>
      </c>
      <c r="H29" s="53">
        <v>39.200000000000003</v>
      </c>
      <c r="I29" s="53">
        <v>35.200000000000003</v>
      </c>
      <c r="J29" s="53">
        <v>39.5</v>
      </c>
      <c r="K29" s="53">
        <v>36.299999999999997</v>
      </c>
    </row>
    <row r="30" spans="1:13" x14ac:dyDescent="0.25">
      <c r="A30" t="s">
        <v>45</v>
      </c>
    </row>
    <row r="31" spans="1:13" x14ac:dyDescent="0.25">
      <c r="A31" t="s">
        <v>4</v>
      </c>
    </row>
    <row r="32" spans="1:13" x14ac:dyDescent="0.25">
      <c r="A32" t="s">
        <v>32</v>
      </c>
    </row>
    <row r="33" spans="1:1" x14ac:dyDescent="0.25">
      <c r="A33" t="s">
        <v>33</v>
      </c>
    </row>
    <row r="34" spans="1:1" x14ac:dyDescent="0.25">
      <c r="A34" t="s">
        <v>34</v>
      </c>
    </row>
    <row r="35" spans="1:1" x14ac:dyDescent="0.25">
      <c r="A35" t="s">
        <v>35</v>
      </c>
    </row>
    <row r="36" spans="1:1" x14ac:dyDescent="0.25">
      <c r="A36" t="s">
        <v>36</v>
      </c>
    </row>
    <row r="37" spans="1:1" x14ac:dyDescent="0.25">
      <c r="A37" t="s">
        <v>37</v>
      </c>
    </row>
    <row r="38" spans="1:1" x14ac:dyDescent="0.25">
      <c r="A38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38</vt:i4>
      </vt:variant>
    </vt:vector>
  </HeadingPairs>
  <TitlesOfParts>
    <vt:vector size="38" baseType="lpstr">
      <vt:lpstr>1_Bilancia commerciale</vt:lpstr>
      <vt:lpstr>2_posizione internaz.li</vt:lpstr>
      <vt:lpstr>3_Tasso cambio effettivo</vt:lpstr>
      <vt:lpstr>4_Quota export mondiale</vt:lpstr>
      <vt:lpstr>5_Costo_lavoro</vt:lpstr>
      <vt:lpstr>6_Prezzo abitazioni</vt:lpstr>
      <vt:lpstr>7_Crediti concessi privati</vt:lpstr>
      <vt:lpstr>8_Debiti settore privato</vt:lpstr>
      <vt:lpstr>9_Debito pubblico</vt:lpstr>
      <vt:lpstr>10_Disoccupazione</vt:lpstr>
      <vt:lpstr>11_esposizione finanziaria</vt:lpstr>
      <vt:lpstr>12_Tasso di attivita</vt:lpstr>
      <vt:lpstr>13_Disoccupazione lungo periodo</vt:lpstr>
      <vt:lpstr>14_Disoccupazione giovanile</vt:lpstr>
      <vt:lpstr>standard_2012</vt:lpstr>
      <vt:lpstr>standard_2013</vt:lpstr>
      <vt:lpstr>standard_2014</vt:lpstr>
      <vt:lpstr>standard_2015</vt:lpstr>
      <vt:lpstr>standard_2016</vt:lpstr>
      <vt:lpstr>standard_2017</vt:lpstr>
      <vt:lpstr>standard_2018</vt:lpstr>
      <vt:lpstr>standard_2019</vt:lpstr>
      <vt:lpstr>standard_2020</vt:lpstr>
      <vt:lpstr>standard_2021</vt:lpstr>
      <vt:lpstr>sintesi</vt:lpstr>
      <vt:lpstr>differenze</vt:lpstr>
      <vt:lpstr>Italia</vt:lpstr>
      <vt:lpstr>Austria</vt:lpstr>
      <vt:lpstr>Belgio</vt:lpstr>
      <vt:lpstr>Germania</vt:lpstr>
      <vt:lpstr>Lussemburgo</vt:lpstr>
      <vt:lpstr>Finlandia</vt:lpstr>
      <vt:lpstr>Romania</vt:lpstr>
      <vt:lpstr>Punteggi</vt:lpstr>
      <vt:lpstr>Grafico</vt:lpstr>
      <vt:lpstr>Rango</vt:lpstr>
      <vt:lpstr>Squilibri</vt:lpstr>
      <vt:lpstr>tavola1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Franco Mostacci</dc:creator>
  <cp:lastModifiedBy>Franco</cp:lastModifiedBy>
  <dcterms:created xsi:type="dcterms:W3CDTF">2014-11-27T08:29:02Z</dcterms:created>
  <dcterms:modified xsi:type="dcterms:W3CDTF">2022-12-31T19:06:35Z</dcterms:modified>
</cp:coreProperties>
</file>