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0" yWindow="270" windowWidth="14940" windowHeight="9150" firstSheet="24" activeTab="25"/>
  </bookViews>
  <sheets>
    <sheet name="1_Bilancia commerciale" sheetId="8" r:id="rId1"/>
    <sheet name="2_posizione internaz.li" sheetId="9" r:id="rId2"/>
    <sheet name="3_Tasso cambio effettivo" sheetId="10" r:id="rId3"/>
    <sheet name="4_Quota export mondiale" sheetId="11" r:id="rId4"/>
    <sheet name="5_Costo_lavoro" sheetId="1" r:id="rId5"/>
    <sheet name="6_Prezzo abitazioni" sheetId="2" r:id="rId6"/>
    <sheet name="7_Crediti concessi privati" sheetId="3" r:id="rId7"/>
    <sheet name="8_Debiti settore privato" sheetId="4" r:id="rId8"/>
    <sheet name="9_Debito pubblico" sheetId="5" r:id="rId9"/>
    <sheet name="10_Disoccupazione" sheetId="6" r:id="rId10"/>
    <sheet name="11_esposizione finanziaria" sheetId="7" r:id="rId11"/>
    <sheet name="12_Tasso di attivita" sheetId="35" r:id="rId12"/>
    <sheet name="13_Disoccupazione lungo periodo" sheetId="36" r:id="rId13"/>
    <sheet name="14_Disoccupazione giovanile" sheetId="37" r:id="rId14"/>
    <sheet name="standard_2009" sheetId="21" r:id="rId15"/>
    <sheet name="standard_2010" sheetId="20" r:id="rId16"/>
    <sheet name="standard_2011" sheetId="19" r:id="rId17"/>
    <sheet name="standard_2012" sheetId="18" r:id="rId18"/>
    <sheet name="standard_2013" sheetId="17" r:id="rId19"/>
    <sheet name="standard_2014" sheetId="16" r:id="rId20"/>
    <sheet name="standard_2015" sheetId="15" r:id="rId21"/>
    <sheet name="standard_2016" sheetId="14" r:id="rId22"/>
    <sheet name="standard_2017" sheetId="13" r:id="rId23"/>
    <sheet name="standard_2018" sheetId="34" r:id="rId24"/>
    <sheet name="differenze" sheetId="28" r:id="rId25"/>
    <sheet name="Italia" sheetId="23" r:id="rId26"/>
    <sheet name="Austria" sheetId="38" r:id="rId27"/>
    <sheet name="Belgio" sheetId="39" r:id="rId28"/>
    <sheet name="Germania" sheetId="29" r:id="rId29"/>
    <sheet name="Lussemburgo" sheetId="33" r:id="rId30"/>
    <sheet name="Romania" sheetId="26" r:id="rId31"/>
    <sheet name="Punteggi" sheetId="30" r:id="rId32"/>
    <sheet name="Grafico" sheetId="24" r:id="rId33"/>
    <sheet name="Rango" sheetId="25" r:id="rId34"/>
    <sheet name="Squilibri" sheetId="31" r:id="rId35"/>
    <sheet name="tavola1" sheetId="27" r:id="rId36"/>
  </sheets>
  <calcPr calcId="125725"/>
</workbook>
</file>

<file path=xl/calcChain.xml><?xml version="1.0" encoding="utf-8"?>
<calcChain xmlns="http://schemas.openxmlformats.org/spreadsheetml/2006/main">
  <c r="K19" i="3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/>
  <c r="J6"/>
  <c r="I6"/>
  <c r="H6"/>
  <c r="G6"/>
  <c r="F6"/>
  <c r="E6"/>
  <c r="D6"/>
  <c r="C6"/>
  <c r="B6"/>
  <c r="K5"/>
  <c r="J5"/>
  <c r="I5"/>
  <c r="H5"/>
  <c r="G5"/>
  <c r="F5"/>
  <c r="E5"/>
  <c r="D5"/>
  <c r="C5"/>
  <c r="B5"/>
  <c r="K4"/>
  <c r="J4"/>
  <c r="I4"/>
  <c r="H4"/>
  <c r="G4"/>
  <c r="F4"/>
  <c r="E4"/>
  <c r="D4"/>
  <c r="C4"/>
  <c r="B4"/>
  <c r="K3"/>
  <c r="J3"/>
  <c r="I3"/>
  <c r="H3"/>
  <c r="G3"/>
  <c r="F3"/>
  <c r="E3"/>
  <c r="D3"/>
  <c r="C3"/>
  <c r="B3"/>
  <c r="K2"/>
  <c r="J2"/>
  <c r="I2"/>
  <c r="H2"/>
  <c r="G2"/>
  <c r="F2"/>
  <c r="E2"/>
  <c r="D2"/>
  <c r="C2"/>
  <c r="B2"/>
  <c r="D37" i="34"/>
  <c r="E37"/>
  <c r="F37"/>
  <c r="G37"/>
  <c r="H37"/>
  <c r="I37"/>
  <c r="J37"/>
  <c r="K37"/>
  <c r="L37"/>
  <c r="M37"/>
  <c r="N37"/>
  <c r="O37"/>
  <c r="P37"/>
  <c r="D38"/>
  <c r="E38"/>
  <c r="F38"/>
  <c r="G38"/>
  <c r="H38"/>
  <c r="I38"/>
  <c r="J38"/>
  <c r="K38"/>
  <c r="L38"/>
  <c r="M38"/>
  <c r="N38"/>
  <c r="O38"/>
  <c r="P38"/>
  <c r="D39"/>
  <c r="E39"/>
  <c r="F39"/>
  <c r="G39"/>
  <c r="H39"/>
  <c r="I39"/>
  <c r="J39"/>
  <c r="K39"/>
  <c r="L39"/>
  <c r="M39"/>
  <c r="N39"/>
  <c r="O39"/>
  <c r="P39"/>
  <c r="C39"/>
  <c r="C38"/>
  <c r="C31"/>
  <c r="C37" s="1"/>
  <c r="K19" i="38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/>
  <c r="J6"/>
  <c r="I6"/>
  <c r="H6"/>
  <c r="G6"/>
  <c r="F6"/>
  <c r="E6"/>
  <c r="D6"/>
  <c r="C6"/>
  <c r="B6"/>
  <c r="K5"/>
  <c r="J5"/>
  <c r="I5"/>
  <c r="H5"/>
  <c r="G5"/>
  <c r="F5"/>
  <c r="E5"/>
  <c r="D5"/>
  <c r="C5"/>
  <c r="B5"/>
  <c r="K4"/>
  <c r="J4"/>
  <c r="I4"/>
  <c r="H4"/>
  <c r="G4"/>
  <c r="F4"/>
  <c r="E4"/>
  <c r="D4"/>
  <c r="C4"/>
  <c r="B4"/>
  <c r="K3"/>
  <c r="J3"/>
  <c r="I3"/>
  <c r="H3"/>
  <c r="G3"/>
  <c r="F3"/>
  <c r="E3"/>
  <c r="D3"/>
  <c r="C3"/>
  <c r="B3"/>
  <c r="K2"/>
  <c r="J2"/>
  <c r="I2"/>
  <c r="H2"/>
  <c r="G2"/>
  <c r="F2"/>
  <c r="E2"/>
  <c r="D2"/>
  <c r="C2"/>
  <c r="B2"/>
  <c r="D31" i="30"/>
  <c r="E31"/>
  <c r="F31"/>
  <c r="G31"/>
  <c r="H31"/>
  <c r="I31"/>
  <c r="J31"/>
  <c r="K31"/>
  <c r="L31"/>
  <c r="D32"/>
  <c r="E32"/>
  <c r="F32"/>
  <c r="G32"/>
  <c r="H32"/>
  <c r="I32"/>
  <c r="J32"/>
  <c r="K32"/>
  <c r="L32"/>
  <c r="C32"/>
  <c r="C31"/>
  <c r="C31" i="31"/>
  <c r="D31"/>
  <c r="E31"/>
  <c r="F31"/>
  <c r="G31"/>
  <c r="H31"/>
  <c r="I31"/>
  <c r="J31"/>
  <c r="K31"/>
  <c r="B31"/>
  <c r="B30"/>
  <c r="C30"/>
  <c r="D30"/>
  <c r="E30"/>
  <c r="F30"/>
  <c r="G30"/>
  <c r="H30"/>
  <c r="I30"/>
  <c r="J30"/>
  <c r="K30"/>
  <c r="M30" i="34" l="1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4" s="1"/>
  <c r="M3"/>
  <c r="M30" i="13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0" i="14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0" i="15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0" i="16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0" i="17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0" i="18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0" i="19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0" i="2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30" i="21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N30" i="3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0" i="13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0" i="1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0" i="15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0" i="16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0" i="17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0" i="18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0" i="19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0" i="2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0" i="21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34" i="34" l="1"/>
  <c r="A11" i="24"/>
  <c r="B11"/>
  <c r="A8"/>
  <c r="B8"/>
  <c r="A15"/>
  <c r="B15"/>
  <c r="A14"/>
  <c r="B14"/>
  <c r="A7"/>
  <c r="B7"/>
  <c r="A12"/>
  <c r="B12"/>
  <c r="A10"/>
  <c r="B10"/>
  <c r="A9"/>
  <c r="B9"/>
  <c r="A6"/>
  <c r="B6"/>
  <c r="A2"/>
  <c r="B2"/>
  <c r="A16"/>
  <c r="B16"/>
  <c r="A13"/>
  <c r="B13"/>
  <c r="A5"/>
  <c r="B5"/>
  <c r="A19"/>
  <c r="B19"/>
  <c r="A4"/>
  <c r="B4"/>
  <c r="A3"/>
  <c r="B3"/>
  <c r="A18"/>
  <c r="B18"/>
  <c r="A20"/>
  <c r="B20"/>
  <c r="A17"/>
  <c r="B17"/>
  <c r="A27"/>
  <c r="B27"/>
  <c r="A25"/>
  <c r="B25"/>
  <c r="A22"/>
  <c r="B22"/>
  <c r="A24"/>
  <c r="B24"/>
  <c r="A21"/>
  <c r="B21"/>
  <c r="A29"/>
  <c r="B29"/>
  <c r="A28"/>
  <c r="B28"/>
  <c r="A23"/>
  <c r="B23"/>
  <c r="A26"/>
  <c r="B26"/>
  <c r="A20" i="30"/>
  <c r="B20"/>
  <c r="A9"/>
  <c r="B9"/>
  <c r="A10"/>
  <c r="B10"/>
  <c r="A21"/>
  <c r="B21"/>
  <c r="A13"/>
  <c r="B13"/>
  <c r="A7"/>
  <c r="B7"/>
  <c r="A4"/>
  <c r="B4"/>
  <c r="A16"/>
  <c r="B16"/>
  <c r="A6"/>
  <c r="B6"/>
  <c r="A14"/>
  <c r="B14"/>
  <c r="A25"/>
  <c r="B25"/>
  <c r="A3"/>
  <c r="B3"/>
  <c r="A23"/>
  <c r="B23"/>
  <c r="A11"/>
  <c r="B11"/>
  <c r="A17"/>
  <c r="B17"/>
  <c r="A18"/>
  <c r="B18"/>
  <c r="A22"/>
  <c r="B22"/>
  <c r="A5"/>
  <c r="B5"/>
  <c r="A8"/>
  <c r="B8"/>
  <c r="A2"/>
  <c r="B2"/>
  <c r="A15"/>
  <c r="B15"/>
  <c r="A19"/>
  <c r="B19"/>
  <c r="A12"/>
  <c r="B12"/>
  <c r="A28"/>
  <c r="B28"/>
  <c r="A24"/>
  <c r="B24"/>
  <c r="A26"/>
  <c r="B26"/>
  <c r="A27"/>
  <c r="B27"/>
  <c r="A29"/>
  <c r="B29"/>
  <c r="B7" i="26"/>
  <c r="C7"/>
  <c r="D7"/>
  <c r="B12"/>
  <c r="C12"/>
  <c r="D12"/>
  <c r="E12"/>
  <c r="F12"/>
  <c r="G12"/>
  <c r="H12"/>
  <c r="I12"/>
  <c r="J12"/>
  <c r="K12"/>
  <c r="B13"/>
  <c r="C13"/>
  <c r="D13"/>
  <c r="E13"/>
  <c r="F13"/>
  <c r="G13"/>
  <c r="H13"/>
  <c r="I13"/>
  <c r="J13"/>
  <c r="K13"/>
  <c r="B12" i="33"/>
  <c r="C12"/>
  <c r="D12"/>
  <c r="E12"/>
  <c r="F12"/>
  <c r="G12"/>
  <c r="H12"/>
  <c r="I12"/>
  <c r="J12"/>
  <c r="K12"/>
  <c r="B13"/>
  <c r="C13"/>
  <c r="D13"/>
  <c r="E13"/>
  <c r="F13"/>
  <c r="G13"/>
  <c r="H13"/>
  <c r="I13"/>
  <c r="J13"/>
  <c r="K13"/>
  <c r="B12" i="29"/>
  <c r="C12"/>
  <c r="D12"/>
  <c r="E12"/>
  <c r="F12"/>
  <c r="G12"/>
  <c r="H12"/>
  <c r="I12"/>
  <c r="J12"/>
  <c r="K12"/>
  <c r="B13"/>
  <c r="C13"/>
  <c r="D13"/>
  <c r="E13"/>
  <c r="F13"/>
  <c r="G13"/>
  <c r="H13"/>
  <c r="I13"/>
  <c r="J13"/>
  <c r="K13"/>
  <c r="B12" i="23"/>
  <c r="C12"/>
  <c r="D12"/>
  <c r="E12"/>
  <c r="F12"/>
  <c r="G12"/>
  <c r="H12"/>
  <c r="I12"/>
  <c r="J12"/>
  <c r="K12"/>
  <c r="B13"/>
  <c r="C13"/>
  <c r="D13"/>
  <c r="E13"/>
  <c r="F13"/>
  <c r="G13"/>
  <c r="H13"/>
  <c r="I13"/>
  <c r="J13"/>
  <c r="K13"/>
  <c r="M3" i="28"/>
  <c r="N3"/>
  <c r="M4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C3" i="34"/>
  <c r="D3"/>
  <c r="E3"/>
  <c r="F3"/>
  <c r="G3"/>
  <c r="H3"/>
  <c r="I3"/>
  <c r="J3"/>
  <c r="K3"/>
  <c r="K32" s="1"/>
  <c r="L3"/>
  <c r="O3"/>
  <c r="P3"/>
  <c r="C4"/>
  <c r="D4"/>
  <c r="E4"/>
  <c r="F4"/>
  <c r="G4"/>
  <c r="H4"/>
  <c r="I4"/>
  <c r="J4"/>
  <c r="K4"/>
  <c r="L4"/>
  <c r="O4"/>
  <c r="P4"/>
  <c r="C5"/>
  <c r="D5"/>
  <c r="E5"/>
  <c r="F5"/>
  <c r="G5"/>
  <c r="H5"/>
  <c r="I5"/>
  <c r="J5"/>
  <c r="K5"/>
  <c r="L5"/>
  <c r="O5"/>
  <c r="P5"/>
  <c r="C6"/>
  <c r="D6"/>
  <c r="E6"/>
  <c r="E33" s="1"/>
  <c r="F6"/>
  <c r="G6"/>
  <c r="H6"/>
  <c r="I6"/>
  <c r="J6"/>
  <c r="K6"/>
  <c r="L6"/>
  <c r="O6"/>
  <c r="P6"/>
  <c r="C7"/>
  <c r="D7"/>
  <c r="K3" i="29" s="1"/>
  <c r="E7" i="34"/>
  <c r="K4" i="29" s="1"/>
  <c r="F7" i="34"/>
  <c r="G7"/>
  <c r="K6" i="29" s="1"/>
  <c r="H7" i="34"/>
  <c r="I7"/>
  <c r="K8" i="29" s="1"/>
  <c r="J7" i="34"/>
  <c r="K7"/>
  <c r="K10" i="29" s="1"/>
  <c r="L7" i="34"/>
  <c r="K11" i="29" s="1"/>
  <c r="O7" i="34"/>
  <c r="K14" i="29" s="1"/>
  <c r="P7" i="34"/>
  <c r="C8"/>
  <c r="D8"/>
  <c r="AA8" s="1"/>
  <c r="C10" i="24" s="1"/>
  <c r="E8" i="34"/>
  <c r="F8"/>
  <c r="G8"/>
  <c r="H8"/>
  <c r="I8"/>
  <c r="J8"/>
  <c r="K8"/>
  <c r="L8"/>
  <c r="O8"/>
  <c r="P8"/>
  <c r="C9"/>
  <c r="D9"/>
  <c r="E9"/>
  <c r="F9"/>
  <c r="G9"/>
  <c r="H9"/>
  <c r="I9"/>
  <c r="J9"/>
  <c r="K9"/>
  <c r="L9"/>
  <c r="O9"/>
  <c r="P9"/>
  <c r="U9"/>
  <c r="C10"/>
  <c r="D10"/>
  <c r="E10"/>
  <c r="F10"/>
  <c r="G10"/>
  <c r="H10"/>
  <c r="I10"/>
  <c r="J10"/>
  <c r="K10"/>
  <c r="L10"/>
  <c r="O10"/>
  <c r="P10"/>
  <c r="C11"/>
  <c r="D11"/>
  <c r="E11"/>
  <c r="F11"/>
  <c r="G11"/>
  <c r="H11"/>
  <c r="I11"/>
  <c r="J11"/>
  <c r="K11"/>
  <c r="L11"/>
  <c r="O11"/>
  <c r="P11"/>
  <c r="C12"/>
  <c r="D12"/>
  <c r="E12"/>
  <c r="F12"/>
  <c r="G12"/>
  <c r="H12"/>
  <c r="I12"/>
  <c r="J12"/>
  <c r="K12"/>
  <c r="L12"/>
  <c r="O12"/>
  <c r="P12"/>
  <c r="C13"/>
  <c r="D13"/>
  <c r="E13"/>
  <c r="F13"/>
  <c r="G13"/>
  <c r="H13"/>
  <c r="I13"/>
  <c r="J13"/>
  <c r="K13"/>
  <c r="L13"/>
  <c r="L13" i="28" s="1"/>
  <c r="O13" i="34"/>
  <c r="P13"/>
  <c r="C14"/>
  <c r="D14"/>
  <c r="K3" i="23" s="1"/>
  <c r="E14" i="34"/>
  <c r="K4" i="23" s="1"/>
  <c r="F14" i="34"/>
  <c r="G14"/>
  <c r="H14"/>
  <c r="K7" i="23" s="1"/>
  <c r="I14" i="34"/>
  <c r="K8" i="23" s="1"/>
  <c r="J14" i="34"/>
  <c r="K14"/>
  <c r="L14"/>
  <c r="K11" i="23" s="1"/>
  <c r="O14" i="34"/>
  <c r="K14" i="23" s="1"/>
  <c r="P14" i="34"/>
  <c r="K15" i="23" s="1"/>
  <c r="C15" i="34"/>
  <c r="D15"/>
  <c r="E15"/>
  <c r="F15"/>
  <c r="G15"/>
  <c r="H15"/>
  <c r="I15"/>
  <c r="I15" i="28" s="1"/>
  <c r="J15" i="34"/>
  <c r="K15"/>
  <c r="L15"/>
  <c r="O15"/>
  <c r="P15"/>
  <c r="C16"/>
  <c r="D16"/>
  <c r="E16"/>
  <c r="F16"/>
  <c r="G16"/>
  <c r="H16"/>
  <c r="I16"/>
  <c r="J16"/>
  <c r="K16"/>
  <c r="L16"/>
  <c r="O16"/>
  <c r="P16"/>
  <c r="C17"/>
  <c r="D17"/>
  <c r="E17"/>
  <c r="F17"/>
  <c r="G17"/>
  <c r="H17"/>
  <c r="I17"/>
  <c r="J17"/>
  <c r="K17"/>
  <c r="L17"/>
  <c r="O17"/>
  <c r="P17"/>
  <c r="C18"/>
  <c r="D18"/>
  <c r="K3" i="33" s="1"/>
  <c r="E18" i="34"/>
  <c r="K4" i="33" s="1"/>
  <c r="F18" i="34"/>
  <c r="G18"/>
  <c r="K6" i="33" s="1"/>
  <c r="H18" i="34"/>
  <c r="I18"/>
  <c r="K8" i="33" s="1"/>
  <c r="J18" i="34"/>
  <c r="K18"/>
  <c r="K10" i="33" s="1"/>
  <c r="L18" i="34"/>
  <c r="K11" i="33" s="1"/>
  <c r="O18" i="34"/>
  <c r="K14" i="33" s="1"/>
  <c r="P18" i="34"/>
  <c r="C19"/>
  <c r="D19"/>
  <c r="E19"/>
  <c r="F19"/>
  <c r="G19"/>
  <c r="H19"/>
  <c r="I19"/>
  <c r="J19"/>
  <c r="K19"/>
  <c r="L19"/>
  <c r="O19"/>
  <c r="P19"/>
  <c r="C20"/>
  <c r="D20"/>
  <c r="E20"/>
  <c r="F20"/>
  <c r="G20"/>
  <c r="H20"/>
  <c r="I20"/>
  <c r="J20"/>
  <c r="K20"/>
  <c r="L20"/>
  <c r="O20"/>
  <c r="P20"/>
  <c r="C21"/>
  <c r="D21"/>
  <c r="D21" i="28" s="1"/>
  <c r="E21" i="34"/>
  <c r="F21"/>
  <c r="G21"/>
  <c r="G21" i="28" s="1"/>
  <c r="H21" i="34"/>
  <c r="I21"/>
  <c r="J21"/>
  <c r="K21"/>
  <c r="L21"/>
  <c r="L21" i="28" s="1"/>
  <c r="O21" i="34"/>
  <c r="P21"/>
  <c r="C22"/>
  <c r="D22"/>
  <c r="E22"/>
  <c r="F22"/>
  <c r="G22"/>
  <c r="G22" i="28" s="1"/>
  <c r="H22" i="34"/>
  <c r="I22"/>
  <c r="J22"/>
  <c r="K22"/>
  <c r="L22"/>
  <c r="O22"/>
  <c r="P22"/>
  <c r="C23"/>
  <c r="D23"/>
  <c r="E23"/>
  <c r="F23"/>
  <c r="G23"/>
  <c r="G23" i="28" s="1"/>
  <c r="H23" i="34"/>
  <c r="I23"/>
  <c r="J23"/>
  <c r="K23"/>
  <c r="L23"/>
  <c r="O23"/>
  <c r="P23"/>
  <c r="C24"/>
  <c r="D24"/>
  <c r="E24"/>
  <c r="F24"/>
  <c r="G24"/>
  <c r="G24" i="28" s="1"/>
  <c r="H24" i="34"/>
  <c r="I24"/>
  <c r="J24"/>
  <c r="K24"/>
  <c r="L24"/>
  <c r="O24"/>
  <c r="P24"/>
  <c r="C25"/>
  <c r="D25"/>
  <c r="E25"/>
  <c r="F25"/>
  <c r="G25"/>
  <c r="K6" i="26" s="1"/>
  <c r="H25" i="34"/>
  <c r="I25"/>
  <c r="J25"/>
  <c r="K25"/>
  <c r="K10" i="26" s="1"/>
  <c r="L25" i="34"/>
  <c r="O25"/>
  <c r="K14" i="26" s="1"/>
  <c r="P25" i="34"/>
  <c r="C26"/>
  <c r="D26"/>
  <c r="E26"/>
  <c r="F26"/>
  <c r="G26"/>
  <c r="H26"/>
  <c r="I26"/>
  <c r="J26"/>
  <c r="K26"/>
  <c r="L26"/>
  <c r="O26"/>
  <c r="P26"/>
  <c r="C27"/>
  <c r="D27"/>
  <c r="E27"/>
  <c r="F27"/>
  <c r="G27"/>
  <c r="G27" i="28" s="1"/>
  <c r="H27" i="34"/>
  <c r="I27"/>
  <c r="J27"/>
  <c r="K27"/>
  <c r="L27"/>
  <c r="L27" i="28" s="1"/>
  <c r="O27" i="34"/>
  <c r="P27"/>
  <c r="C28"/>
  <c r="D28"/>
  <c r="E28"/>
  <c r="F28"/>
  <c r="G28"/>
  <c r="H28"/>
  <c r="I28"/>
  <c r="J28"/>
  <c r="K28"/>
  <c r="L28"/>
  <c r="O28"/>
  <c r="P28"/>
  <c r="C29"/>
  <c r="D29"/>
  <c r="E29"/>
  <c r="F29"/>
  <c r="G29"/>
  <c r="G29" i="28" s="1"/>
  <c r="H29" i="34"/>
  <c r="I29"/>
  <c r="J29"/>
  <c r="K29"/>
  <c r="L29"/>
  <c r="O29"/>
  <c r="P29"/>
  <c r="C30"/>
  <c r="D30"/>
  <c r="E30"/>
  <c r="F30"/>
  <c r="G30"/>
  <c r="H30"/>
  <c r="I30"/>
  <c r="J30"/>
  <c r="K30"/>
  <c r="L30"/>
  <c r="O30"/>
  <c r="P30"/>
  <c r="M31"/>
  <c r="N31"/>
  <c r="G32"/>
  <c r="M32"/>
  <c r="N32"/>
  <c r="I33"/>
  <c r="M33"/>
  <c r="N33"/>
  <c r="C3" i="13"/>
  <c r="D3"/>
  <c r="E3"/>
  <c r="F3"/>
  <c r="G3"/>
  <c r="G31" s="1"/>
  <c r="H3"/>
  <c r="I3"/>
  <c r="J3"/>
  <c r="K3"/>
  <c r="L3"/>
  <c r="O3"/>
  <c r="O3" i="28" s="1"/>
  <c r="P3" i="13"/>
  <c r="C4"/>
  <c r="D4"/>
  <c r="E4"/>
  <c r="F4"/>
  <c r="G4"/>
  <c r="G33" s="1"/>
  <c r="H4"/>
  <c r="I4"/>
  <c r="J4"/>
  <c r="K4"/>
  <c r="L4"/>
  <c r="O4"/>
  <c r="P4"/>
  <c r="C5"/>
  <c r="D5"/>
  <c r="E5"/>
  <c r="F5"/>
  <c r="G5"/>
  <c r="G5" i="28" s="1"/>
  <c r="H5" i="13"/>
  <c r="I5"/>
  <c r="J5"/>
  <c r="K5"/>
  <c r="K5" i="28" s="1"/>
  <c r="L5" i="13"/>
  <c r="O5"/>
  <c r="P5"/>
  <c r="C6"/>
  <c r="D6"/>
  <c r="E6"/>
  <c r="F6"/>
  <c r="G6"/>
  <c r="H6"/>
  <c r="I6"/>
  <c r="J6"/>
  <c r="K6"/>
  <c r="L6"/>
  <c r="O6"/>
  <c r="P6"/>
  <c r="C7"/>
  <c r="D7"/>
  <c r="J3" i="29" s="1"/>
  <c r="E7" i="13"/>
  <c r="F7"/>
  <c r="J5" i="29" s="1"/>
  <c r="G7" i="13"/>
  <c r="J6" i="29" s="1"/>
  <c r="H7" i="13"/>
  <c r="I7"/>
  <c r="J7"/>
  <c r="J9" i="29" s="1"/>
  <c r="K7" i="13"/>
  <c r="K7" i="28" s="1"/>
  <c r="L7" i="13"/>
  <c r="J11" i="29" s="1"/>
  <c r="O7" i="13"/>
  <c r="P7"/>
  <c r="J15" i="29" s="1"/>
  <c r="C8" i="13"/>
  <c r="D8"/>
  <c r="E8"/>
  <c r="E8" i="28" s="1"/>
  <c r="F8" i="13"/>
  <c r="F31" s="1"/>
  <c r="G8"/>
  <c r="H8"/>
  <c r="I8"/>
  <c r="I8" i="28" s="1"/>
  <c r="J8" i="13"/>
  <c r="K8"/>
  <c r="L8"/>
  <c r="O8"/>
  <c r="P8"/>
  <c r="C9"/>
  <c r="D9"/>
  <c r="E9"/>
  <c r="F9"/>
  <c r="G9"/>
  <c r="H9"/>
  <c r="I9"/>
  <c r="J9"/>
  <c r="K9"/>
  <c r="K9" i="28" s="1"/>
  <c r="L9" i="13"/>
  <c r="O9"/>
  <c r="P9"/>
  <c r="C10"/>
  <c r="D10"/>
  <c r="E10"/>
  <c r="E10" i="28" s="1"/>
  <c r="F10" i="13"/>
  <c r="G10"/>
  <c r="H10"/>
  <c r="I10"/>
  <c r="J10"/>
  <c r="K10"/>
  <c r="L10"/>
  <c r="O10"/>
  <c r="P10"/>
  <c r="C11"/>
  <c r="D11"/>
  <c r="D32" s="1"/>
  <c r="E11"/>
  <c r="F11"/>
  <c r="G11"/>
  <c r="H11"/>
  <c r="I11"/>
  <c r="J11"/>
  <c r="K11"/>
  <c r="K11" i="28" s="1"/>
  <c r="L11" i="13"/>
  <c r="O11"/>
  <c r="P11"/>
  <c r="C12"/>
  <c r="D12"/>
  <c r="E12"/>
  <c r="F12"/>
  <c r="G12"/>
  <c r="H12"/>
  <c r="I12"/>
  <c r="J12"/>
  <c r="K12"/>
  <c r="L12"/>
  <c r="O12"/>
  <c r="P12"/>
  <c r="C13"/>
  <c r="D13"/>
  <c r="E13"/>
  <c r="F13"/>
  <c r="G13"/>
  <c r="H13"/>
  <c r="I13"/>
  <c r="I33" s="1"/>
  <c r="I33" i="28" s="1"/>
  <c r="J13" i="13"/>
  <c r="K13"/>
  <c r="K13" i="28" s="1"/>
  <c r="L13" i="13"/>
  <c r="O13"/>
  <c r="P13"/>
  <c r="C14"/>
  <c r="J2" i="23" s="1"/>
  <c r="D14" i="13"/>
  <c r="J3" i="23" s="1"/>
  <c r="E14" i="13"/>
  <c r="F14"/>
  <c r="J5" i="23" s="1"/>
  <c r="G14" i="13"/>
  <c r="J6" i="23" s="1"/>
  <c r="H14" i="13"/>
  <c r="I14"/>
  <c r="J14"/>
  <c r="J9" i="23" s="1"/>
  <c r="K14" i="13"/>
  <c r="J10" i="23" s="1"/>
  <c r="L14" i="13"/>
  <c r="J11" i="23" s="1"/>
  <c r="O14" i="13"/>
  <c r="J14" i="23" s="1"/>
  <c r="P14" i="13"/>
  <c r="J15" i="23" s="1"/>
  <c r="C15" i="13"/>
  <c r="D15"/>
  <c r="E15"/>
  <c r="F15"/>
  <c r="G15"/>
  <c r="H15"/>
  <c r="I15"/>
  <c r="J15"/>
  <c r="K15"/>
  <c r="K15" i="28" s="1"/>
  <c r="L15" i="13"/>
  <c r="O15"/>
  <c r="P15"/>
  <c r="C16"/>
  <c r="D16"/>
  <c r="E16"/>
  <c r="E16" i="28" s="1"/>
  <c r="F16" i="13"/>
  <c r="G16"/>
  <c r="H16"/>
  <c r="I16"/>
  <c r="I16" i="28" s="1"/>
  <c r="J16" i="13"/>
  <c r="K16"/>
  <c r="L16"/>
  <c r="O16"/>
  <c r="P16"/>
  <c r="C17"/>
  <c r="D17"/>
  <c r="E17"/>
  <c r="F17"/>
  <c r="G17"/>
  <c r="G17" i="28" s="1"/>
  <c r="H17" i="13"/>
  <c r="I17"/>
  <c r="J17"/>
  <c r="K17"/>
  <c r="K17" i="28" s="1"/>
  <c r="L17" i="13"/>
  <c r="O17"/>
  <c r="P17"/>
  <c r="C18"/>
  <c r="D18"/>
  <c r="J3" i="33" s="1"/>
  <c r="E18" i="13"/>
  <c r="F18"/>
  <c r="J5" i="33" s="1"/>
  <c r="G18" i="13"/>
  <c r="J6" i="33" s="1"/>
  <c r="H18" i="13"/>
  <c r="I18"/>
  <c r="J18"/>
  <c r="J9" i="33" s="1"/>
  <c r="K18" i="13"/>
  <c r="J10" i="33" s="1"/>
  <c r="L18" i="13"/>
  <c r="J11" i="33" s="1"/>
  <c r="O18" i="13"/>
  <c r="J14" i="33" s="1"/>
  <c r="P18" i="13"/>
  <c r="J15" i="33" s="1"/>
  <c r="C19" i="13"/>
  <c r="D19"/>
  <c r="E19"/>
  <c r="F19"/>
  <c r="G19"/>
  <c r="G19" i="28" s="1"/>
  <c r="H19" i="13"/>
  <c r="I19"/>
  <c r="J19"/>
  <c r="K19"/>
  <c r="K19" i="28" s="1"/>
  <c r="L19" i="13"/>
  <c r="O19"/>
  <c r="P19"/>
  <c r="U19"/>
  <c r="C20"/>
  <c r="D20"/>
  <c r="E20"/>
  <c r="F20"/>
  <c r="G20"/>
  <c r="H20"/>
  <c r="I20"/>
  <c r="J20"/>
  <c r="K20"/>
  <c r="L20"/>
  <c r="O20"/>
  <c r="P20"/>
  <c r="P32" s="1"/>
  <c r="C21"/>
  <c r="D21"/>
  <c r="E21"/>
  <c r="F21"/>
  <c r="G21"/>
  <c r="H21"/>
  <c r="I21"/>
  <c r="J21"/>
  <c r="K21"/>
  <c r="L21"/>
  <c r="O21"/>
  <c r="P21"/>
  <c r="C22"/>
  <c r="D22"/>
  <c r="E22"/>
  <c r="F22"/>
  <c r="G22"/>
  <c r="H22"/>
  <c r="I22"/>
  <c r="J22"/>
  <c r="K22"/>
  <c r="L22"/>
  <c r="O22"/>
  <c r="P22"/>
  <c r="C23"/>
  <c r="D23"/>
  <c r="E23"/>
  <c r="F23"/>
  <c r="F33" s="1"/>
  <c r="G23"/>
  <c r="H23"/>
  <c r="I23"/>
  <c r="J23"/>
  <c r="K23"/>
  <c r="L23"/>
  <c r="O23"/>
  <c r="P23"/>
  <c r="C24"/>
  <c r="D24"/>
  <c r="E24"/>
  <c r="F24"/>
  <c r="G24"/>
  <c r="H24"/>
  <c r="I24"/>
  <c r="J24"/>
  <c r="K24"/>
  <c r="L24"/>
  <c r="O24"/>
  <c r="P24"/>
  <c r="C25"/>
  <c r="D25"/>
  <c r="E25"/>
  <c r="J4" i="26" s="1"/>
  <c r="F25" i="13"/>
  <c r="J5" i="26" s="1"/>
  <c r="G25" i="13"/>
  <c r="J6" i="26" s="1"/>
  <c r="H25" i="13"/>
  <c r="I25"/>
  <c r="J25"/>
  <c r="J9" i="26" s="1"/>
  <c r="K25" i="13"/>
  <c r="J10" i="26" s="1"/>
  <c r="L25" i="13"/>
  <c r="J11" i="26" s="1"/>
  <c r="O25" i="13"/>
  <c r="J14" i="26" s="1"/>
  <c r="P25" i="13"/>
  <c r="J15" i="26" s="1"/>
  <c r="C26" i="13"/>
  <c r="D26"/>
  <c r="E26"/>
  <c r="F26"/>
  <c r="G26"/>
  <c r="H26"/>
  <c r="I26"/>
  <c r="J26"/>
  <c r="K26"/>
  <c r="L26"/>
  <c r="O26"/>
  <c r="P26"/>
  <c r="C27"/>
  <c r="D27"/>
  <c r="E27"/>
  <c r="F27"/>
  <c r="G27"/>
  <c r="H27"/>
  <c r="I27"/>
  <c r="J27"/>
  <c r="K27"/>
  <c r="L27"/>
  <c r="O27"/>
  <c r="P27"/>
  <c r="C28"/>
  <c r="D28"/>
  <c r="D39" s="1"/>
  <c r="E28"/>
  <c r="F28"/>
  <c r="G28"/>
  <c r="H28"/>
  <c r="I28"/>
  <c r="J28"/>
  <c r="K28"/>
  <c r="L28"/>
  <c r="L39" s="1"/>
  <c r="O28"/>
  <c r="P28"/>
  <c r="C29"/>
  <c r="D29"/>
  <c r="E29"/>
  <c r="F29"/>
  <c r="G29"/>
  <c r="H29"/>
  <c r="I29"/>
  <c r="J29"/>
  <c r="K29"/>
  <c r="L29"/>
  <c r="O29"/>
  <c r="P29"/>
  <c r="C30"/>
  <c r="D30"/>
  <c r="E30"/>
  <c r="F30"/>
  <c r="G30"/>
  <c r="H30"/>
  <c r="I30"/>
  <c r="J30"/>
  <c r="K30"/>
  <c r="L30"/>
  <c r="O30"/>
  <c r="P30"/>
  <c r="M31"/>
  <c r="N31"/>
  <c r="H32"/>
  <c r="L32"/>
  <c r="M32"/>
  <c r="M32" i="28" s="1"/>
  <c r="N32" i="13"/>
  <c r="E33"/>
  <c r="J33"/>
  <c r="M33"/>
  <c r="M33" i="28" s="1"/>
  <c r="N33" i="13"/>
  <c r="P33"/>
  <c r="E39"/>
  <c r="F39"/>
  <c r="G39"/>
  <c r="I39"/>
  <c r="J39"/>
  <c r="K39"/>
  <c r="M39"/>
  <c r="C3" i="14"/>
  <c r="D3"/>
  <c r="E3"/>
  <c r="F3"/>
  <c r="G3"/>
  <c r="H3"/>
  <c r="I3"/>
  <c r="J3"/>
  <c r="K3"/>
  <c r="L3"/>
  <c r="O3"/>
  <c r="X3" s="1"/>
  <c r="P3"/>
  <c r="C4"/>
  <c r="D4"/>
  <c r="E4"/>
  <c r="F4"/>
  <c r="G4"/>
  <c r="H4"/>
  <c r="I4"/>
  <c r="J4"/>
  <c r="K4"/>
  <c r="L4"/>
  <c r="O4"/>
  <c r="P4"/>
  <c r="C5"/>
  <c r="D5"/>
  <c r="D33" s="1"/>
  <c r="E5"/>
  <c r="F5"/>
  <c r="G5"/>
  <c r="H5"/>
  <c r="I5"/>
  <c r="J5"/>
  <c r="K5"/>
  <c r="L5"/>
  <c r="O5"/>
  <c r="P5"/>
  <c r="C6"/>
  <c r="D6"/>
  <c r="E6"/>
  <c r="F6"/>
  <c r="G6"/>
  <c r="H6"/>
  <c r="I6"/>
  <c r="J6"/>
  <c r="K6"/>
  <c r="L6"/>
  <c r="O6"/>
  <c r="P6"/>
  <c r="C7"/>
  <c r="D7"/>
  <c r="I3" i="29" s="1"/>
  <c r="E7" i="14"/>
  <c r="F7"/>
  <c r="I5" i="29" s="1"/>
  <c r="G7" i="14"/>
  <c r="I6" i="29" s="1"/>
  <c r="H7" i="14"/>
  <c r="I7"/>
  <c r="J7"/>
  <c r="I9" i="29" s="1"/>
  <c r="K7" i="14"/>
  <c r="I10" i="29" s="1"/>
  <c r="L7" i="14"/>
  <c r="I11" i="29" s="1"/>
  <c r="O7" i="14"/>
  <c r="P7"/>
  <c r="C8"/>
  <c r="D8"/>
  <c r="E8"/>
  <c r="F8"/>
  <c r="G8"/>
  <c r="H8"/>
  <c r="I8"/>
  <c r="J8"/>
  <c r="K8"/>
  <c r="L8"/>
  <c r="O8"/>
  <c r="P8"/>
  <c r="C9"/>
  <c r="D9"/>
  <c r="E9"/>
  <c r="F9"/>
  <c r="G9"/>
  <c r="H9"/>
  <c r="I9"/>
  <c r="J9"/>
  <c r="K9"/>
  <c r="L9"/>
  <c r="O9"/>
  <c r="P9"/>
  <c r="C10"/>
  <c r="D10"/>
  <c r="E10"/>
  <c r="F10"/>
  <c r="G10"/>
  <c r="H10"/>
  <c r="I10"/>
  <c r="J10"/>
  <c r="K10"/>
  <c r="L10"/>
  <c r="O10"/>
  <c r="P10"/>
  <c r="C11"/>
  <c r="D11"/>
  <c r="E11"/>
  <c r="F11"/>
  <c r="G11"/>
  <c r="H11"/>
  <c r="I11"/>
  <c r="J11"/>
  <c r="K11"/>
  <c r="L11"/>
  <c r="O11"/>
  <c r="P11"/>
  <c r="C12"/>
  <c r="D12"/>
  <c r="E12"/>
  <c r="F12"/>
  <c r="G12"/>
  <c r="H12"/>
  <c r="I12"/>
  <c r="J12"/>
  <c r="K12"/>
  <c r="L12"/>
  <c r="O12"/>
  <c r="P12"/>
  <c r="C13"/>
  <c r="D13"/>
  <c r="E13"/>
  <c r="F13"/>
  <c r="G13"/>
  <c r="H13"/>
  <c r="I13"/>
  <c r="J13"/>
  <c r="K13"/>
  <c r="L13"/>
  <c r="O13"/>
  <c r="P13"/>
  <c r="C14"/>
  <c r="D14"/>
  <c r="I3" i="23" s="1"/>
  <c r="E14" i="14"/>
  <c r="F14"/>
  <c r="I5" i="23" s="1"/>
  <c r="G14" i="14"/>
  <c r="I6" i="23" s="1"/>
  <c r="H14" i="14"/>
  <c r="I14"/>
  <c r="J14"/>
  <c r="I9" i="23" s="1"/>
  <c r="K14" i="14"/>
  <c r="I10" i="23" s="1"/>
  <c r="L14" i="14"/>
  <c r="I11" i="23" s="1"/>
  <c r="O14" i="14"/>
  <c r="I14" i="23" s="1"/>
  <c r="P14" i="14"/>
  <c r="I15" i="23" s="1"/>
  <c r="C15" i="14"/>
  <c r="D15"/>
  <c r="E15"/>
  <c r="F15"/>
  <c r="G15"/>
  <c r="H15"/>
  <c r="I15"/>
  <c r="J15"/>
  <c r="K15"/>
  <c r="L15"/>
  <c r="O15"/>
  <c r="P15"/>
  <c r="C16"/>
  <c r="D16"/>
  <c r="E16"/>
  <c r="F16"/>
  <c r="G16"/>
  <c r="H16"/>
  <c r="I16"/>
  <c r="J16"/>
  <c r="K16"/>
  <c r="L16"/>
  <c r="O16"/>
  <c r="P16"/>
  <c r="C17"/>
  <c r="D17"/>
  <c r="E17"/>
  <c r="F17"/>
  <c r="G17"/>
  <c r="H17"/>
  <c r="I17"/>
  <c r="J17"/>
  <c r="K17"/>
  <c r="L17"/>
  <c r="O17"/>
  <c r="P17"/>
  <c r="C18"/>
  <c r="D18"/>
  <c r="I3" i="33" s="1"/>
  <c r="E18" i="14"/>
  <c r="I4" i="33" s="1"/>
  <c r="F18" i="14"/>
  <c r="I5" i="33" s="1"/>
  <c r="G18" i="14"/>
  <c r="I6" i="33" s="1"/>
  <c r="H18" i="14"/>
  <c r="I18"/>
  <c r="I8" i="33" s="1"/>
  <c r="J18" i="14"/>
  <c r="I9" i="33" s="1"/>
  <c r="K18" i="14"/>
  <c r="I10" i="33" s="1"/>
  <c r="L18" i="14"/>
  <c r="I11" i="33" s="1"/>
  <c r="O18" i="14"/>
  <c r="I14" i="33" s="1"/>
  <c r="P18" i="14"/>
  <c r="I15" i="33" s="1"/>
  <c r="C19" i="14"/>
  <c r="D19"/>
  <c r="E19"/>
  <c r="F19"/>
  <c r="G19"/>
  <c r="H19"/>
  <c r="I19"/>
  <c r="J19"/>
  <c r="K19"/>
  <c r="L19"/>
  <c r="O19"/>
  <c r="P19"/>
  <c r="C20"/>
  <c r="D20"/>
  <c r="E20"/>
  <c r="F20"/>
  <c r="G20"/>
  <c r="H20"/>
  <c r="I20"/>
  <c r="J20"/>
  <c r="K20"/>
  <c r="L20"/>
  <c r="O20"/>
  <c r="P20"/>
  <c r="C21"/>
  <c r="D21"/>
  <c r="E21"/>
  <c r="F21"/>
  <c r="G21"/>
  <c r="H21"/>
  <c r="I21"/>
  <c r="J21"/>
  <c r="K21"/>
  <c r="L21"/>
  <c r="O21"/>
  <c r="P21"/>
  <c r="C22"/>
  <c r="D22"/>
  <c r="E22"/>
  <c r="F22"/>
  <c r="G22"/>
  <c r="H22"/>
  <c r="I22"/>
  <c r="J22"/>
  <c r="K22"/>
  <c r="L22"/>
  <c r="O22"/>
  <c r="P22"/>
  <c r="C23"/>
  <c r="D23"/>
  <c r="E23"/>
  <c r="F23"/>
  <c r="G23"/>
  <c r="H23"/>
  <c r="I23"/>
  <c r="J23"/>
  <c r="K23"/>
  <c r="L23"/>
  <c r="O23"/>
  <c r="P23"/>
  <c r="C24"/>
  <c r="D24"/>
  <c r="E24"/>
  <c r="F24"/>
  <c r="G24"/>
  <c r="H24"/>
  <c r="I24"/>
  <c r="J24"/>
  <c r="K24"/>
  <c r="L24"/>
  <c r="O24"/>
  <c r="P24"/>
  <c r="C25"/>
  <c r="D25"/>
  <c r="I3" i="26" s="1"/>
  <c r="E25" i="14"/>
  <c r="F25"/>
  <c r="I5" i="26" s="1"/>
  <c r="G25" i="14"/>
  <c r="I6" i="26" s="1"/>
  <c r="H25" i="14"/>
  <c r="H33" s="1"/>
  <c r="I25"/>
  <c r="I8" i="26" s="1"/>
  <c r="J25" i="14"/>
  <c r="I9" i="26" s="1"/>
  <c r="K25" i="14"/>
  <c r="I10" i="26" s="1"/>
  <c r="L25" i="14"/>
  <c r="I11" i="26" s="1"/>
  <c r="O25" i="14"/>
  <c r="I14" i="26" s="1"/>
  <c r="P25" i="14"/>
  <c r="I15" i="26" s="1"/>
  <c r="C26" i="14"/>
  <c r="D26"/>
  <c r="E26"/>
  <c r="F26"/>
  <c r="G26"/>
  <c r="H26"/>
  <c r="I26"/>
  <c r="J26"/>
  <c r="K26"/>
  <c r="L26"/>
  <c r="O26"/>
  <c r="P26"/>
  <c r="C27"/>
  <c r="D27"/>
  <c r="E27"/>
  <c r="F27"/>
  <c r="G27"/>
  <c r="H27"/>
  <c r="I27"/>
  <c r="J27"/>
  <c r="K27"/>
  <c r="L27"/>
  <c r="O27"/>
  <c r="P27"/>
  <c r="C28"/>
  <c r="D28"/>
  <c r="E28"/>
  <c r="F28"/>
  <c r="G28"/>
  <c r="H28"/>
  <c r="I28"/>
  <c r="J28"/>
  <c r="K28"/>
  <c r="L28"/>
  <c r="O28"/>
  <c r="P28"/>
  <c r="C29"/>
  <c r="D29"/>
  <c r="E29"/>
  <c r="F29"/>
  <c r="G29"/>
  <c r="H29"/>
  <c r="I29"/>
  <c r="J29"/>
  <c r="K29"/>
  <c r="L29"/>
  <c r="O29"/>
  <c r="P29"/>
  <c r="C30"/>
  <c r="D30"/>
  <c r="E30"/>
  <c r="F30"/>
  <c r="G30"/>
  <c r="H30"/>
  <c r="I30"/>
  <c r="J30"/>
  <c r="K30"/>
  <c r="L30"/>
  <c r="O30"/>
  <c r="P30"/>
  <c r="M31"/>
  <c r="N31"/>
  <c r="M32"/>
  <c r="N32"/>
  <c r="L33"/>
  <c r="M33"/>
  <c r="N33"/>
  <c r="P33"/>
  <c r="C3" i="15"/>
  <c r="D3"/>
  <c r="E3"/>
  <c r="F3"/>
  <c r="G3"/>
  <c r="H3"/>
  <c r="I3"/>
  <c r="J3"/>
  <c r="K3"/>
  <c r="L3"/>
  <c r="O3"/>
  <c r="P3"/>
  <c r="U3"/>
  <c r="C4"/>
  <c r="D4"/>
  <c r="E4"/>
  <c r="F4"/>
  <c r="G4"/>
  <c r="H4"/>
  <c r="H33" s="1"/>
  <c r="I4"/>
  <c r="J4"/>
  <c r="K4"/>
  <c r="L4"/>
  <c r="L33" s="1"/>
  <c r="O4"/>
  <c r="P4"/>
  <c r="C5"/>
  <c r="D5"/>
  <c r="E5"/>
  <c r="F5"/>
  <c r="G5"/>
  <c r="H5"/>
  <c r="I5"/>
  <c r="J5"/>
  <c r="K5"/>
  <c r="L5"/>
  <c r="O5"/>
  <c r="P5"/>
  <c r="C6"/>
  <c r="D6"/>
  <c r="E6"/>
  <c r="F6"/>
  <c r="G6"/>
  <c r="G33" s="1"/>
  <c r="H6"/>
  <c r="I6"/>
  <c r="J6"/>
  <c r="K6"/>
  <c r="L6"/>
  <c r="O6"/>
  <c r="P6"/>
  <c r="C7"/>
  <c r="D7"/>
  <c r="E7"/>
  <c r="H4" i="29" s="1"/>
  <c r="F7" i="15"/>
  <c r="H5" i="29" s="1"/>
  <c r="G7" i="15"/>
  <c r="H6" i="29" s="1"/>
  <c r="H7" i="15"/>
  <c r="I7"/>
  <c r="H8" i="29" s="1"/>
  <c r="J7" i="15"/>
  <c r="H9" i="29" s="1"/>
  <c r="K7" i="15"/>
  <c r="H10" i="29" s="1"/>
  <c r="L7" i="15"/>
  <c r="O7"/>
  <c r="H14" i="29" s="1"/>
  <c r="P7" i="15"/>
  <c r="H15" i="29" s="1"/>
  <c r="C8" i="15"/>
  <c r="D8"/>
  <c r="E8"/>
  <c r="F8"/>
  <c r="G8"/>
  <c r="H8"/>
  <c r="I8"/>
  <c r="J8"/>
  <c r="K8"/>
  <c r="L8"/>
  <c r="O8"/>
  <c r="P8"/>
  <c r="C9"/>
  <c r="D9"/>
  <c r="E9"/>
  <c r="F9"/>
  <c r="G9"/>
  <c r="H9"/>
  <c r="I9"/>
  <c r="J9"/>
  <c r="K9"/>
  <c r="L9"/>
  <c r="O9"/>
  <c r="P9"/>
  <c r="C10"/>
  <c r="D10"/>
  <c r="E10"/>
  <c r="F10"/>
  <c r="G10"/>
  <c r="H10"/>
  <c r="I10"/>
  <c r="J10"/>
  <c r="K10"/>
  <c r="L10"/>
  <c r="O10"/>
  <c r="P10"/>
  <c r="C11"/>
  <c r="D11"/>
  <c r="E11"/>
  <c r="F11"/>
  <c r="G11"/>
  <c r="H11"/>
  <c r="I11"/>
  <c r="J11"/>
  <c r="K11"/>
  <c r="L11"/>
  <c r="O11"/>
  <c r="P11"/>
  <c r="C12"/>
  <c r="D12"/>
  <c r="E12"/>
  <c r="F12"/>
  <c r="G12"/>
  <c r="H12"/>
  <c r="I12"/>
  <c r="J12"/>
  <c r="K12"/>
  <c r="L12"/>
  <c r="O12"/>
  <c r="P12"/>
  <c r="C13"/>
  <c r="D13"/>
  <c r="E13"/>
  <c r="F13"/>
  <c r="G13"/>
  <c r="H13"/>
  <c r="I13"/>
  <c r="J13"/>
  <c r="K13"/>
  <c r="L13"/>
  <c r="O13"/>
  <c r="P13"/>
  <c r="C14"/>
  <c r="D14"/>
  <c r="H3" i="23" s="1"/>
  <c r="E14" i="15"/>
  <c r="F14"/>
  <c r="H5" i="23" s="1"/>
  <c r="G14" i="15"/>
  <c r="H6" i="23" s="1"/>
  <c r="H14" i="15"/>
  <c r="I14"/>
  <c r="H8" i="23" s="1"/>
  <c r="J14" i="15"/>
  <c r="H9" i="23" s="1"/>
  <c r="K14" i="15"/>
  <c r="H10" i="23" s="1"/>
  <c r="L14" i="15"/>
  <c r="H11" i="23" s="1"/>
  <c r="O14" i="15"/>
  <c r="H14" i="23" s="1"/>
  <c r="P14" i="15"/>
  <c r="H15" i="23" s="1"/>
  <c r="C15" i="15"/>
  <c r="D15"/>
  <c r="E15"/>
  <c r="F15"/>
  <c r="G15"/>
  <c r="H15"/>
  <c r="I15"/>
  <c r="J15"/>
  <c r="K15"/>
  <c r="L15"/>
  <c r="O15"/>
  <c r="P15"/>
  <c r="C16"/>
  <c r="D16"/>
  <c r="E16"/>
  <c r="F16"/>
  <c r="G16"/>
  <c r="H16"/>
  <c r="I16"/>
  <c r="J16"/>
  <c r="K16"/>
  <c r="L16"/>
  <c r="O16"/>
  <c r="P16"/>
  <c r="C17"/>
  <c r="D17"/>
  <c r="E17"/>
  <c r="F17"/>
  <c r="G17"/>
  <c r="H17"/>
  <c r="I17"/>
  <c r="J17"/>
  <c r="K17"/>
  <c r="L17"/>
  <c r="O17"/>
  <c r="P17"/>
  <c r="C18"/>
  <c r="D18"/>
  <c r="H3" i="33" s="1"/>
  <c r="E18" i="15"/>
  <c r="H4" i="33" s="1"/>
  <c r="F18" i="15"/>
  <c r="H5" i="33" s="1"/>
  <c r="G18" i="15"/>
  <c r="H6" i="33" s="1"/>
  <c r="H18" i="15"/>
  <c r="I18"/>
  <c r="H8" i="33" s="1"/>
  <c r="J18" i="15"/>
  <c r="H9" i="33" s="1"/>
  <c r="K18" i="15"/>
  <c r="H10" i="33" s="1"/>
  <c r="L18" i="15"/>
  <c r="H11" i="33" s="1"/>
  <c r="O18" i="15"/>
  <c r="H14" i="33" s="1"/>
  <c r="P18" i="15"/>
  <c r="H15" i="33" s="1"/>
  <c r="C19" i="15"/>
  <c r="D19"/>
  <c r="E19"/>
  <c r="F19"/>
  <c r="G19"/>
  <c r="H19"/>
  <c r="I19"/>
  <c r="J19"/>
  <c r="K19"/>
  <c r="L19"/>
  <c r="O19"/>
  <c r="P19"/>
  <c r="C20"/>
  <c r="D20"/>
  <c r="E20"/>
  <c r="F20"/>
  <c r="G20"/>
  <c r="H20"/>
  <c r="I20"/>
  <c r="J20"/>
  <c r="K20"/>
  <c r="L20"/>
  <c r="O20"/>
  <c r="P20"/>
  <c r="C21"/>
  <c r="D21"/>
  <c r="E21"/>
  <c r="F21"/>
  <c r="G21"/>
  <c r="H21"/>
  <c r="I21"/>
  <c r="J21"/>
  <c r="K21"/>
  <c r="L21"/>
  <c r="O21"/>
  <c r="P21"/>
  <c r="C22"/>
  <c r="D22"/>
  <c r="E22"/>
  <c r="F22"/>
  <c r="G22"/>
  <c r="H22"/>
  <c r="I22"/>
  <c r="J22"/>
  <c r="K22"/>
  <c r="L22"/>
  <c r="O22"/>
  <c r="P22"/>
  <c r="C23"/>
  <c r="D23"/>
  <c r="E23"/>
  <c r="F23"/>
  <c r="G23"/>
  <c r="H23"/>
  <c r="I23"/>
  <c r="J23"/>
  <c r="K23"/>
  <c r="L23"/>
  <c r="O23"/>
  <c r="P23"/>
  <c r="C24"/>
  <c r="D24"/>
  <c r="E24"/>
  <c r="F24"/>
  <c r="G24"/>
  <c r="H24"/>
  <c r="I24"/>
  <c r="J24"/>
  <c r="K24"/>
  <c r="L24"/>
  <c r="O24"/>
  <c r="P24"/>
  <c r="C25"/>
  <c r="D25"/>
  <c r="H3" i="26" s="1"/>
  <c r="E25" i="15"/>
  <c r="H4" i="26" s="1"/>
  <c r="F25" i="15"/>
  <c r="H5" i="26" s="1"/>
  <c r="G25" i="15"/>
  <c r="H6" i="26" s="1"/>
  <c r="H25" i="15"/>
  <c r="I25"/>
  <c r="H8" i="26" s="1"/>
  <c r="J25" i="15"/>
  <c r="H9" i="26" s="1"/>
  <c r="K25" i="15"/>
  <c r="H10" i="26" s="1"/>
  <c r="L25" i="15"/>
  <c r="H11" i="26" s="1"/>
  <c r="O25" i="15"/>
  <c r="H14" i="26" s="1"/>
  <c r="P25" i="15"/>
  <c r="H15" i="26" s="1"/>
  <c r="C26" i="15"/>
  <c r="D26"/>
  <c r="E26"/>
  <c r="F26"/>
  <c r="G26"/>
  <c r="H26"/>
  <c r="I26"/>
  <c r="J26"/>
  <c r="K26"/>
  <c r="L26"/>
  <c r="O26"/>
  <c r="P26"/>
  <c r="C27"/>
  <c r="D27"/>
  <c r="E27"/>
  <c r="F27"/>
  <c r="G27"/>
  <c r="H27"/>
  <c r="I27"/>
  <c r="J27"/>
  <c r="K27"/>
  <c r="L27"/>
  <c r="O27"/>
  <c r="P27"/>
  <c r="C28"/>
  <c r="D28"/>
  <c r="E28"/>
  <c r="F28"/>
  <c r="G28"/>
  <c r="H28"/>
  <c r="I28"/>
  <c r="J28"/>
  <c r="K28"/>
  <c r="L28"/>
  <c r="O28"/>
  <c r="P28"/>
  <c r="C29"/>
  <c r="D29"/>
  <c r="E29"/>
  <c r="F29"/>
  <c r="G29"/>
  <c r="H29"/>
  <c r="I29"/>
  <c r="J29"/>
  <c r="K29"/>
  <c r="L29"/>
  <c r="O29"/>
  <c r="P29"/>
  <c r="C30"/>
  <c r="D30"/>
  <c r="E30"/>
  <c r="F30"/>
  <c r="G30"/>
  <c r="H30"/>
  <c r="I30"/>
  <c r="J30"/>
  <c r="K30"/>
  <c r="L30"/>
  <c r="O30"/>
  <c r="P30"/>
  <c r="M31"/>
  <c r="N31"/>
  <c r="M32"/>
  <c r="N32"/>
  <c r="D33"/>
  <c r="K33"/>
  <c r="M33"/>
  <c r="N33"/>
  <c r="P33"/>
  <c r="C3" i="16"/>
  <c r="D3"/>
  <c r="E3"/>
  <c r="F3"/>
  <c r="G3"/>
  <c r="H3"/>
  <c r="I3"/>
  <c r="J3"/>
  <c r="K3"/>
  <c r="L3"/>
  <c r="O3"/>
  <c r="P3"/>
  <c r="C4"/>
  <c r="D4"/>
  <c r="E4"/>
  <c r="E33" s="1"/>
  <c r="F4"/>
  <c r="F33" s="1"/>
  <c r="G4"/>
  <c r="H4"/>
  <c r="I4"/>
  <c r="J4"/>
  <c r="J33" s="1"/>
  <c r="K4"/>
  <c r="L4"/>
  <c r="O4"/>
  <c r="P4"/>
  <c r="C5"/>
  <c r="D5"/>
  <c r="E5"/>
  <c r="F5"/>
  <c r="G5"/>
  <c r="H5"/>
  <c r="I5"/>
  <c r="J5"/>
  <c r="K5"/>
  <c r="L5"/>
  <c r="O5"/>
  <c r="P5"/>
  <c r="C6"/>
  <c r="D6"/>
  <c r="E6"/>
  <c r="F6"/>
  <c r="G6"/>
  <c r="H6"/>
  <c r="I6"/>
  <c r="J6"/>
  <c r="K6"/>
  <c r="L6"/>
  <c r="O6"/>
  <c r="P6"/>
  <c r="C7"/>
  <c r="D7"/>
  <c r="G3" i="29" s="1"/>
  <c r="E7" i="16"/>
  <c r="F7"/>
  <c r="G5" i="29" s="1"/>
  <c r="G7" i="16"/>
  <c r="G6" i="29" s="1"/>
  <c r="H7" i="16"/>
  <c r="I7"/>
  <c r="G8" i="29" s="1"/>
  <c r="J7" i="16"/>
  <c r="G9" i="29" s="1"/>
  <c r="K7" i="16"/>
  <c r="G10" i="29" s="1"/>
  <c r="L7" i="16"/>
  <c r="G11" i="29" s="1"/>
  <c r="O7" i="16"/>
  <c r="G14" i="29" s="1"/>
  <c r="P7" i="16"/>
  <c r="G15" i="29" s="1"/>
  <c r="C8" i="16"/>
  <c r="D8"/>
  <c r="E8"/>
  <c r="F8"/>
  <c r="G8"/>
  <c r="H8"/>
  <c r="I8"/>
  <c r="J8"/>
  <c r="K8"/>
  <c r="L8"/>
  <c r="O8"/>
  <c r="P8"/>
  <c r="C9"/>
  <c r="D9"/>
  <c r="U9" s="1"/>
  <c r="E9"/>
  <c r="F9"/>
  <c r="G9"/>
  <c r="H9"/>
  <c r="I9"/>
  <c r="J9"/>
  <c r="K9"/>
  <c r="L9"/>
  <c r="O9"/>
  <c r="P9"/>
  <c r="C10"/>
  <c r="D10"/>
  <c r="E10"/>
  <c r="F10"/>
  <c r="G10"/>
  <c r="H10"/>
  <c r="I10"/>
  <c r="J10"/>
  <c r="K10"/>
  <c r="L10"/>
  <c r="O10"/>
  <c r="P10"/>
  <c r="C11"/>
  <c r="D11"/>
  <c r="E11"/>
  <c r="F11"/>
  <c r="G11"/>
  <c r="H11"/>
  <c r="I11"/>
  <c r="J11"/>
  <c r="K11"/>
  <c r="L11"/>
  <c r="O11"/>
  <c r="P11"/>
  <c r="C12"/>
  <c r="D12"/>
  <c r="E12"/>
  <c r="F12"/>
  <c r="G12"/>
  <c r="H12"/>
  <c r="I12"/>
  <c r="J12"/>
  <c r="K12"/>
  <c r="L12"/>
  <c r="O12"/>
  <c r="P12"/>
  <c r="C13"/>
  <c r="D13"/>
  <c r="E13"/>
  <c r="F13"/>
  <c r="G13"/>
  <c r="H13"/>
  <c r="I13"/>
  <c r="J13"/>
  <c r="K13"/>
  <c r="L13"/>
  <c r="O13"/>
  <c r="P13"/>
  <c r="C14"/>
  <c r="D14"/>
  <c r="G3" i="23" s="1"/>
  <c r="E14" i="16"/>
  <c r="F14"/>
  <c r="G5" i="23" s="1"/>
  <c r="G14" i="16"/>
  <c r="G6" i="23" s="1"/>
  <c r="H14" i="16"/>
  <c r="I14"/>
  <c r="G8" i="23" s="1"/>
  <c r="J14" i="16"/>
  <c r="G9" i="23" s="1"/>
  <c r="K14" i="16"/>
  <c r="G10" i="23" s="1"/>
  <c r="L14" i="16"/>
  <c r="G11" i="23" s="1"/>
  <c r="O14" i="16"/>
  <c r="G14" i="23" s="1"/>
  <c r="P14" i="16"/>
  <c r="G15" i="23" s="1"/>
  <c r="C15" i="16"/>
  <c r="D15"/>
  <c r="E15"/>
  <c r="E31" s="1"/>
  <c r="F15"/>
  <c r="G15"/>
  <c r="H15"/>
  <c r="I15"/>
  <c r="J15"/>
  <c r="K15"/>
  <c r="L15"/>
  <c r="O15"/>
  <c r="P15"/>
  <c r="C16"/>
  <c r="D16"/>
  <c r="E16"/>
  <c r="F16"/>
  <c r="G16"/>
  <c r="H16"/>
  <c r="I16"/>
  <c r="J16"/>
  <c r="K16"/>
  <c r="L16"/>
  <c r="O16"/>
  <c r="P16"/>
  <c r="C17"/>
  <c r="D17"/>
  <c r="E17"/>
  <c r="F17"/>
  <c r="G17"/>
  <c r="H17"/>
  <c r="I17"/>
  <c r="J17"/>
  <c r="K17"/>
  <c r="L17"/>
  <c r="O17"/>
  <c r="P17"/>
  <c r="C18"/>
  <c r="D18"/>
  <c r="G3" i="33" s="1"/>
  <c r="E18" i="16"/>
  <c r="G4" i="33" s="1"/>
  <c r="F18" i="16"/>
  <c r="G5" i="33" s="1"/>
  <c r="G18" i="16"/>
  <c r="G6" i="33" s="1"/>
  <c r="H18" i="16"/>
  <c r="I18"/>
  <c r="G8" i="33" s="1"/>
  <c r="J18" i="16"/>
  <c r="G9" i="33" s="1"/>
  <c r="K18" i="16"/>
  <c r="G10" i="33" s="1"/>
  <c r="L18" i="16"/>
  <c r="G11" i="33" s="1"/>
  <c r="O18" i="16"/>
  <c r="G14" i="33" s="1"/>
  <c r="P18" i="16"/>
  <c r="G15" i="33" s="1"/>
  <c r="C19" i="16"/>
  <c r="D19"/>
  <c r="E19"/>
  <c r="F19"/>
  <c r="G19"/>
  <c r="H19"/>
  <c r="I19"/>
  <c r="J19"/>
  <c r="K19"/>
  <c r="L19"/>
  <c r="O19"/>
  <c r="P19"/>
  <c r="C20"/>
  <c r="D20"/>
  <c r="E20"/>
  <c r="F20"/>
  <c r="G20"/>
  <c r="H20"/>
  <c r="I20"/>
  <c r="J20"/>
  <c r="K20"/>
  <c r="L20"/>
  <c r="O20"/>
  <c r="P20"/>
  <c r="C21"/>
  <c r="D21"/>
  <c r="E21"/>
  <c r="F21"/>
  <c r="G21"/>
  <c r="H21"/>
  <c r="I21"/>
  <c r="J21"/>
  <c r="K21"/>
  <c r="L21"/>
  <c r="O21"/>
  <c r="P21"/>
  <c r="C22"/>
  <c r="D22"/>
  <c r="E22"/>
  <c r="F22"/>
  <c r="G22"/>
  <c r="H22"/>
  <c r="I22"/>
  <c r="J22"/>
  <c r="K22"/>
  <c r="L22"/>
  <c r="O22"/>
  <c r="P22"/>
  <c r="C23"/>
  <c r="D23"/>
  <c r="E23"/>
  <c r="F23"/>
  <c r="G23"/>
  <c r="H23"/>
  <c r="I23"/>
  <c r="J23"/>
  <c r="K23"/>
  <c r="L23"/>
  <c r="O23"/>
  <c r="P23"/>
  <c r="C24"/>
  <c r="D24"/>
  <c r="E24"/>
  <c r="F24"/>
  <c r="G24"/>
  <c r="H24"/>
  <c r="I24"/>
  <c r="J24"/>
  <c r="K24"/>
  <c r="L24"/>
  <c r="O24"/>
  <c r="P24"/>
  <c r="C25"/>
  <c r="D25"/>
  <c r="E25"/>
  <c r="G4" i="26" s="1"/>
  <c r="F25" i="16"/>
  <c r="G5" i="26" s="1"/>
  <c r="G25" i="16"/>
  <c r="G6" i="26" s="1"/>
  <c r="H25" i="16"/>
  <c r="I25"/>
  <c r="G8" i="26" s="1"/>
  <c r="J25" i="16"/>
  <c r="G9" i="26" s="1"/>
  <c r="K25" i="16"/>
  <c r="G10" i="26" s="1"/>
  <c r="L25" i="16"/>
  <c r="O25"/>
  <c r="G14" i="26" s="1"/>
  <c r="P25" i="16"/>
  <c r="G15" i="26" s="1"/>
  <c r="C26" i="16"/>
  <c r="D26"/>
  <c r="E26"/>
  <c r="F26"/>
  <c r="G26"/>
  <c r="H26"/>
  <c r="I26"/>
  <c r="J26"/>
  <c r="K26"/>
  <c r="L26"/>
  <c r="O26"/>
  <c r="P26"/>
  <c r="C27"/>
  <c r="D27"/>
  <c r="E27"/>
  <c r="F27"/>
  <c r="G27"/>
  <c r="H27"/>
  <c r="I27"/>
  <c r="J27"/>
  <c r="K27"/>
  <c r="L27"/>
  <c r="O27"/>
  <c r="P27"/>
  <c r="C28"/>
  <c r="D28"/>
  <c r="E28"/>
  <c r="F28"/>
  <c r="G28"/>
  <c r="H28"/>
  <c r="I28"/>
  <c r="J28"/>
  <c r="K28"/>
  <c r="L28"/>
  <c r="O28"/>
  <c r="P28"/>
  <c r="C29"/>
  <c r="D29"/>
  <c r="E29"/>
  <c r="F29"/>
  <c r="G29"/>
  <c r="H29"/>
  <c r="I29"/>
  <c r="J29"/>
  <c r="K29"/>
  <c r="L29"/>
  <c r="O29"/>
  <c r="P29"/>
  <c r="C30"/>
  <c r="D30"/>
  <c r="E30"/>
  <c r="F30"/>
  <c r="G30"/>
  <c r="H30"/>
  <c r="I30"/>
  <c r="J30"/>
  <c r="K30"/>
  <c r="L30"/>
  <c r="O30"/>
  <c r="P30"/>
  <c r="M31"/>
  <c r="N31"/>
  <c r="O31"/>
  <c r="I32"/>
  <c r="M32"/>
  <c r="N32"/>
  <c r="O32"/>
  <c r="I33"/>
  <c r="M33"/>
  <c r="N33"/>
  <c r="O33"/>
  <c r="C3" i="17"/>
  <c r="D3"/>
  <c r="E3"/>
  <c r="F3"/>
  <c r="G3"/>
  <c r="H3"/>
  <c r="I3"/>
  <c r="J3"/>
  <c r="K3"/>
  <c r="L3"/>
  <c r="O3"/>
  <c r="P3"/>
  <c r="C4"/>
  <c r="D4"/>
  <c r="E4"/>
  <c r="F4"/>
  <c r="G4"/>
  <c r="H4"/>
  <c r="I4"/>
  <c r="J4"/>
  <c r="K4"/>
  <c r="L4"/>
  <c r="O4"/>
  <c r="P4"/>
  <c r="C5"/>
  <c r="D5"/>
  <c r="E5"/>
  <c r="F5"/>
  <c r="G5"/>
  <c r="H5"/>
  <c r="I5"/>
  <c r="J5"/>
  <c r="K5"/>
  <c r="L5"/>
  <c r="O5"/>
  <c r="P5"/>
  <c r="C6"/>
  <c r="D6"/>
  <c r="E6"/>
  <c r="F6"/>
  <c r="G6"/>
  <c r="H6"/>
  <c r="I6"/>
  <c r="J6"/>
  <c r="K6"/>
  <c r="L6"/>
  <c r="O6"/>
  <c r="P6"/>
  <c r="C7"/>
  <c r="D7"/>
  <c r="F3" i="29" s="1"/>
  <c r="E7" i="17"/>
  <c r="F4" i="29" s="1"/>
  <c r="F7" i="17"/>
  <c r="G7"/>
  <c r="F6" i="29" s="1"/>
  <c r="H7" i="17"/>
  <c r="I7"/>
  <c r="F8" i="29" s="1"/>
  <c r="J7" i="17"/>
  <c r="K7"/>
  <c r="F10" i="29" s="1"/>
  <c r="L7" i="17"/>
  <c r="F11" i="29" s="1"/>
  <c r="O7" i="17"/>
  <c r="F14" i="29" s="1"/>
  <c r="P7" i="17"/>
  <c r="C8"/>
  <c r="D8"/>
  <c r="E8"/>
  <c r="F8"/>
  <c r="G8"/>
  <c r="H8"/>
  <c r="I8"/>
  <c r="J8"/>
  <c r="K8"/>
  <c r="L8"/>
  <c r="O8"/>
  <c r="P8"/>
  <c r="C9"/>
  <c r="D9"/>
  <c r="E9"/>
  <c r="F9"/>
  <c r="G9"/>
  <c r="H9"/>
  <c r="I9"/>
  <c r="J9"/>
  <c r="K9"/>
  <c r="L9"/>
  <c r="O9"/>
  <c r="P9"/>
  <c r="C10"/>
  <c r="D10"/>
  <c r="E10"/>
  <c r="F10"/>
  <c r="G10"/>
  <c r="H10"/>
  <c r="I10"/>
  <c r="J10"/>
  <c r="K10"/>
  <c r="L10"/>
  <c r="O10"/>
  <c r="P10"/>
  <c r="C11"/>
  <c r="D11"/>
  <c r="E11"/>
  <c r="F11"/>
  <c r="G11"/>
  <c r="H11"/>
  <c r="I11"/>
  <c r="J11"/>
  <c r="K11"/>
  <c r="L11"/>
  <c r="O11"/>
  <c r="P11"/>
  <c r="C12"/>
  <c r="D12"/>
  <c r="E12"/>
  <c r="F12"/>
  <c r="G12"/>
  <c r="H12"/>
  <c r="I12"/>
  <c r="J12"/>
  <c r="K12"/>
  <c r="L12"/>
  <c r="O12"/>
  <c r="P12"/>
  <c r="C13"/>
  <c r="D13"/>
  <c r="D33" s="1"/>
  <c r="E13"/>
  <c r="F13"/>
  <c r="G13"/>
  <c r="H13"/>
  <c r="H33" s="1"/>
  <c r="I13"/>
  <c r="J13"/>
  <c r="K13"/>
  <c r="L13"/>
  <c r="O13"/>
  <c r="P13"/>
  <c r="C14"/>
  <c r="D14"/>
  <c r="F3" i="23" s="1"/>
  <c r="E14" i="17"/>
  <c r="F4" i="23" s="1"/>
  <c r="F14" i="17"/>
  <c r="F5" i="23" s="1"/>
  <c r="G14" i="17"/>
  <c r="F6" i="23" s="1"/>
  <c r="H14" i="17"/>
  <c r="I14"/>
  <c r="J14"/>
  <c r="F9" i="23" s="1"/>
  <c r="K14" i="17"/>
  <c r="F10" i="23" s="1"/>
  <c r="L14" i="17"/>
  <c r="F11" i="23" s="1"/>
  <c r="O14" i="17"/>
  <c r="F14" i="23" s="1"/>
  <c r="P14" i="17"/>
  <c r="F15" i="23" s="1"/>
  <c r="C15" i="17"/>
  <c r="D15"/>
  <c r="E15"/>
  <c r="F15"/>
  <c r="G15"/>
  <c r="H15"/>
  <c r="I15"/>
  <c r="J15"/>
  <c r="K15"/>
  <c r="L15"/>
  <c r="O15"/>
  <c r="P15"/>
  <c r="C16"/>
  <c r="D16"/>
  <c r="E16"/>
  <c r="F16"/>
  <c r="G16"/>
  <c r="H16"/>
  <c r="I16"/>
  <c r="J16"/>
  <c r="K16"/>
  <c r="L16"/>
  <c r="O16"/>
  <c r="P16"/>
  <c r="C17"/>
  <c r="D17"/>
  <c r="E17"/>
  <c r="F17"/>
  <c r="G17"/>
  <c r="H17"/>
  <c r="I17"/>
  <c r="J17"/>
  <c r="K17"/>
  <c r="L17"/>
  <c r="O17"/>
  <c r="P17"/>
  <c r="C18"/>
  <c r="D18"/>
  <c r="E18"/>
  <c r="F4" i="33" s="1"/>
  <c r="F18" i="17"/>
  <c r="F5" i="33" s="1"/>
  <c r="G18" i="17"/>
  <c r="F6" i="33" s="1"/>
  <c r="H18" i="17"/>
  <c r="I18"/>
  <c r="F8" i="33" s="1"/>
  <c r="J18" i="17"/>
  <c r="F9" i="33" s="1"/>
  <c r="K18" i="17"/>
  <c r="F10" i="33" s="1"/>
  <c r="L18" i="17"/>
  <c r="F11" i="33" s="1"/>
  <c r="O18" i="17"/>
  <c r="F14" i="33" s="1"/>
  <c r="P18" i="17"/>
  <c r="F15" i="33" s="1"/>
  <c r="C19" i="17"/>
  <c r="D19"/>
  <c r="E19"/>
  <c r="F19"/>
  <c r="G19"/>
  <c r="H19"/>
  <c r="I19"/>
  <c r="J19"/>
  <c r="K19"/>
  <c r="L19"/>
  <c r="O19"/>
  <c r="P19"/>
  <c r="C20"/>
  <c r="D20"/>
  <c r="E20"/>
  <c r="F20"/>
  <c r="G20"/>
  <c r="H20"/>
  <c r="I20"/>
  <c r="J20"/>
  <c r="K20"/>
  <c r="L20"/>
  <c r="O20"/>
  <c r="P20"/>
  <c r="C21"/>
  <c r="D21"/>
  <c r="E21"/>
  <c r="F21"/>
  <c r="G21"/>
  <c r="H21"/>
  <c r="I21"/>
  <c r="J21"/>
  <c r="K21"/>
  <c r="L21"/>
  <c r="O21"/>
  <c r="P21"/>
  <c r="C22"/>
  <c r="D22"/>
  <c r="E22"/>
  <c r="F22"/>
  <c r="G22"/>
  <c r="H22"/>
  <c r="I22"/>
  <c r="J22"/>
  <c r="K22"/>
  <c r="L22"/>
  <c r="O22"/>
  <c r="P22"/>
  <c r="C23"/>
  <c r="D23"/>
  <c r="E23"/>
  <c r="F23"/>
  <c r="G23"/>
  <c r="H23"/>
  <c r="I23"/>
  <c r="J23"/>
  <c r="K23"/>
  <c r="L23"/>
  <c r="O23"/>
  <c r="P23"/>
  <c r="C24"/>
  <c r="D24"/>
  <c r="E24"/>
  <c r="F24"/>
  <c r="G24"/>
  <c r="H24"/>
  <c r="I24"/>
  <c r="J24"/>
  <c r="K24"/>
  <c r="L24"/>
  <c r="O24"/>
  <c r="P24"/>
  <c r="C25"/>
  <c r="D25"/>
  <c r="F3" i="26" s="1"/>
  <c r="E25" i="17"/>
  <c r="F25"/>
  <c r="F5" i="26" s="1"/>
  <c r="G25" i="17"/>
  <c r="F6" i="26" s="1"/>
  <c r="H25" i="17"/>
  <c r="I25"/>
  <c r="F8" i="26" s="1"/>
  <c r="J25" i="17"/>
  <c r="F9" i="26" s="1"/>
  <c r="K25" i="17"/>
  <c r="F10" i="26" s="1"/>
  <c r="L25" i="17"/>
  <c r="F11" i="26" s="1"/>
  <c r="O25" i="17"/>
  <c r="F14" i="26" s="1"/>
  <c r="P25" i="17"/>
  <c r="F15" i="26" s="1"/>
  <c r="C26" i="17"/>
  <c r="D26"/>
  <c r="E26"/>
  <c r="F26"/>
  <c r="G26"/>
  <c r="H26"/>
  <c r="I26"/>
  <c r="J26"/>
  <c r="K26"/>
  <c r="L26"/>
  <c r="O26"/>
  <c r="P26"/>
  <c r="C27"/>
  <c r="D27"/>
  <c r="E27"/>
  <c r="F27"/>
  <c r="G27"/>
  <c r="H27"/>
  <c r="I27"/>
  <c r="J27"/>
  <c r="K27"/>
  <c r="L27"/>
  <c r="O27"/>
  <c r="P27"/>
  <c r="C28"/>
  <c r="D28"/>
  <c r="E28"/>
  <c r="F28"/>
  <c r="G28"/>
  <c r="H28"/>
  <c r="I28"/>
  <c r="J28"/>
  <c r="K28"/>
  <c r="L28"/>
  <c r="O28"/>
  <c r="P28"/>
  <c r="C29"/>
  <c r="D29"/>
  <c r="E29"/>
  <c r="F29"/>
  <c r="G29"/>
  <c r="H29"/>
  <c r="I29"/>
  <c r="J29"/>
  <c r="K29"/>
  <c r="L29"/>
  <c r="O29"/>
  <c r="P29"/>
  <c r="C30"/>
  <c r="D30"/>
  <c r="E30"/>
  <c r="F30"/>
  <c r="G30"/>
  <c r="H30"/>
  <c r="I30"/>
  <c r="J30"/>
  <c r="K30"/>
  <c r="L30"/>
  <c r="O30"/>
  <c r="P30"/>
  <c r="M31"/>
  <c r="N31"/>
  <c r="J32"/>
  <c r="M32"/>
  <c r="N32"/>
  <c r="L33"/>
  <c r="M33"/>
  <c r="N33"/>
  <c r="C3" i="18"/>
  <c r="D3"/>
  <c r="E3"/>
  <c r="F3"/>
  <c r="G3"/>
  <c r="H3"/>
  <c r="I3"/>
  <c r="I32" s="1"/>
  <c r="J3"/>
  <c r="K3"/>
  <c r="L3"/>
  <c r="O3"/>
  <c r="P3"/>
  <c r="C4"/>
  <c r="D4"/>
  <c r="D31" s="1"/>
  <c r="E4"/>
  <c r="F4"/>
  <c r="G4"/>
  <c r="H4"/>
  <c r="H33" s="1"/>
  <c r="I4"/>
  <c r="I33" s="1"/>
  <c r="J4"/>
  <c r="K4"/>
  <c r="L4"/>
  <c r="O4"/>
  <c r="P4"/>
  <c r="C5"/>
  <c r="D5"/>
  <c r="E5"/>
  <c r="F5"/>
  <c r="G5"/>
  <c r="H5"/>
  <c r="I5"/>
  <c r="J5"/>
  <c r="K5"/>
  <c r="L5"/>
  <c r="O5"/>
  <c r="P5"/>
  <c r="C6"/>
  <c r="D6"/>
  <c r="E6"/>
  <c r="F6"/>
  <c r="G6"/>
  <c r="H6"/>
  <c r="I6"/>
  <c r="J6"/>
  <c r="K6"/>
  <c r="L6"/>
  <c r="O6"/>
  <c r="P6"/>
  <c r="C7"/>
  <c r="D7"/>
  <c r="E3" i="29" s="1"/>
  <c r="E7" i="18"/>
  <c r="F7"/>
  <c r="E5" i="29" s="1"/>
  <c r="G7" i="18"/>
  <c r="E6" i="29" s="1"/>
  <c r="H7" i="18"/>
  <c r="I7"/>
  <c r="J7"/>
  <c r="E9" i="29" s="1"/>
  <c r="K7" i="18"/>
  <c r="E10" i="29" s="1"/>
  <c r="L7" i="18"/>
  <c r="E11" i="29" s="1"/>
  <c r="O7" i="18"/>
  <c r="E14" i="29" s="1"/>
  <c r="P7" i="18"/>
  <c r="E15" i="29" s="1"/>
  <c r="C8" i="18"/>
  <c r="D8"/>
  <c r="E8"/>
  <c r="F8"/>
  <c r="G8"/>
  <c r="H8"/>
  <c r="I8"/>
  <c r="J8"/>
  <c r="K8"/>
  <c r="L8"/>
  <c r="O8"/>
  <c r="P8"/>
  <c r="C9"/>
  <c r="D9"/>
  <c r="E9"/>
  <c r="F9"/>
  <c r="G9"/>
  <c r="H9"/>
  <c r="I9"/>
  <c r="J9"/>
  <c r="K9"/>
  <c r="L9"/>
  <c r="O9"/>
  <c r="P9"/>
  <c r="C10"/>
  <c r="D10"/>
  <c r="E10"/>
  <c r="F10"/>
  <c r="G10"/>
  <c r="H10"/>
  <c r="I10"/>
  <c r="J10"/>
  <c r="K10"/>
  <c r="L10"/>
  <c r="O10"/>
  <c r="P10"/>
  <c r="C11"/>
  <c r="D11"/>
  <c r="E11"/>
  <c r="F11"/>
  <c r="G11"/>
  <c r="H11"/>
  <c r="I11"/>
  <c r="J11"/>
  <c r="K11"/>
  <c r="L11"/>
  <c r="O11"/>
  <c r="P11"/>
  <c r="C12"/>
  <c r="D12"/>
  <c r="E12"/>
  <c r="F12"/>
  <c r="G12"/>
  <c r="H12"/>
  <c r="I12"/>
  <c r="J12"/>
  <c r="K12"/>
  <c r="L12"/>
  <c r="O12"/>
  <c r="P12"/>
  <c r="C13"/>
  <c r="D13"/>
  <c r="E13"/>
  <c r="F13"/>
  <c r="G13"/>
  <c r="H13"/>
  <c r="I13"/>
  <c r="J13"/>
  <c r="K13"/>
  <c r="L13"/>
  <c r="O13"/>
  <c r="P13"/>
  <c r="C14"/>
  <c r="D14"/>
  <c r="E3" i="23" s="1"/>
  <c r="E14" i="18"/>
  <c r="E4" i="23" s="1"/>
  <c r="F14" i="18"/>
  <c r="E5" i="23" s="1"/>
  <c r="G14" i="18"/>
  <c r="E6" i="23" s="1"/>
  <c r="H14" i="18"/>
  <c r="I14"/>
  <c r="E8" i="23" s="1"/>
  <c r="J14" i="18"/>
  <c r="E9" i="23" s="1"/>
  <c r="K14" i="18"/>
  <c r="E10" i="23" s="1"/>
  <c r="L14" i="18"/>
  <c r="E11" i="23" s="1"/>
  <c r="O14" i="18"/>
  <c r="E14" i="23" s="1"/>
  <c r="P14" i="18"/>
  <c r="E15" i="23" s="1"/>
  <c r="C15" i="18"/>
  <c r="D15"/>
  <c r="E15"/>
  <c r="F15"/>
  <c r="G15"/>
  <c r="H15"/>
  <c r="I15"/>
  <c r="J15"/>
  <c r="K15"/>
  <c r="L15"/>
  <c r="O15"/>
  <c r="P15"/>
  <c r="C16"/>
  <c r="D16"/>
  <c r="E16"/>
  <c r="F16"/>
  <c r="G16"/>
  <c r="H16"/>
  <c r="I16"/>
  <c r="J16"/>
  <c r="K16"/>
  <c r="L16"/>
  <c r="O16"/>
  <c r="P16"/>
  <c r="C17"/>
  <c r="D17"/>
  <c r="E17"/>
  <c r="F17"/>
  <c r="G17"/>
  <c r="H17"/>
  <c r="I17"/>
  <c r="J17"/>
  <c r="K17"/>
  <c r="L17"/>
  <c r="O17"/>
  <c r="P17"/>
  <c r="C18"/>
  <c r="D18"/>
  <c r="E3" i="33" s="1"/>
  <c r="E18" i="18"/>
  <c r="E4" i="33" s="1"/>
  <c r="F18" i="18"/>
  <c r="E5" i="33" s="1"/>
  <c r="G18" i="18"/>
  <c r="E6" i="33" s="1"/>
  <c r="H18" i="18"/>
  <c r="I18"/>
  <c r="E8" i="33" s="1"/>
  <c r="J18" i="18"/>
  <c r="E9" i="33" s="1"/>
  <c r="K18" i="18"/>
  <c r="L18"/>
  <c r="E11" i="33" s="1"/>
  <c r="O18" i="18"/>
  <c r="E14" i="33" s="1"/>
  <c r="P18" i="18"/>
  <c r="E15" i="33" s="1"/>
  <c r="C19" i="18"/>
  <c r="D19"/>
  <c r="E19"/>
  <c r="F19"/>
  <c r="G19"/>
  <c r="H19"/>
  <c r="I19"/>
  <c r="J19"/>
  <c r="K19"/>
  <c r="L19"/>
  <c r="O19"/>
  <c r="P19"/>
  <c r="C20"/>
  <c r="D20"/>
  <c r="E20"/>
  <c r="F20"/>
  <c r="G20"/>
  <c r="H20"/>
  <c r="I20"/>
  <c r="J20"/>
  <c r="K20"/>
  <c r="L20"/>
  <c r="O20"/>
  <c r="P20"/>
  <c r="C21"/>
  <c r="D21"/>
  <c r="E21"/>
  <c r="F21"/>
  <c r="G21"/>
  <c r="H21"/>
  <c r="I21"/>
  <c r="J21"/>
  <c r="K21"/>
  <c r="L21"/>
  <c r="O21"/>
  <c r="P21"/>
  <c r="C22"/>
  <c r="D22"/>
  <c r="E22"/>
  <c r="F22"/>
  <c r="G22"/>
  <c r="H22"/>
  <c r="I22"/>
  <c r="J22"/>
  <c r="K22"/>
  <c r="L22"/>
  <c r="O22"/>
  <c r="P22"/>
  <c r="C23"/>
  <c r="D23"/>
  <c r="E23"/>
  <c r="F23"/>
  <c r="G23"/>
  <c r="H23"/>
  <c r="I23"/>
  <c r="J23"/>
  <c r="K23"/>
  <c r="L23"/>
  <c r="O23"/>
  <c r="P23"/>
  <c r="C24"/>
  <c r="D24"/>
  <c r="E24"/>
  <c r="F24"/>
  <c r="G24"/>
  <c r="H24"/>
  <c r="I24"/>
  <c r="J24"/>
  <c r="K24"/>
  <c r="L24"/>
  <c r="O24"/>
  <c r="P24"/>
  <c r="C25"/>
  <c r="D25"/>
  <c r="E3" i="26" s="1"/>
  <c r="E25" i="18"/>
  <c r="E4" i="26" s="1"/>
  <c r="F25" i="18"/>
  <c r="E5" i="26" s="1"/>
  <c r="G25" i="18"/>
  <c r="E6" i="26" s="1"/>
  <c r="H25" i="18"/>
  <c r="I25"/>
  <c r="E8" i="26" s="1"/>
  <c r="J25" i="18"/>
  <c r="E9" i="26" s="1"/>
  <c r="K25" i="18"/>
  <c r="E10" i="26" s="1"/>
  <c r="L25" i="18"/>
  <c r="E11" i="26" s="1"/>
  <c r="O25" i="18"/>
  <c r="E14" i="26" s="1"/>
  <c r="P25" i="18"/>
  <c r="E15" i="26" s="1"/>
  <c r="C26" i="18"/>
  <c r="D26"/>
  <c r="E26"/>
  <c r="F26"/>
  <c r="G26"/>
  <c r="H26"/>
  <c r="I26"/>
  <c r="J26"/>
  <c r="K26"/>
  <c r="L26"/>
  <c r="O26"/>
  <c r="P26"/>
  <c r="C27"/>
  <c r="D27"/>
  <c r="E27"/>
  <c r="F27"/>
  <c r="G27"/>
  <c r="H27"/>
  <c r="I27"/>
  <c r="J27"/>
  <c r="K27"/>
  <c r="L27"/>
  <c r="O27"/>
  <c r="P27"/>
  <c r="C28"/>
  <c r="D28"/>
  <c r="D32" s="1"/>
  <c r="E28"/>
  <c r="F28"/>
  <c r="G28"/>
  <c r="H28"/>
  <c r="I28"/>
  <c r="J28"/>
  <c r="K28"/>
  <c r="L28"/>
  <c r="O28"/>
  <c r="P28"/>
  <c r="C29"/>
  <c r="D29"/>
  <c r="E29"/>
  <c r="F29"/>
  <c r="G29"/>
  <c r="H29"/>
  <c r="I29"/>
  <c r="J29"/>
  <c r="K29"/>
  <c r="L29"/>
  <c r="O29"/>
  <c r="P29"/>
  <c r="C30"/>
  <c r="D30"/>
  <c r="E30"/>
  <c r="F30"/>
  <c r="G30"/>
  <c r="H30"/>
  <c r="I30"/>
  <c r="J30"/>
  <c r="K30"/>
  <c r="L30"/>
  <c r="O30"/>
  <c r="P30"/>
  <c r="J31"/>
  <c r="M31"/>
  <c r="N31"/>
  <c r="M32"/>
  <c r="N32"/>
  <c r="E33"/>
  <c r="G33"/>
  <c r="L33"/>
  <c r="M33"/>
  <c r="N33"/>
  <c r="O33"/>
  <c r="P33"/>
  <c r="C3" i="19"/>
  <c r="D3"/>
  <c r="D32" s="1"/>
  <c r="E3"/>
  <c r="F3"/>
  <c r="G3"/>
  <c r="H3"/>
  <c r="H32" s="1"/>
  <c r="I3"/>
  <c r="J3"/>
  <c r="K3"/>
  <c r="L3"/>
  <c r="O3"/>
  <c r="P3"/>
  <c r="P32" s="1"/>
  <c r="C4"/>
  <c r="D4"/>
  <c r="E4"/>
  <c r="E33" s="1"/>
  <c r="F4"/>
  <c r="G4"/>
  <c r="H4"/>
  <c r="I4"/>
  <c r="J4"/>
  <c r="K4"/>
  <c r="L4"/>
  <c r="O4"/>
  <c r="P4"/>
  <c r="C5"/>
  <c r="D5"/>
  <c r="E5"/>
  <c r="F5"/>
  <c r="G5"/>
  <c r="H5"/>
  <c r="I5"/>
  <c r="J5"/>
  <c r="K5"/>
  <c r="L5"/>
  <c r="O5"/>
  <c r="P5"/>
  <c r="C6"/>
  <c r="D6"/>
  <c r="E6"/>
  <c r="F6"/>
  <c r="G6"/>
  <c r="H6"/>
  <c r="I6"/>
  <c r="J6"/>
  <c r="K6"/>
  <c r="L6"/>
  <c r="O6"/>
  <c r="P6"/>
  <c r="C7"/>
  <c r="D7"/>
  <c r="D3" i="29" s="1"/>
  <c r="E7" i="19"/>
  <c r="D4" i="29" s="1"/>
  <c r="F7" i="19"/>
  <c r="D5" i="29" s="1"/>
  <c r="G7" i="19"/>
  <c r="D6" i="29" s="1"/>
  <c r="H7" i="19"/>
  <c r="I7"/>
  <c r="D8" i="29" s="1"/>
  <c r="J7" i="19"/>
  <c r="D9" i="29" s="1"/>
  <c r="K7" i="19"/>
  <c r="D10" i="29" s="1"/>
  <c r="L7" i="19"/>
  <c r="D11" i="29" s="1"/>
  <c r="O7" i="19"/>
  <c r="D14" i="29" s="1"/>
  <c r="P7" i="19"/>
  <c r="D15" i="29" s="1"/>
  <c r="C8" i="19"/>
  <c r="D8"/>
  <c r="E8"/>
  <c r="F8"/>
  <c r="G8"/>
  <c r="H8"/>
  <c r="I8"/>
  <c r="J8"/>
  <c r="K8"/>
  <c r="L8"/>
  <c r="O8"/>
  <c r="P8"/>
  <c r="C9"/>
  <c r="D9"/>
  <c r="E9"/>
  <c r="F9"/>
  <c r="G9"/>
  <c r="H9"/>
  <c r="I9"/>
  <c r="J9"/>
  <c r="K9"/>
  <c r="L9"/>
  <c r="O9"/>
  <c r="P9"/>
  <c r="C10"/>
  <c r="D10"/>
  <c r="E10"/>
  <c r="F10"/>
  <c r="G10"/>
  <c r="H10"/>
  <c r="I10"/>
  <c r="J10"/>
  <c r="K10"/>
  <c r="L10"/>
  <c r="O10"/>
  <c r="P10"/>
  <c r="C11"/>
  <c r="D11"/>
  <c r="E11"/>
  <c r="F11"/>
  <c r="G11"/>
  <c r="G31" s="1"/>
  <c r="H11"/>
  <c r="I11"/>
  <c r="J11"/>
  <c r="K11"/>
  <c r="L11"/>
  <c r="O11"/>
  <c r="P11"/>
  <c r="C12"/>
  <c r="D12"/>
  <c r="E12"/>
  <c r="F12"/>
  <c r="G12"/>
  <c r="H12"/>
  <c r="I12"/>
  <c r="J12"/>
  <c r="K12"/>
  <c r="L12"/>
  <c r="O12"/>
  <c r="P12"/>
  <c r="C13"/>
  <c r="D13"/>
  <c r="E13"/>
  <c r="F13"/>
  <c r="G13"/>
  <c r="H13"/>
  <c r="I13"/>
  <c r="J13"/>
  <c r="K13"/>
  <c r="L13"/>
  <c r="O13"/>
  <c r="P13"/>
  <c r="C14"/>
  <c r="D14"/>
  <c r="D3" i="23" s="1"/>
  <c r="E14" i="19"/>
  <c r="D4" i="23" s="1"/>
  <c r="F14" i="19"/>
  <c r="D5" i="23" s="1"/>
  <c r="G14" i="19"/>
  <c r="D6" i="23" s="1"/>
  <c r="H14" i="19"/>
  <c r="I14"/>
  <c r="D8" i="23" s="1"/>
  <c r="J14" i="19"/>
  <c r="D9" i="23" s="1"/>
  <c r="K14" i="19"/>
  <c r="D10" i="23" s="1"/>
  <c r="L14" i="19"/>
  <c r="D11" i="23" s="1"/>
  <c r="O14" i="19"/>
  <c r="D14" i="23" s="1"/>
  <c r="P14" i="19"/>
  <c r="D15" i="23" s="1"/>
  <c r="C15" i="19"/>
  <c r="D15"/>
  <c r="E15"/>
  <c r="F15"/>
  <c r="G15"/>
  <c r="H15"/>
  <c r="I15"/>
  <c r="J15"/>
  <c r="K15"/>
  <c r="L15"/>
  <c r="O15"/>
  <c r="P15"/>
  <c r="C16"/>
  <c r="D16"/>
  <c r="E16"/>
  <c r="F16"/>
  <c r="G16"/>
  <c r="H16"/>
  <c r="I16"/>
  <c r="J16"/>
  <c r="K16"/>
  <c r="L16"/>
  <c r="O16"/>
  <c r="P16"/>
  <c r="C17"/>
  <c r="D17"/>
  <c r="E17"/>
  <c r="F17"/>
  <c r="G17"/>
  <c r="H17"/>
  <c r="I17"/>
  <c r="J17"/>
  <c r="K17"/>
  <c r="L17"/>
  <c r="O17"/>
  <c r="P17"/>
  <c r="C18"/>
  <c r="D18"/>
  <c r="D3" i="33" s="1"/>
  <c r="E18" i="19"/>
  <c r="D4" i="33" s="1"/>
  <c r="F18" i="19"/>
  <c r="D5" i="33" s="1"/>
  <c r="G18" i="19"/>
  <c r="D6" i="33" s="1"/>
  <c r="H18" i="19"/>
  <c r="I18"/>
  <c r="D8" i="33" s="1"/>
  <c r="J18" i="19"/>
  <c r="D9" i="33" s="1"/>
  <c r="K18" i="19"/>
  <c r="D10" i="33" s="1"/>
  <c r="L18" i="19"/>
  <c r="D11" i="33" s="1"/>
  <c r="O18" i="19"/>
  <c r="D14" i="33" s="1"/>
  <c r="P18" i="19"/>
  <c r="D15" i="33" s="1"/>
  <c r="C19" i="19"/>
  <c r="D19"/>
  <c r="E19"/>
  <c r="F19"/>
  <c r="G19"/>
  <c r="H19"/>
  <c r="I19"/>
  <c r="J19"/>
  <c r="K19"/>
  <c r="L19"/>
  <c r="O19"/>
  <c r="P19"/>
  <c r="C20"/>
  <c r="D20"/>
  <c r="E20"/>
  <c r="F20"/>
  <c r="G20"/>
  <c r="H20"/>
  <c r="I20"/>
  <c r="J20"/>
  <c r="K20"/>
  <c r="L20"/>
  <c r="O20"/>
  <c r="P20"/>
  <c r="C21"/>
  <c r="D21"/>
  <c r="E21"/>
  <c r="F21"/>
  <c r="G21"/>
  <c r="H21"/>
  <c r="I21"/>
  <c r="J21"/>
  <c r="K21"/>
  <c r="L21"/>
  <c r="O21"/>
  <c r="P21"/>
  <c r="C22"/>
  <c r="D22"/>
  <c r="E22"/>
  <c r="F22"/>
  <c r="G22"/>
  <c r="H22"/>
  <c r="I22"/>
  <c r="J22"/>
  <c r="K22"/>
  <c r="L22"/>
  <c r="O22"/>
  <c r="P22"/>
  <c r="C23"/>
  <c r="D23"/>
  <c r="E23"/>
  <c r="F23"/>
  <c r="G23"/>
  <c r="I23"/>
  <c r="J23"/>
  <c r="K23"/>
  <c r="L23"/>
  <c r="O23"/>
  <c r="P23"/>
  <c r="C24"/>
  <c r="D24"/>
  <c r="E24"/>
  <c r="F24"/>
  <c r="G24"/>
  <c r="H24"/>
  <c r="I24"/>
  <c r="J24"/>
  <c r="K24"/>
  <c r="L24"/>
  <c r="L32" s="1"/>
  <c r="O24"/>
  <c r="P24"/>
  <c r="C25"/>
  <c r="D25"/>
  <c r="D3" i="26" s="1"/>
  <c r="E25" i="19"/>
  <c r="D4" i="26" s="1"/>
  <c r="F25" i="19"/>
  <c r="D5" i="26" s="1"/>
  <c r="G25" i="19"/>
  <c r="D6" i="26" s="1"/>
  <c r="I25" i="19"/>
  <c r="J25"/>
  <c r="D9" i="26" s="1"/>
  <c r="K25" i="19"/>
  <c r="D10" i="26" s="1"/>
  <c r="L25" i="19"/>
  <c r="D11" i="26" s="1"/>
  <c r="O25" i="19"/>
  <c r="D14" i="26" s="1"/>
  <c r="P25" i="19"/>
  <c r="D15" i="26" s="1"/>
  <c r="C26" i="19"/>
  <c r="D26"/>
  <c r="E26"/>
  <c r="F26"/>
  <c r="G26"/>
  <c r="H26"/>
  <c r="I26"/>
  <c r="J26"/>
  <c r="K26"/>
  <c r="L26"/>
  <c r="O26"/>
  <c r="P26"/>
  <c r="C27"/>
  <c r="D27"/>
  <c r="U27" s="1"/>
  <c r="E27"/>
  <c r="F27"/>
  <c r="G27"/>
  <c r="H27"/>
  <c r="I27"/>
  <c r="J27"/>
  <c r="K27"/>
  <c r="L27"/>
  <c r="O27"/>
  <c r="P27"/>
  <c r="C28"/>
  <c r="D28"/>
  <c r="U28" s="1"/>
  <c r="E28"/>
  <c r="F28"/>
  <c r="G28"/>
  <c r="H28"/>
  <c r="I28"/>
  <c r="J28"/>
  <c r="K28"/>
  <c r="L28"/>
  <c r="O28"/>
  <c r="P28"/>
  <c r="C29"/>
  <c r="D29"/>
  <c r="E29"/>
  <c r="F29"/>
  <c r="G29"/>
  <c r="H29"/>
  <c r="I29"/>
  <c r="J29"/>
  <c r="K29"/>
  <c r="L29"/>
  <c r="O29"/>
  <c r="P29"/>
  <c r="C30"/>
  <c r="D30"/>
  <c r="E30"/>
  <c r="U30" s="1"/>
  <c r="F30"/>
  <c r="G30"/>
  <c r="H30"/>
  <c r="I30"/>
  <c r="J30"/>
  <c r="K30"/>
  <c r="L30"/>
  <c r="O30"/>
  <c r="P30"/>
  <c r="M31"/>
  <c r="N31"/>
  <c r="M32"/>
  <c r="N32"/>
  <c r="G33"/>
  <c r="M33"/>
  <c r="N33"/>
  <c r="C3" i="20"/>
  <c r="D3"/>
  <c r="E3"/>
  <c r="F3"/>
  <c r="G3"/>
  <c r="H3"/>
  <c r="I3"/>
  <c r="I31" s="1"/>
  <c r="J3"/>
  <c r="K3"/>
  <c r="L3"/>
  <c r="O3"/>
  <c r="P3"/>
  <c r="C4"/>
  <c r="D4"/>
  <c r="E4"/>
  <c r="F4"/>
  <c r="G4"/>
  <c r="G33" s="1"/>
  <c r="H4"/>
  <c r="I4"/>
  <c r="J4"/>
  <c r="K4"/>
  <c r="L4"/>
  <c r="O4"/>
  <c r="P4"/>
  <c r="C5"/>
  <c r="D5"/>
  <c r="E5"/>
  <c r="F5"/>
  <c r="G5"/>
  <c r="H5"/>
  <c r="I5"/>
  <c r="J5"/>
  <c r="K5"/>
  <c r="L5"/>
  <c r="O5"/>
  <c r="P5"/>
  <c r="C6"/>
  <c r="D6"/>
  <c r="E6"/>
  <c r="F6"/>
  <c r="G6"/>
  <c r="H6"/>
  <c r="I6"/>
  <c r="J6"/>
  <c r="K6"/>
  <c r="L6"/>
  <c r="O6"/>
  <c r="P6"/>
  <c r="C7"/>
  <c r="D7"/>
  <c r="C3" i="29" s="1"/>
  <c r="E7" i="20"/>
  <c r="C4" i="29" s="1"/>
  <c r="F7" i="20"/>
  <c r="C5" i="29" s="1"/>
  <c r="G7" i="20"/>
  <c r="C6" i="29" s="1"/>
  <c r="H7" i="20"/>
  <c r="I7"/>
  <c r="C8" i="29" s="1"/>
  <c r="J7" i="20"/>
  <c r="C9" i="29" s="1"/>
  <c r="K7" i="20"/>
  <c r="C10" i="29" s="1"/>
  <c r="L7" i="20"/>
  <c r="C11" i="29" s="1"/>
  <c r="O7" i="20"/>
  <c r="C14" i="29" s="1"/>
  <c r="P7" i="20"/>
  <c r="C15" i="29" s="1"/>
  <c r="C8" i="20"/>
  <c r="D8"/>
  <c r="E8"/>
  <c r="F8"/>
  <c r="F32" s="1"/>
  <c r="G8"/>
  <c r="H8"/>
  <c r="I8"/>
  <c r="J8"/>
  <c r="K8"/>
  <c r="L8"/>
  <c r="O8"/>
  <c r="P8"/>
  <c r="C9"/>
  <c r="D9"/>
  <c r="E9"/>
  <c r="F9"/>
  <c r="G9"/>
  <c r="H9"/>
  <c r="I9"/>
  <c r="J9"/>
  <c r="K9"/>
  <c r="L9"/>
  <c r="O9"/>
  <c r="P9"/>
  <c r="C10"/>
  <c r="D10"/>
  <c r="E10"/>
  <c r="F10"/>
  <c r="G10"/>
  <c r="H10"/>
  <c r="I10"/>
  <c r="J10"/>
  <c r="K10"/>
  <c r="L10"/>
  <c r="O10"/>
  <c r="P10"/>
  <c r="C11"/>
  <c r="D11"/>
  <c r="E11"/>
  <c r="F11"/>
  <c r="G11"/>
  <c r="H11"/>
  <c r="I11"/>
  <c r="J11"/>
  <c r="K11"/>
  <c r="L11"/>
  <c r="O11"/>
  <c r="P11"/>
  <c r="C12"/>
  <c r="D12"/>
  <c r="E12"/>
  <c r="F12"/>
  <c r="G12"/>
  <c r="H12"/>
  <c r="I12"/>
  <c r="J12"/>
  <c r="K12"/>
  <c r="L12"/>
  <c r="O12"/>
  <c r="P12"/>
  <c r="C13"/>
  <c r="D13"/>
  <c r="E13"/>
  <c r="F13"/>
  <c r="G13"/>
  <c r="H13"/>
  <c r="I13"/>
  <c r="J13"/>
  <c r="K13"/>
  <c r="L13"/>
  <c r="O13"/>
  <c r="P13"/>
  <c r="C14"/>
  <c r="D14"/>
  <c r="C3" i="23" s="1"/>
  <c r="E14" i="20"/>
  <c r="C4" i="23" s="1"/>
  <c r="F14" i="20"/>
  <c r="C5" i="23" s="1"/>
  <c r="G14" i="20"/>
  <c r="C6" i="23" s="1"/>
  <c r="H14" i="20"/>
  <c r="I14"/>
  <c r="C8" i="23" s="1"/>
  <c r="J14" i="20"/>
  <c r="C9" i="23" s="1"/>
  <c r="K14" i="20"/>
  <c r="C10" i="23" s="1"/>
  <c r="L14" i="20"/>
  <c r="C11" i="23" s="1"/>
  <c r="O14" i="20"/>
  <c r="C14" i="23" s="1"/>
  <c r="P14" i="20"/>
  <c r="C15" i="23" s="1"/>
  <c r="C15" i="20"/>
  <c r="D15"/>
  <c r="E15"/>
  <c r="F15"/>
  <c r="G15"/>
  <c r="H15"/>
  <c r="I15"/>
  <c r="J15"/>
  <c r="K15"/>
  <c r="L15"/>
  <c r="O15"/>
  <c r="P15"/>
  <c r="C16"/>
  <c r="D16"/>
  <c r="E16"/>
  <c r="F16"/>
  <c r="G16"/>
  <c r="H16"/>
  <c r="I16"/>
  <c r="J16"/>
  <c r="K16"/>
  <c r="L16"/>
  <c r="O16"/>
  <c r="P16"/>
  <c r="C17"/>
  <c r="D17"/>
  <c r="E17"/>
  <c r="F17"/>
  <c r="G17"/>
  <c r="H17"/>
  <c r="I17"/>
  <c r="J17"/>
  <c r="K17"/>
  <c r="L17"/>
  <c r="O17"/>
  <c r="P17"/>
  <c r="C18"/>
  <c r="D18"/>
  <c r="C3" i="33" s="1"/>
  <c r="E18" i="20"/>
  <c r="C4" i="33" s="1"/>
  <c r="F18" i="20"/>
  <c r="C5" i="33" s="1"/>
  <c r="G18" i="20"/>
  <c r="C6" i="33" s="1"/>
  <c r="H18" i="20"/>
  <c r="I18"/>
  <c r="C8" i="33" s="1"/>
  <c r="J18" i="20"/>
  <c r="C9" i="33" s="1"/>
  <c r="K18" i="20"/>
  <c r="C10" i="33" s="1"/>
  <c r="L18" i="20"/>
  <c r="C11" i="33" s="1"/>
  <c r="O18" i="20"/>
  <c r="C14" i="33" s="1"/>
  <c r="P18" i="20"/>
  <c r="C15" i="33" s="1"/>
  <c r="C19" i="20"/>
  <c r="D19"/>
  <c r="E19"/>
  <c r="F19"/>
  <c r="G19"/>
  <c r="I19"/>
  <c r="J19"/>
  <c r="K19"/>
  <c r="L19"/>
  <c r="O19"/>
  <c r="P19"/>
  <c r="C20"/>
  <c r="D20"/>
  <c r="E20"/>
  <c r="F20"/>
  <c r="G20"/>
  <c r="H20"/>
  <c r="I20"/>
  <c r="J20"/>
  <c r="K20"/>
  <c r="L20"/>
  <c r="O20"/>
  <c r="P20"/>
  <c r="C21"/>
  <c r="D21"/>
  <c r="U21" s="1"/>
  <c r="E21"/>
  <c r="F21"/>
  <c r="G21"/>
  <c r="H21"/>
  <c r="I21"/>
  <c r="J21"/>
  <c r="K21"/>
  <c r="L21"/>
  <c r="O21"/>
  <c r="P21"/>
  <c r="C22"/>
  <c r="D22"/>
  <c r="E22"/>
  <c r="F22"/>
  <c r="G22"/>
  <c r="H22"/>
  <c r="I22"/>
  <c r="J22"/>
  <c r="K22"/>
  <c r="L22"/>
  <c r="O22"/>
  <c r="P22"/>
  <c r="C23"/>
  <c r="D23"/>
  <c r="E23"/>
  <c r="F23"/>
  <c r="G23"/>
  <c r="I23"/>
  <c r="J23"/>
  <c r="K23"/>
  <c r="L23"/>
  <c r="O23"/>
  <c r="P23"/>
  <c r="C24"/>
  <c r="D24"/>
  <c r="E24"/>
  <c r="F24"/>
  <c r="G24"/>
  <c r="H24"/>
  <c r="I24"/>
  <c r="J24"/>
  <c r="K24"/>
  <c r="L24"/>
  <c r="O24"/>
  <c r="P24"/>
  <c r="C25"/>
  <c r="D25"/>
  <c r="C3" i="26" s="1"/>
  <c r="E25" i="20"/>
  <c r="C4" i="26" s="1"/>
  <c r="F25" i="20"/>
  <c r="C5" i="26" s="1"/>
  <c r="G25" i="20"/>
  <c r="C6" i="26" s="1"/>
  <c r="I25" i="20"/>
  <c r="J25"/>
  <c r="C9" i="26" s="1"/>
  <c r="K25" i="20"/>
  <c r="C10" i="26" s="1"/>
  <c r="L25" i="20"/>
  <c r="C11" i="26" s="1"/>
  <c r="O25" i="20"/>
  <c r="C14" i="26" s="1"/>
  <c r="P25" i="20"/>
  <c r="C15" i="26" s="1"/>
  <c r="C26" i="20"/>
  <c r="D26"/>
  <c r="U26" s="1"/>
  <c r="E26"/>
  <c r="F26"/>
  <c r="G26"/>
  <c r="H26"/>
  <c r="I26"/>
  <c r="J26"/>
  <c r="K26"/>
  <c r="L26"/>
  <c r="O26"/>
  <c r="P26"/>
  <c r="C27"/>
  <c r="D27"/>
  <c r="E27"/>
  <c r="F27"/>
  <c r="G27"/>
  <c r="H27"/>
  <c r="I27"/>
  <c r="J27"/>
  <c r="K27"/>
  <c r="L27"/>
  <c r="O27"/>
  <c r="P27"/>
  <c r="C28"/>
  <c r="D28"/>
  <c r="E28"/>
  <c r="F28"/>
  <c r="G28"/>
  <c r="H28"/>
  <c r="I28"/>
  <c r="J28"/>
  <c r="K28"/>
  <c r="L28"/>
  <c r="O28"/>
  <c r="P28"/>
  <c r="C29"/>
  <c r="D29"/>
  <c r="E29"/>
  <c r="F29"/>
  <c r="G29"/>
  <c r="H29"/>
  <c r="I29"/>
  <c r="J29"/>
  <c r="K29"/>
  <c r="L29"/>
  <c r="O29"/>
  <c r="P29"/>
  <c r="C30"/>
  <c r="D30"/>
  <c r="E30"/>
  <c r="F30"/>
  <c r="G30"/>
  <c r="H30"/>
  <c r="I30"/>
  <c r="J30"/>
  <c r="K30"/>
  <c r="L30"/>
  <c r="O30"/>
  <c r="P30"/>
  <c r="E31"/>
  <c r="M31"/>
  <c r="N31"/>
  <c r="M32"/>
  <c r="N32"/>
  <c r="E33"/>
  <c r="I33"/>
  <c r="M33"/>
  <c r="N33"/>
  <c r="C3" i="21"/>
  <c r="D3"/>
  <c r="E3"/>
  <c r="F3"/>
  <c r="G3"/>
  <c r="G31" s="1"/>
  <c r="H3"/>
  <c r="I3"/>
  <c r="J3"/>
  <c r="K3"/>
  <c r="L3"/>
  <c r="O3"/>
  <c r="P3"/>
  <c r="C4"/>
  <c r="D4"/>
  <c r="E4"/>
  <c r="F4"/>
  <c r="G4"/>
  <c r="H4"/>
  <c r="I4"/>
  <c r="J4"/>
  <c r="K4"/>
  <c r="L4"/>
  <c r="O4"/>
  <c r="P4"/>
  <c r="C5"/>
  <c r="D5"/>
  <c r="E5"/>
  <c r="F5"/>
  <c r="G5"/>
  <c r="H5"/>
  <c r="I5"/>
  <c r="J5"/>
  <c r="K5"/>
  <c r="L5"/>
  <c r="O5"/>
  <c r="P5"/>
  <c r="C6"/>
  <c r="D6"/>
  <c r="E6"/>
  <c r="F6"/>
  <c r="G6"/>
  <c r="H6"/>
  <c r="I6"/>
  <c r="J6"/>
  <c r="K6"/>
  <c r="L6"/>
  <c r="O6"/>
  <c r="P6"/>
  <c r="U6"/>
  <c r="C7"/>
  <c r="D7"/>
  <c r="B3" i="29" s="1"/>
  <c r="E7" i="21"/>
  <c r="B4" i="29" s="1"/>
  <c r="F7" i="21"/>
  <c r="B5" i="29" s="1"/>
  <c r="G7" i="21"/>
  <c r="B6" i="29" s="1"/>
  <c r="H7" i="21"/>
  <c r="I7"/>
  <c r="B8" i="29" s="1"/>
  <c r="J7" i="21"/>
  <c r="B9" i="29" s="1"/>
  <c r="K7" i="21"/>
  <c r="B10" i="29" s="1"/>
  <c r="L7" i="21"/>
  <c r="B11" i="29" s="1"/>
  <c r="O7" i="21"/>
  <c r="B14" i="29" s="1"/>
  <c r="P7" i="21"/>
  <c r="B15" i="29" s="1"/>
  <c r="C8" i="21"/>
  <c r="D8"/>
  <c r="E8"/>
  <c r="F8"/>
  <c r="G8"/>
  <c r="H8"/>
  <c r="I8"/>
  <c r="J8"/>
  <c r="K8"/>
  <c r="L8"/>
  <c r="O8"/>
  <c r="P8"/>
  <c r="C9"/>
  <c r="D9"/>
  <c r="E9"/>
  <c r="F9"/>
  <c r="G9"/>
  <c r="H9"/>
  <c r="I9"/>
  <c r="J9"/>
  <c r="K9"/>
  <c r="L9"/>
  <c r="O9"/>
  <c r="P9"/>
  <c r="C10"/>
  <c r="D10"/>
  <c r="E10"/>
  <c r="F10"/>
  <c r="F32" s="1"/>
  <c r="G10"/>
  <c r="H10"/>
  <c r="I10"/>
  <c r="J10"/>
  <c r="K10"/>
  <c r="L10"/>
  <c r="O10"/>
  <c r="P10"/>
  <c r="C11"/>
  <c r="D11"/>
  <c r="E11"/>
  <c r="F11"/>
  <c r="G11"/>
  <c r="H11"/>
  <c r="I11"/>
  <c r="J11"/>
  <c r="K11"/>
  <c r="L11"/>
  <c r="O11"/>
  <c r="P11"/>
  <c r="C12"/>
  <c r="D12"/>
  <c r="E12"/>
  <c r="F12"/>
  <c r="G12"/>
  <c r="H12"/>
  <c r="I12"/>
  <c r="J12"/>
  <c r="K12"/>
  <c r="L12"/>
  <c r="O12"/>
  <c r="P12"/>
  <c r="C13"/>
  <c r="D13"/>
  <c r="E13"/>
  <c r="F13"/>
  <c r="G13"/>
  <c r="H13"/>
  <c r="I13"/>
  <c r="J13"/>
  <c r="K13"/>
  <c r="L13"/>
  <c r="O13"/>
  <c r="P13"/>
  <c r="C14"/>
  <c r="D14"/>
  <c r="B3" i="23" s="1"/>
  <c r="E14" i="21"/>
  <c r="B4" i="23" s="1"/>
  <c r="F14" i="21"/>
  <c r="B5" i="23" s="1"/>
  <c r="G14" i="21"/>
  <c r="B6" i="23" s="1"/>
  <c r="H14" i="21"/>
  <c r="I14"/>
  <c r="B8" i="23" s="1"/>
  <c r="J14" i="21"/>
  <c r="B9" i="23" s="1"/>
  <c r="K14" i="21"/>
  <c r="B10" i="23" s="1"/>
  <c r="L14" i="21"/>
  <c r="B11" i="23" s="1"/>
  <c r="O14" i="21"/>
  <c r="B14" i="23" s="1"/>
  <c r="P14" i="21"/>
  <c r="B15" i="23" s="1"/>
  <c r="C15" i="21"/>
  <c r="D15"/>
  <c r="E15"/>
  <c r="F15"/>
  <c r="G15"/>
  <c r="H15"/>
  <c r="I15"/>
  <c r="J15"/>
  <c r="K15"/>
  <c r="L15"/>
  <c r="O15"/>
  <c r="P15"/>
  <c r="C16"/>
  <c r="D16"/>
  <c r="E16"/>
  <c r="F16"/>
  <c r="G16"/>
  <c r="H16"/>
  <c r="I16"/>
  <c r="J16"/>
  <c r="K16"/>
  <c r="L16"/>
  <c r="O16"/>
  <c r="P16"/>
  <c r="C17"/>
  <c r="D17"/>
  <c r="E17"/>
  <c r="F17"/>
  <c r="G17"/>
  <c r="H17"/>
  <c r="I17"/>
  <c r="J17"/>
  <c r="K17"/>
  <c r="L17"/>
  <c r="O17"/>
  <c r="P17"/>
  <c r="C18"/>
  <c r="D18"/>
  <c r="B3" i="33" s="1"/>
  <c r="E18" i="21"/>
  <c r="B4" i="33" s="1"/>
  <c r="F18" i="21"/>
  <c r="B5" i="33" s="1"/>
  <c r="G18" i="21"/>
  <c r="B6" i="33" s="1"/>
  <c r="H18" i="21"/>
  <c r="I18"/>
  <c r="B8" i="33" s="1"/>
  <c r="J18" i="21"/>
  <c r="B9" i="33" s="1"/>
  <c r="K18" i="21"/>
  <c r="B10" i="33" s="1"/>
  <c r="L18" i="21"/>
  <c r="B11" i="33" s="1"/>
  <c r="O18" i="21"/>
  <c r="B14" i="33" s="1"/>
  <c r="P18" i="21"/>
  <c r="B15" i="33" s="1"/>
  <c r="C19" i="21"/>
  <c r="D19"/>
  <c r="E19"/>
  <c r="F19"/>
  <c r="G19"/>
  <c r="I19"/>
  <c r="J19"/>
  <c r="K19"/>
  <c r="L19"/>
  <c r="O19"/>
  <c r="P19"/>
  <c r="C20"/>
  <c r="D20"/>
  <c r="E20"/>
  <c r="F20"/>
  <c r="G20"/>
  <c r="H20"/>
  <c r="I20"/>
  <c r="J20"/>
  <c r="K20"/>
  <c r="L20"/>
  <c r="O20"/>
  <c r="P20"/>
  <c r="C21"/>
  <c r="D21"/>
  <c r="E21"/>
  <c r="F21"/>
  <c r="G21"/>
  <c r="H21"/>
  <c r="I21"/>
  <c r="J21"/>
  <c r="K21"/>
  <c r="L21"/>
  <c r="O21"/>
  <c r="P21"/>
  <c r="C22"/>
  <c r="D22"/>
  <c r="E22"/>
  <c r="F22"/>
  <c r="G22"/>
  <c r="H22"/>
  <c r="I22"/>
  <c r="J22"/>
  <c r="K22"/>
  <c r="L22"/>
  <c r="O22"/>
  <c r="P22"/>
  <c r="C23"/>
  <c r="D23"/>
  <c r="E23"/>
  <c r="F23"/>
  <c r="G23"/>
  <c r="I23"/>
  <c r="J23"/>
  <c r="K23"/>
  <c r="L23"/>
  <c r="O23"/>
  <c r="P23"/>
  <c r="C24"/>
  <c r="D24"/>
  <c r="E24"/>
  <c r="F24"/>
  <c r="G24"/>
  <c r="H24"/>
  <c r="I24"/>
  <c r="J24"/>
  <c r="K24"/>
  <c r="L24"/>
  <c r="O24"/>
  <c r="P24"/>
  <c r="C25"/>
  <c r="D25"/>
  <c r="B3" i="26" s="1"/>
  <c r="E25" i="21"/>
  <c r="B4" i="26" s="1"/>
  <c r="F25" i="21"/>
  <c r="B5" i="26" s="1"/>
  <c r="G25" i="21"/>
  <c r="B6" i="26" s="1"/>
  <c r="I25" i="21"/>
  <c r="J25"/>
  <c r="B9" i="26" s="1"/>
  <c r="K25" i="21"/>
  <c r="B10" i="26" s="1"/>
  <c r="L25" i="21"/>
  <c r="B11" i="26" s="1"/>
  <c r="O25" i="21"/>
  <c r="B14" i="26" s="1"/>
  <c r="P25" i="21"/>
  <c r="B15" i="26" s="1"/>
  <c r="C26" i="21"/>
  <c r="D26"/>
  <c r="E26"/>
  <c r="F26"/>
  <c r="G26"/>
  <c r="H26"/>
  <c r="I26"/>
  <c r="J26"/>
  <c r="K26"/>
  <c r="L26"/>
  <c r="O26"/>
  <c r="P26"/>
  <c r="C27"/>
  <c r="D27"/>
  <c r="E27"/>
  <c r="F27"/>
  <c r="G27"/>
  <c r="I27"/>
  <c r="J27"/>
  <c r="K27"/>
  <c r="L27"/>
  <c r="O27"/>
  <c r="P27"/>
  <c r="C28"/>
  <c r="D28"/>
  <c r="E28"/>
  <c r="F28"/>
  <c r="G28"/>
  <c r="H28"/>
  <c r="I28"/>
  <c r="J28"/>
  <c r="K28"/>
  <c r="L28"/>
  <c r="O28"/>
  <c r="P28"/>
  <c r="C29"/>
  <c r="D29"/>
  <c r="E29"/>
  <c r="F29"/>
  <c r="G29"/>
  <c r="H29"/>
  <c r="I29"/>
  <c r="J29"/>
  <c r="K29"/>
  <c r="L29"/>
  <c r="O29"/>
  <c r="P29"/>
  <c r="C30"/>
  <c r="D30"/>
  <c r="E30"/>
  <c r="F30"/>
  <c r="G30"/>
  <c r="H30"/>
  <c r="I30"/>
  <c r="J30"/>
  <c r="K30"/>
  <c r="L30"/>
  <c r="O30"/>
  <c r="P30"/>
  <c r="M31"/>
  <c r="N31"/>
  <c r="J32"/>
  <c r="M32"/>
  <c r="N32"/>
  <c r="E33"/>
  <c r="M33"/>
  <c r="N33"/>
  <c r="P33" i="20" l="1"/>
  <c r="P32"/>
  <c r="P32" i="16"/>
  <c r="AB4" i="34"/>
  <c r="D24" i="24" s="1"/>
  <c r="P32" i="21"/>
  <c r="P31"/>
  <c r="P33" i="19"/>
  <c r="P31"/>
  <c r="X31" s="1"/>
  <c r="P32" i="18"/>
  <c r="P31"/>
  <c r="P33" i="17"/>
  <c r="P28" i="28"/>
  <c r="P32" i="34"/>
  <c r="O31" i="21"/>
  <c r="O9" i="28"/>
  <c r="O32" i="34"/>
  <c r="O33" i="21"/>
  <c r="O31" i="19"/>
  <c r="O33" i="17"/>
  <c r="AB29" i="34"/>
  <c r="D23" i="24" s="1"/>
  <c r="O19" i="28"/>
  <c r="O17"/>
  <c r="O15"/>
  <c r="O32" i="15"/>
  <c r="O33" i="19"/>
  <c r="O33" i="20"/>
  <c r="O32"/>
  <c r="X12" i="15"/>
  <c r="X21" i="13"/>
  <c r="O31" i="18"/>
  <c r="O32" i="21"/>
  <c r="O5" i="28"/>
  <c r="O32" i="19"/>
  <c r="X18" i="21"/>
  <c r="AB25" i="34"/>
  <c r="D27" i="24" s="1"/>
  <c r="O23" i="28"/>
  <c r="X23" i="34"/>
  <c r="O31"/>
  <c r="O10" i="28"/>
  <c r="AB30" i="34"/>
  <c r="D28" i="24" s="1"/>
  <c r="L33" i="34"/>
  <c r="L8" i="28"/>
  <c r="L31" i="21"/>
  <c r="L32"/>
  <c r="L33" i="20"/>
  <c r="L32"/>
  <c r="L31" i="19"/>
  <c r="L31" i="18"/>
  <c r="K31" i="13"/>
  <c r="K33" i="20"/>
  <c r="X24" i="21"/>
  <c r="X23"/>
  <c r="W22"/>
  <c r="W20"/>
  <c r="X15"/>
  <c r="X13"/>
  <c r="X11"/>
  <c r="W22" i="19"/>
  <c r="W21"/>
  <c r="K23" i="28"/>
  <c r="X16" i="15"/>
  <c r="X14"/>
  <c r="K31" i="21"/>
  <c r="X3" i="13"/>
  <c r="X30" i="20"/>
  <c r="K31" i="19"/>
  <c r="K33" i="18"/>
  <c r="X5" i="16"/>
  <c r="X3"/>
  <c r="X21" i="21"/>
  <c r="X19"/>
  <c r="K32" i="13"/>
  <c r="K32" i="28" s="1"/>
  <c r="K33" i="34"/>
  <c r="X25"/>
  <c r="AB24"/>
  <c r="D16" i="24" s="1"/>
  <c r="X22" i="34"/>
  <c r="AB17"/>
  <c r="D14" i="24" s="1"/>
  <c r="X16" i="34"/>
  <c r="K32" i="20"/>
  <c r="X24" i="19"/>
  <c r="W23"/>
  <c r="X16"/>
  <c r="X15"/>
  <c r="X22" i="18"/>
  <c r="X3" i="17"/>
  <c r="K29" i="28"/>
  <c r="K27"/>
  <c r="K24"/>
  <c r="K22"/>
  <c r="K21"/>
  <c r="K31" i="34"/>
  <c r="K33" i="21"/>
  <c r="X23" i="20"/>
  <c r="K32" i="19"/>
  <c r="K33" i="13"/>
  <c r="K33" i="28" s="1"/>
  <c r="X26" i="13"/>
  <c r="K3" i="28"/>
  <c r="J31" i="13"/>
  <c r="X25" i="21"/>
  <c r="X25" i="20"/>
  <c r="J33"/>
  <c r="X33" s="1"/>
  <c r="J31"/>
  <c r="X29" i="19"/>
  <c r="X28"/>
  <c r="X27"/>
  <c r="X26"/>
  <c r="X3" i="15"/>
  <c r="X20" i="14"/>
  <c r="X4"/>
  <c r="X7" i="13"/>
  <c r="X30" i="21"/>
  <c r="X29"/>
  <c r="X28"/>
  <c r="X27"/>
  <c r="X29" i="20"/>
  <c r="X28"/>
  <c r="X27"/>
  <c r="W26"/>
  <c r="X5"/>
  <c r="J33" i="19"/>
  <c r="J32"/>
  <c r="X15" i="14"/>
  <c r="X13"/>
  <c r="X6"/>
  <c r="AB6" i="34"/>
  <c r="D21" i="24" s="1"/>
  <c r="X5" i="34"/>
  <c r="X16" i="21"/>
  <c r="X9"/>
  <c r="J32" i="20"/>
  <c r="X19"/>
  <c r="X5" i="19"/>
  <c r="X4"/>
  <c r="X3"/>
  <c r="J33" i="17"/>
  <c r="J31" i="16"/>
  <c r="X29" i="15"/>
  <c r="X27"/>
  <c r="X15"/>
  <c r="R30" i="13"/>
  <c r="Z30" s="1"/>
  <c r="J28" i="28"/>
  <c r="J32" i="34"/>
  <c r="J32" i="28" s="1"/>
  <c r="X7" i="21"/>
  <c r="X17" i="20"/>
  <c r="W15"/>
  <c r="X14"/>
  <c r="W12"/>
  <c r="X7"/>
  <c r="X6"/>
  <c r="X13" i="19"/>
  <c r="X12"/>
  <c r="X10"/>
  <c r="X9"/>
  <c r="X8"/>
  <c r="W6"/>
  <c r="X21" i="18"/>
  <c r="X6"/>
  <c r="X3"/>
  <c r="X22" i="17"/>
  <c r="X21"/>
  <c r="X10"/>
  <c r="I31" i="16"/>
  <c r="X24" i="14"/>
  <c r="X22"/>
  <c r="X9" i="13"/>
  <c r="X8"/>
  <c r="I33" i="21"/>
  <c r="X18" i="20"/>
  <c r="W13"/>
  <c r="W22"/>
  <c r="W21"/>
  <c r="W20"/>
  <c r="X4"/>
  <c r="X3"/>
  <c r="I33" i="19"/>
  <c r="X14"/>
  <c r="X30" i="17"/>
  <c r="X6"/>
  <c r="X23" i="16"/>
  <c r="X14"/>
  <c r="X7"/>
  <c r="X25" i="15"/>
  <c r="I10" i="28"/>
  <c r="AB15" i="34"/>
  <c r="D17" i="24" s="1"/>
  <c r="X26" i="21"/>
  <c r="I31"/>
  <c r="X16" i="20"/>
  <c r="W6" i="21"/>
  <c r="X4"/>
  <c r="X24" i="20"/>
  <c r="X24" i="17"/>
  <c r="X9"/>
  <c r="X8"/>
  <c r="X7"/>
  <c r="X30" i="16"/>
  <c r="X10" i="15"/>
  <c r="X5"/>
  <c r="X18" i="13"/>
  <c r="X14"/>
  <c r="X10"/>
  <c r="X28" i="34"/>
  <c r="X26"/>
  <c r="I24" i="28"/>
  <c r="R17" i="34"/>
  <c r="Z17" s="1"/>
  <c r="H31" i="18"/>
  <c r="R20" i="15"/>
  <c r="Z20" s="1"/>
  <c r="H18" i="28"/>
  <c r="X17" i="18"/>
  <c r="X16"/>
  <c r="X15"/>
  <c r="X22" i="16"/>
  <c r="H32" i="34"/>
  <c r="H32" i="28" s="1"/>
  <c r="X18" i="34"/>
  <c r="X20" i="18"/>
  <c r="X19"/>
  <c r="X21" i="16"/>
  <c r="X13"/>
  <c r="X17" i="13"/>
  <c r="X16"/>
  <c r="AB27" i="34"/>
  <c r="D15" i="24" s="1"/>
  <c r="X7" i="34"/>
  <c r="X5" i="21"/>
  <c r="X11" i="20"/>
  <c r="X10"/>
  <c r="X9"/>
  <c r="X8"/>
  <c r="X20" i="19"/>
  <c r="X19"/>
  <c r="X17"/>
  <c r="X11"/>
  <c r="X5" i="18"/>
  <c r="X4"/>
  <c r="X12" i="16"/>
  <c r="U12" i="21"/>
  <c r="R5"/>
  <c r="Z5" s="1"/>
  <c r="G33"/>
  <c r="R19" i="20"/>
  <c r="D19" i="30" s="1"/>
  <c r="U18" i="20"/>
  <c r="U17"/>
  <c r="G32"/>
  <c r="U16"/>
  <c r="R15"/>
  <c r="D27" i="30" s="1"/>
  <c r="G33" i="16"/>
  <c r="U6" i="13"/>
  <c r="G31" i="34"/>
  <c r="G31" i="28" s="1"/>
  <c r="R23" i="20"/>
  <c r="D6" i="30" s="1"/>
  <c r="R22" i="20"/>
  <c r="D2" i="30" s="1"/>
  <c r="R13" i="20"/>
  <c r="U23" i="19"/>
  <c r="R22"/>
  <c r="Z22" s="1"/>
  <c r="R21"/>
  <c r="E16" i="30" s="1"/>
  <c r="G31" i="18"/>
  <c r="R12"/>
  <c r="F11" i="30" s="1"/>
  <c r="R11" i="18"/>
  <c r="F28" i="30" s="1"/>
  <c r="R8" i="18"/>
  <c r="F14" i="30" s="1"/>
  <c r="R7" i="18"/>
  <c r="F13" i="30" s="1"/>
  <c r="R29" i="16"/>
  <c r="H12" i="30" s="1"/>
  <c r="G32" i="16"/>
  <c r="G15" i="28"/>
  <c r="U3" i="21"/>
  <c r="R21" i="20"/>
  <c r="D16" i="30" s="1"/>
  <c r="R23" i="15"/>
  <c r="I6" i="30" s="1"/>
  <c r="R21" i="15"/>
  <c r="I16" i="30" s="1"/>
  <c r="G13" i="28"/>
  <c r="G11"/>
  <c r="R27" i="34"/>
  <c r="Z27" s="1"/>
  <c r="U10" i="20"/>
  <c r="U9"/>
  <c r="G32" i="19"/>
  <c r="R11" i="14"/>
  <c r="J28" i="30" s="1"/>
  <c r="U6" i="14"/>
  <c r="G32" i="13"/>
  <c r="G32" i="28" s="1"/>
  <c r="G9"/>
  <c r="G33" i="34"/>
  <c r="R25" i="20"/>
  <c r="D21" i="30" s="1"/>
  <c r="U24" i="20"/>
  <c r="R20"/>
  <c r="D10" i="30" s="1"/>
  <c r="R12" i="20"/>
  <c r="D11" i="30" s="1"/>
  <c r="U11" i="20"/>
  <c r="F32" i="19"/>
  <c r="R16" i="17"/>
  <c r="G15" i="30" s="1"/>
  <c r="U16" i="15"/>
  <c r="F32" i="14"/>
  <c r="R28" i="34"/>
  <c r="L5" i="30" s="1"/>
  <c r="F33" i="20"/>
  <c r="R15" i="17"/>
  <c r="G27" i="30" s="1"/>
  <c r="U25" i="16"/>
  <c r="U16"/>
  <c r="F32" i="15"/>
  <c r="R23" i="13"/>
  <c r="Z23" s="1"/>
  <c r="F31" i="34"/>
  <c r="F31" i="28" s="1"/>
  <c r="U23" i="34"/>
  <c r="F33" i="21"/>
  <c r="F31" i="20"/>
  <c r="R16" i="19"/>
  <c r="E15" i="30" s="1"/>
  <c r="F33" i="19"/>
  <c r="R12"/>
  <c r="Z12" s="1"/>
  <c r="R11"/>
  <c r="E28" i="30" s="1"/>
  <c r="R6" i="19"/>
  <c r="Z6" s="1"/>
  <c r="U5"/>
  <c r="R27" i="18"/>
  <c r="F22" i="30" s="1"/>
  <c r="U28" i="16"/>
  <c r="U26"/>
  <c r="R19"/>
  <c r="H19" i="30" s="1"/>
  <c r="R29" i="14"/>
  <c r="J12" i="30" s="1"/>
  <c r="U24" i="14"/>
  <c r="R8"/>
  <c r="J14" i="30" s="1"/>
  <c r="U4" i="14"/>
  <c r="U30" i="13"/>
  <c r="R10"/>
  <c r="Z10" s="1"/>
  <c r="AA10" i="34"/>
  <c r="C20" i="24" s="1"/>
  <c r="R30" i="21"/>
  <c r="U24"/>
  <c r="U22"/>
  <c r="U10"/>
  <c r="U30" i="20"/>
  <c r="U29"/>
  <c r="U27"/>
  <c r="R7"/>
  <c r="Z7" s="1"/>
  <c r="C18" i="29" s="1"/>
  <c r="R3" i="20"/>
  <c r="D7" i="30" s="1"/>
  <c r="R15" i="19"/>
  <c r="E27" i="30" s="1"/>
  <c r="R10" i="19"/>
  <c r="Z10" s="1"/>
  <c r="R7"/>
  <c r="D17" i="29" s="1"/>
  <c r="E32" i="18"/>
  <c r="U27" i="17"/>
  <c r="U29" i="15"/>
  <c r="R8"/>
  <c r="Z8" s="1"/>
  <c r="U7"/>
  <c r="U5"/>
  <c r="R17" i="14"/>
  <c r="J18" i="30" s="1"/>
  <c r="R30" i="34"/>
  <c r="Z30" s="1"/>
  <c r="R29"/>
  <c r="R25"/>
  <c r="Z25" s="1"/>
  <c r="K18" i="26" s="1"/>
  <c r="R28" i="21"/>
  <c r="C5" i="30" s="1"/>
  <c r="U27" i="21"/>
  <c r="R25"/>
  <c r="B17" i="26" s="1"/>
  <c r="R6" i="20"/>
  <c r="D3" i="30" s="1"/>
  <c r="U20" i="19"/>
  <c r="U17"/>
  <c r="E33" i="14"/>
  <c r="R28"/>
  <c r="J5" i="30" s="1"/>
  <c r="R3" i="14"/>
  <c r="J7" i="30" s="1"/>
  <c r="E24" i="28"/>
  <c r="E15"/>
  <c r="E31" i="21"/>
  <c r="E32" i="19"/>
  <c r="E33" i="17"/>
  <c r="E31"/>
  <c r="E32" i="16"/>
  <c r="E33" i="28"/>
  <c r="U26" i="13"/>
  <c r="AA22" i="34"/>
  <c r="C2" i="24" s="1"/>
  <c r="R4" i="34"/>
  <c r="Z4" s="1"/>
  <c r="U23" i="21"/>
  <c r="R21"/>
  <c r="C16" i="30" s="1"/>
  <c r="U17" i="21"/>
  <c r="R26" i="20"/>
  <c r="D9" i="30" s="1"/>
  <c r="R5" i="20"/>
  <c r="D20" i="30" s="1"/>
  <c r="U24" i="19"/>
  <c r="U19"/>
  <c r="U18"/>
  <c r="R14"/>
  <c r="E4" i="30" s="1"/>
  <c r="R26" i="17"/>
  <c r="Z26" s="1"/>
  <c r="R11"/>
  <c r="G28" i="30" s="1"/>
  <c r="R10" i="16"/>
  <c r="H29" i="30" s="1"/>
  <c r="U20" i="15"/>
  <c r="U26" i="14"/>
  <c r="R18"/>
  <c r="J8" i="30" s="1"/>
  <c r="U8" i="14"/>
  <c r="U28" i="13"/>
  <c r="R26" i="34"/>
  <c r="Z26" s="1"/>
  <c r="AA19"/>
  <c r="C26" i="24" s="1"/>
  <c r="D13" i="28"/>
  <c r="U14" i="21"/>
  <c r="D31"/>
  <c r="U8" i="20"/>
  <c r="R4"/>
  <c r="D17" i="30" s="1"/>
  <c r="U26" i="19"/>
  <c r="R13"/>
  <c r="E25" i="30" s="1"/>
  <c r="U4" i="19"/>
  <c r="U3"/>
  <c r="R26" i="18"/>
  <c r="Z26" s="1"/>
  <c r="R23"/>
  <c r="F6" i="30" s="1"/>
  <c r="U22" i="17"/>
  <c r="U10"/>
  <c r="U8" i="16"/>
  <c r="R18" i="15"/>
  <c r="I8" i="30" s="1"/>
  <c r="U18" i="15"/>
  <c r="U14"/>
  <c r="U17" i="14"/>
  <c r="R24" i="13"/>
  <c r="Z24" s="1"/>
  <c r="U11"/>
  <c r="AA12" i="34"/>
  <c r="C9" i="24" s="1"/>
  <c r="U11" i="34"/>
  <c r="R24" i="21"/>
  <c r="C24" i="30" s="1"/>
  <c r="R22" i="21"/>
  <c r="C2" i="30" s="1"/>
  <c r="R20" i="21"/>
  <c r="C10" i="30" s="1"/>
  <c r="D33" i="18"/>
  <c r="R27" i="17"/>
  <c r="G22" i="30" s="1"/>
  <c r="R12" i="17"/>
  <c r="Z12" s="1"/>
  <c r="U28" i="14"/>
  <c r="R28" i="13"/>
  <c r="Z28" s="1"/>
  <c r="R21" i="34"/>
  <c r="Z21" s="1"/>
  <c r="U21" i="17"/>
  <c r="R7"/>
  <c r="F17" i="29" s="1"/>
  <c r="R30" i="16"/>
  <c r="H23" i="30" s="1"/>
  <c r="U17" i="16"/>
  <c r="U15" i="14"/>
  <c r="U22" i="13"/>
  <c r="D27" i="28"/>
  <c r="R24" i="34"/>
  <c r="Z24" s="1"/>
  <c r="U26" i="17"/>
  <c r="R7" i="15"/>
  <c r="H17" i="29" s="1"/>
  <c r="R28" i="16"/>
  <c r="H5" i="30" s="1"/>
  <c r="U15" i="20"/>
  <c r="C39" i="13"/>
  <c r="U26" i="18"/>
  <c r="U21"/>
  <c r="R13"/>
  <c r="F25" i="30" s="1"/>
  <c r="C19" i="28"/>
  <c r="R19" i="34"/>
  <c r="Z19" s="1"/>
  <c r="U23" i="18"/>
  <c r="U21" i="19"/>
  <c r="R20"/>
  <c r="Z20" s="1"/>
  <c r="R18" i="17"/>
  <c r="F17" i="33" s="1"/>
  <c r="U17" i="17"/>
  <c r="U20" i="13"/>
  <c r="U25" i="34"/>
  <c r="R23"/>
  <c r="Z23" s="1"/>
  <c r="U12" i="17"/>
  <c r="R30" i="19"/>
  <c r="Z30" s="1"/>
  <c r="U30" i="21"/>
  <c r="U12" i="20"/>
  <c r="C32" i="34"/>
  <c r="C7" i="28"/>
  <c r="U25" i="21"/>
  <c r="R10"/>
  <c r="Z10" s="1"/>
  <c r="C33" i="18"/>
  <c r="U24" i="16"/>
  <c r="R23" i="21"/>
  <c r="Z23" s="1"/>
  <c r="R9" i="20"/>
  <c r="R23" i="19"/>
  <c r="E6" i="30" s="1"/>
  <c r="U6" i="19"/>
  <c r="R5"/>
  <c r="U10" i="18"/>
  <c r="R8" i="16"/>
  <c r="H14" i="30" s="1"/>
  <c r="C31" i="21"/>
  <c r="U8" i="18"/>
  <c r="R26" i="14"/>
  <c r="Z26" s="1"/>
  <c r="U28" i="21"/>
  <c r="C32" i="18"/>
  <c r="U7"/>
  <c r="Z11" i="14"/>
  <c r="AA26" i="34"/>
  <c r="C7" i="24" s="1"/>
  <c r="R27" i="21"/>
  <c r="R8" i="20"/>
  <c r="D14" i="30" s="1"/>
  <c r="C33" i="19"/>
  <c r="R27"/>
  <c r="R19"/>
  <c r="R4"/>
  <c r="E17" i="30" s="1"/>
  <c r="C33" i="15"/>
  <c r="U29" i="13"/>
  <c r="C11" i="28"/>
  <c r="U11" i="17"/>
  <c r="U19" i="21"/>
  <c r="C33" i="20"/>
  <c r="R26" i="19"/>
  <c r="R24"/>
  <c r="E24" i="30" s="1"/>
  <c r="U24" i="13"/>
  <c r="U12"/>
  <c r="C31"/>
  <c r="U4"/>
  <c r="U29" i="19"/>
  <c r="R19" i="21"/>
  <c r="C19" i="30" s="1"/>
  <c r="U22" i="20"/>
  <c r="U13"/>
  <c r="R30" i="18"/>
  <c r="U6"/>
  <c r="U16" i="17"/>
  <c r="R26" i="16"/>
  <c r="Z26" s="1"/>
  <c r="R17"/>
  <c r="C32" i="13"/>
  <c r="U8" i="21"/>
  <c r="U20"/>
  <c r="R17"/>
  <c r="C18" i="30" s="1"/>
  <c r="U16" i="21"/>
  <c r="R12"/>
  <c r="C11" i="30" s="1"/>
  <c r="R8" i="21"/>
  <c r="R11" i="20"/>
  <c r="D28" i="30" s="1"/>
  <c r="C31" i="19"/>
  <c r="R29"/>
  <c r="E12" i="30" s="1"/>
  <c r="U23" i="16"/>
  <c r="U14"/>
  <c r="U7"/>
  <c r="U5" i="14"/>
  <c r="R16" i="21"/>
  <c r="Z16" s="1"/>
  <c r="U20" i="20"/>
  <c r="R10"/>
  <c r="R28" i="19"/>
  <c r="Z28" s="1"/>
  <c r="U22"/>
  <c r="R17"/>
  <c r="E18" i="30" s="1"/>
  <c r="R29" i="18"/>
  <c r="R28"/>
  <c r="Z28" s="1"/>
  <c r="U22"/>
  <c r="U29" i="17"/>
  <c r="U28"/>
  <c r="R11" i="16"/>
  <c r="H28" i="30" s="1"/>
  <c r="U5" i="16"/>
  <c r="U13" i="34"/>
  <c r="U24" i="18"/>
  <c r="C23" i="28"/>
  <c r="U22" i="34"/>
  <c r="R8"/>
  <c r="L9" i="31" s="1"/>
  <c r="C20" i="30"/>
  <c r="T8" i="19"/>
  <c r="Q8"/>
  <c r="D9" i="31" s="1"/>
  <c r="R19" i="18"/>
  <c r="U19"/>
  <c r="R4"/>
  <c r="F17" i="30" s="1"/>
  <c r="T19" i="17"/>
  <c r="Q19"/>
  <c r="F27" i="31" s="1"/>
  <c r="R19" i="17"/>
  <c r="U19"/>
  <c r="W18"/>
  <c r="F7" i="33"/>
  <c r="X18" i="17"/>
  <c r="X13"/>
  <c r="R8"/>
  <c r="T4"/>
  <c r="Q4"/>
  <c r="F17" i="31" s="1"/>
  <c r="R4" i="17"/>
  <c r="G17" i="30" s="1"/>
  <c r="U4" i="17"/>
  <c r="C33"/>
  <c r="U15" i="16"/>
  <c r="F32"/>
  <c r="X4"/>
  <c r="K33"/>
  <c r="T22" i="15"/>
  <c r="Q22"/>
  <c r="H19" i="31" s="1"/>
  <c r="U22" i="15"/>
  <c r="R22"/>
  <c r="Z22" s="1"/>
  <c r="R19"/>
  <c r="U19"/>
  <c r="R15"/>
  <c r="U15"/>
  <c r="X27" i="13"/>
  <c r="R27"/>
  <c r="Z27" s="1"/>
  <c r="U27"/>
  <c r="O21" i="28"/>
  <c r="O32" i="13"/>
  <c r="O32" i="28" s="1"/>
  <c r="R21" i="13"/>
  <c r="Z21" s="1"/>
  <c r="U21"/>
  <c r="O31"/>
  <c r="O31" i="28" s="1"/>
  <c r="P33" i="21"/>
  <c r="L33"/>
  <c r="H33"/>
  <c r="D33"/>
  <c r="I32"/>
  <c r="E32"/>
  <c r="J31"/>
  <c r="F31"/>
  <c r="W30"/>
  <c r="W28"/>
  <c r="W24"/>
  <c r="X22"/>
  <c r="T22"/>
  <c r="Q22"/>
  <c r="B19" i="31" s="1"/>
  <c r="U21" i="21"/>
  <c r="X20"/>
  <c r="T20"/>
  <c r="Q20"/>
  <c r="B2" i="31" s="1"/>
  <c r="W19" i="21"/>
  <c r="W17"/>
  <c r="W16"/>
  <c r="R14"/>
  <c r="Z14" s="1"/>
  <c r="B18" i="23" s="1"/>
  <c r="W14" i="21"/>
  <c r="B7" i="23"/>
  <c r="W12" i="21"/>
  <c r="W10"/>
  <c r="W8"/>
  <c r="R6"/>
  <c r="T6"/>
  <c r="Q6"/>
  <c r="B10" i="31" s="1"/>
  <c r="U5" i="21"/>
  <c r="R3"/>
  <c r="W3"/>
  <c r="I32" i="20"/>
  <c r="E32"/>
  <c r="P31"/>
  <c r="L31"/>
  <c r="H31"/>
  <c r="D31"/>
  <c r="T26"/>
  <c r="Q26"/>
  <c r="C4" i="31" s="1"/>
  <c r="T22" i="20"/>
  <c r="Q22"/>
  <c r="C19" i="31" s="1"/>
  <c r="Q21" i="20"/>
  <c r="C13" i="31" s="1"/>
  <c r="T21" i="20"/>
  <c r="T20"/>
  <c r="Q20"/>
  <c r="C2" i="31" s="1"/>
  <c r="T15" i="20"/>
  <c r="Q15"/>
  <c r="C29" i="31" s="1"/>
  <c r="T14" i="20"/>
  <c r="Q14"/>
  <c r="C16" i="23" s="1"/>
  <c r="C2"/>
  <c r="Q13" i="20"/>
  <c r="C14" i="31" s="1"/>
  <c r="T13" i="20"/>
  <c r="T12"/>
  <c r="Q12"/>
  <c r="C15" i="31" s="1"/>
  <c r="W11" i="20"/>
  <c r="W10"/>
  <c r="W9"/>
  <c r="W8"/>
  <c r="U7"/>
  <c r="U6"/>
  <c r="U5"/>
  <c r="U4"/>
  <c r="U3"/>
  <c r="L33" i="19"/>
  <c r="H33"/>
  <c r="D33"/>
  <c r="C32"/>
  <c r="J31"/>
  <c r="F31"/>
  <c r="W30"/>
  <c r="W29"/>
  <c r="W28"/>
  <c r="W27"/>
  <c r="W26"/>
  <c r="U25"/>
  <c r="W25"/>
  <c r="D8" i="26"/>
  <c r="W24" i="19"/>
  <c r="T23"/>
  <c r="Q23"/>
  <c r="D11" i="31" s="1"/>
  <c r="T22" i="19"/>
  <c r="Q22"/>
  <c r="D19" i="31" s="1"/>
  <c r="Q21" i="19"/>
  <c r="D13" i="31" s="1"/>
  <c r="T21" i="19"/>
  <c r="W20"/>
  <c r="W19"/>
  <c r="R18"/>
  <c r="Z18" s="1"/>
  <c r="D18" i="33" s="1"/>
  <c r="W18" i="19"/>
  <c r="D7" i="33"/>
  <c r="W17" i="19"/>
  <c r="U16"/>
  <c r="U15"/>
  <c r="U14"/>
  <c r="U13"/>
  <c r="U12"/>
  <c r="U11"/>
  <c r="U10"/>
  <c r="T7"/>
  <c r="Q7"/>
  <c r="D16" i="29" s="1"/>
  <c r="D2"/>
  <c r="T6" i="19"/>
  <c r="Q6"/>
  <c r="D10" i="31" s="1"/>
  <c r="W5" i="19"/>
  <c r="W4"/>
  <c r="R3"/>
  <c r="Z3" s="1"/>
  <c r="W3"/>
  <c r="H32" i="18"/>
  <c r="W28"/>
  <c r="X28"/>
  <c r="U25"/>
  <c r="R25"/>
  <c r="F21" i="30" s="1"/>
  <c r="R22" i="18"/>
  <c r="E10" i="33"/>
  <c r="X18" i="18"/>
  <c r="T18"/>
  <c r="Q18"/>
  <c r="E2" i="33"/>
  <c r="R18" i="18"/>
  <c r="E17" i="33" s="1"/>
  <c r="U18" i="18"/>
  <c r="R14"/>
  <c r="E17" i="23" s="1"/>
  <c r="W13" i="18"/>
  <c r="X13"/>
  <c r="R10"/>
  <c r="X8"/>
  <c r="U5"/>
  <c r="J32"/>
  <c r="F32"/>
  <c r="R3"/>
  <c r="U3"/>
  <c r="I33" i="17"/>
  <c r="F32"/>
  <c r="I31"/>
  <c r="R29"/>
  <c r="X27"/>
  <c r="X25"/>
  <c r="U25"/>
  <c r="R22"/>
  <c r="W17"/>
  <c r="X17"/>
  <c r="U14"/>
  <c r="R14"/>
  <c r="F17" i="23" s="1"/>
  <c r="X12" i="17"/>
  <c r="F15" i="29"/>
  <c r="P32" i="17"/>
  <c r="P31"/>
  <c r="F9" i="29"/>
  <c r="J31" i="17"/>
  <c r="F5" i="29"/>
  <c r="F31" i="17"/>
  <c r="K32"/>
  <c r="K31"/>
  <c r="G32"/>
  <c r="G31"/>
  <c r="T3"/>
  <c r="Q3"/>
  <c r="F5" i="31" s="1"/>
  <c r="R3" i="17"/>
  <c r="C32"/>
  <c r="U3"/>
  <c r="C31"/>
  <c r="L32" i="16"/>
  <c r="X32" s="1"/>
  <c r="D32"/>
  <c r="W27"/>
  <c r="X27"/>
  <c r="R27"/>
  <c r="X24"/>
  <c r="R18"/>
  <c r="T13"/>
  <c r="Q13"/>
  <c r="G14" i="31" s="1"/>
  <c r="R13" i="16"/>
  <c r="U13"/>
  <c r="W11"/>
  <c r="X11"/>
  <c r="X30" i="15"/>
  <c r="R30"/>
  <c r="Z30" s="1"/>
  <c r="U30"/>
  <c r="X28"/>
  <c r="O33"/>
  <c r="I33"/>
  <c r="I31"/>
  <c r="X4"/>
  <c r="E33"/>
  <c r="R4"/>
  <c r="U4"/>
  <c r="I4" i="26"/>
  <c r="R25" i="14"/>
  <c r="U25"/>
  <c r="R9"/>
  <c r="U9"/>
  <c r="X5"/>
  <c r="I31"/>
  <c r="I33"/>
  <c r="Q29" i="21"/>
  <c r="B23" i="31" s="1"/>
  <c r="T29" i="21"/>
  <c r="T26"/>
  <c r="Q26"/>
  <c r="B4" i="31" s="1"/>
  <c r="Q25" i="21"/>
  <c r="B6" i="31" s="1"/>
  <c r="T25" i="21"/>
  <c r="B2" i="26"/>
  <c r="T18" i="21"/>
  <c r="Q18"/>
  <c r="B16" i="33" s="1"/>
  <c r="B2"/>
  <c r="T15" i="21"/>
  <c r="Q15"/>
  <c r="B29" i="31" s="1"/>
  <c r="Q13" i="21"/>
  <c r="B14" i="31" s="1"/>
  <c r="T13" i="21"/>
  <c r="T11"/>
  <c r="Q11"/>
  <c r="B24" i="31" s="1"/>
  <c r="Q9" i="21"/>
  <c r="B28" i="31" s="1"/>
  <c r="T9" i="21"/>
  <c r="T7"/>
  <c r="Q7"/>
  <c r="B16" i="29" s="1"/>
  <c r="B2"/>
  <c r="R4" i="21"/>
  <c r="Z4" s="1"/>
  <c r="T4"/>
  <c r="Q4"/>
  <c r="B17" i="31" s="1"/>
  <c r="T30" i="20"/>
  <c r="Q30"/>
  <c r="C16" i="31" s="1"/>
  <c r="T28" i="20"/>
  <c r="Q28"/>
  <c r="C21" i="31" s="1"/>
  <c r="Q25" i="20"/>
  <c r="C6" i="31" s="1"/>
  <c r="T25" i="20"/>
  <c r="C2" i="26"/>
  <c r="T19" i="20"/>
  <c r="Q19"/>
  <c r="C27" i="31" s="1"/>
  <c r="X25" i="19"/>
  <c r="Q9"/>
  <c r="D28" i="31" s="1"/>
  <c r="T9" i="19"/>
  <c r="W7"/>
  <c r="D7" i="29"/>
  <c r="Q30" i="17"/>
  <c r="F16" i="31" s="1"/>
  <c r="T30" i="17"/>
  <c r="R30"/>
  <c r="G23" i="30" s="1"/>
  <c r="U30" i="17"/>
  <c r="X28"/>
  <c r="K33"/>
  <c r="X15" i="16"/>
  <c r="J32"/>
  <c r="T4"/>
  <c r="Q4"/>
  <c r="G17" i="31" s="1"/>
  <c r="R4" i="16"/>
  <c r="U4"/>
  <c r="C33"/>
  <c r="T19" i="14"/>
  <c r="Q19"/>
  <c r="I27" i="31" s="1"/>
  <c r="U19" i="14"/>
  <c r="R19"/>
  <c r="R16"/>
  <c r="Z16" s="1"/>
  <c r="U16"/>
  <c r="C33" i="21"/>
  <c r="H32"/>
  <c r="D32"/>
  <c r="T30"/>
  <c r="Q30"/>
  <c r="B16" i="31" s="1"/>
  <c r="U29" i="21"/>
  <c r="T28"/>
  <c r="Q28"/>
  <c r="B21" i="31" s="1"/>
  <c r="W27" i="21"/>
  <c r="U26"/>
  <c r="T24"/>
  <c r="Q24"/>
  <c r="B26" i="31" s="1"/>
  <c r="W23" i="21"/>
  <c r="W21"/>
  <c r="T19"/>
  <c r="Q19"/>
  <c r="B27" i="31" s="1"/>
  <c r="U18" i="21"/>
  <c r="X17"/>
  <c r="Q17"/>
  <c r="B20" i="31" s="1"/>
  <c r="T17" i="21"/>
  <c r="T16"/>
  <c r="Q16"/>
  <c r="B22" i="31" s="1"/>
  <c r="U15" i="21"/>
  <c r="X14"/>
  <c r="T14"/>
  <c r="Q14"/>
  <c r="B8" i="31" s="1"/>
  <c r="B2" i="23"/>
  <c r="U13" i="21"/>
  <c r="X12"/>
  <c r="T12"/>
  <c r="Q12"/>
  <c r="B15" i="31" s="1"/>
  <c r="U11" i="21"/>
  <c r="X10"/>
  <c r="T10"/>
  <c r="Q10"/>
  <c r="B25" i="31" s="1"/>
  <c r="U9" i="21"/>
  <c r="X8"/>
  <c r="T8"/>
  <c r="Q8"/>
  <c r="B9" i="31" s="1"/>
  <c r="U7" i="21"/>
  <c r="X6"/>
  <c r="W5"/>
  <c r="X3"/>
  <c r="T3"/>
  <c r="Q3"/>
  <c r="B5" i="31" s="1"/>
  <c r="H32" i="20"/>
  <c r="D32"/>
  <c r="O31"/>
  <c r="K31"/>
  <c r="G31"/>
  <c r="C31"/>
  <c r="U28"/>
  <c r="X26"/>
  <c r="X22"/>
  <c r="X21"/>
  <c r="X20"/>
  <c r="X15"/>
  <c r="X13"/>
  <c r="X12"/>
  <c r="T11"/>
  <c r="Q11"/>
  <c r="C24" i="31" s="1"/>
  <c r="T10" i="20"/>
  <c r="Q10"/>
  <c r="C25" i="31" s="1"/>
  <c r="Q9" i="20"/>
  <c r="C28" i="31" s="1"/>
  <c r="T9" i="20"/>
  <c r="T8"/>
  <c r="Q8"/>
  <c r="C9" i="31" s="1"/>
  <c r="W7" i="20"/>
  <c r="C7" i="29"/>
  <c r="W6" i="20"/>
  <c r="W5"/>
  <c r="W4"/>
  <c r="W3"/>
  <c r="K33" i="19"/>
  <c r="I31"/>
  <c r="E31"/>
  <c r="X30"/>
  <c r="T30"/>
  <c r="Q30"/>
  <c r="D16" i="31" s="1"/>
  <c r="Q29" i="19"/>
  <c r="D23" i="31" s="1"/>
  <c r="T29" i="19"/>
  <c r="T28"/>
  <c r="Q28"/>
  <c r="D21" i="31" s="1"/>
  <c r="T27" i="19"/>
  <c r="Q27"/>
  <c r="D18" i="31" s="1"/>
  <c r="T26" i="19"/>
  <c r="Q26"/>
  <c r="D4" i="31" s="1"/>
  <c r="R25" i="19"/>
  <c r="D17" i="26" s="1"/>
  <c r="Q25" i="19"/>
  <c r="D6" i="31" s="1"/>
  <c r="T25" i="19"/>
  <c r="D2" i="26"/>
  <c r="T24" i="19"/>
  <c r="Q24"/>
  <c r="D26" i="31" s="1"/>
  <c r="X22" i="19"/>
  <c r="X21"/>
  <c r="T20"/>
  <c r="Q20"/>
  <c r="D2" i="31" s="1"/>
  <c r="T19" i="19"/>
  <c r="Q19"/>
  <c r="D27" i="31" s="1"/>
  <c r="T18" i="19"/>
  <c r="Q18"/>
  <c r="D2" i="33"/>
  <c r="Q17" i="19"/>
  <c r="D20" i="31" s="1"/>
  <c r="T17" i="19"/>
  <c r="W16"/>
  <c r="W15"/>
  <c r="W14"/>
  <c r="D7" i="23"/>
  <c r="W13" i="19"/>
  <c r="W12"/>
  <c r="W11"/>
  <c r="W10"/>
  <c r="U9"/>
  <c r="U8"/>
  <c r="X7"/>
  <c r="X6"/>
  <c r="Q5"/>
  <c r="D3" i="31" s="1"/>
  <c r="T5" i="19"/>
  <c r="T4"/>
  <c r="Q4"/>
  <c r="D17" i="31" s="1"/>
  <c r="T3" i="19"/>
  <c r="Q3"/>
  <c r="D5" i="31" s="1"/>
  <c r="J33" i="18"/>
  <c r="F33"/>
  <c r="U33" s="1"/>
  <c r="L32"/>
  <c r="G32"/>
  <c r="W30"/>
  <c r="X30"/>
  <c r="U30"/>
  <c r="W27"/>
  <c r="X27"/>
  <c r="R24"/>
  <c r="R21"/>
  <c r="F16" i="30" s="1"/>
  <c r="Q17" i="18"/>
  <c r="E20" i="31" s="1"/>
  <c r="T17" i="18"/>
  <c r="R17"/>
  <c r="U17"/>
  <c r="W12"/>
  <c r="X12"/>
  <c r="U9"/>
  <c r="R9"/>
  <c r="E8" i="29"/>
  <c r="X7" i="18"/>
  <c r="I31"/>
  <c r="E4" i="29"/>
  <c r="E31" i="18"/>
  <c r="R6"/>
  <c r="U4"/>
  <c r="R28" i="17"/>
  <c r="X26"/>
  <c r="U24"/>
  <c r="R21"/>
  <c r="X20"/>
  <c r="R17"/>
  <c r="G18" i="30" s="1"/>
  <c r="W16" i="17"/>
  <c r="X16"/>
  <c r="U13"/>
  <c r="R13"/>
  <c r="O32"/>
  <c r="O31"/>
  <c r="X11"/>
  <c r="I32"/>
  <c r="E32"/>
  <c r="R10"/>
  <c r="Z10" s="1"/>
  <c r="U9"/>
  <c r="T6"/>
  <c r="Q6"/>
  <c r="F10" i="31" s="1"/>
  <c r="R6" i="17"/>
  <c r="Z6" s="1"/>
  <c r="U6"/>
  <c r="X5"/>
  <c r="U27" i="16"/>
  <c r="T22"/>
  <c r="Q22"/>
  <c r="G19" i="31" s="1"/>
  <c r="R22" i="16"/>
  <c r="U22"/>
  <c r="W16"/>
  <c r="X16"/>
  <c r="R16"/>
  <c r="H15" i="30" s="1"/>
  <c r="X26" i="15"/>
  <c r="R17"/>
  <c r="U17"/>
  <c r="X13"/>
  <c r="R13"/>
  <c r="U13"/>
  <c r="X11"/>
  <c r="J32"/>
  <c r="J31"/>
  <c r="F31"/>
  <c r="E31" i="14"/>
  <c r="X30"/>
  <c r="I8" i="23"/>
  <c r="X14" i="14"/>
  <c r="I4" i="23"/>
  <c r="R14" i="14"/>
  <c r="I17" i="23" s="1"/>
  <c r="U14" i="14"/>
  <c r="X12"/>
  <c r="J32"/>
  <c r="J31"/>
  <c r="F31"/>
  <c r="Q29" i="20"/>
  <c r="C23" i="31" s="1"/>
  <c r="T29" i="20"/>
  <c r="T27"/>
  <c r="Q27"/>
  <c r="C18" i="31" s="1"/>
  <c r="T24" i="20"/>
  <c r="Q24"/>
  <c r="C26" i="31" s="1"/>
  <c r="T23" i="20"/>
  <c r="Q23"/>
  <c r="C11" i="31" s="1"/>
  <c r="T18" i="20"/>
  <c r="Q18"/>
  <c r="C16" i="33" s="1"/>
  <c r="C2"/>
  <c r="Q17" i="20"/>
  <c r="C20" i="31" s="1"/>
  <c r="T17" i="20"/>
  <c r="T16"/>
  <c r="Q16"/>
  <c r="C22" i="31" s="1"/>
  <c r="R14" i="20"/>
  <c r="C17" i="23" s="1"/>
  <c r="W14" i="20"/>
  <c r="C7" i="23"/>
  <c r="W29" i="18"/>
  <c r="X29"/>
  <c r="T15"/>
  <c r="Q15"/>
  <c r="E29" i="31" s="1"/>
  <c r="R15" i="18"/>
  <c r="U15"/>
  <c r="C31"/>
  <c r="W14"/>
  <c r="E7" i="23"/>
  <c r="X14" i="18"/>
  <c r="F33" i="17"/>
  <c r="R23"/>
  <c r="F3" i="33"/>
  <c r="U18" i="17"/>
  <c r="G33"/>
  <c r="W18" i="16"/>
  <c r="G7" i="33"/>
  <c r="X18" i="16"/>
  <c r="J33" i="21"/>
  <c r="K32"/>
  <c r="G32"/>
  <c r="C32"/>
  <c r="H31"/>
  <c r="X31" s="1"/>
  <c r="R29"/>
  <c r="W29"/>
  <c r="T27"/>
  <c r="Q27"/>
  <c r="B18" i="31" s="1"/>
  <c r="R26" i="21"/>
  <c r="C9" i="30" s="1"/>
  <c r="W26" i="21"/>
  <c r="W25"/>
  <c r="B8" i="26"/>
  <c r="T23" i="21"/>
  <c r="Q23"/>
  <c r="B11" i="31" s="1"/>
  <c r="Q21" i="21"/>
  <c r="B13" i="31" s="1"/>
  <c r="T21" i="21"/>
  <c r="R18"/>
  <c r="Z18" s="1"/>
  <c r="B18" i="33" s="1"/>
  <c r="W18" i="21"/>
  <c r="B7" i="33"/>
  <c r="R15" i="21"/>
  <c r="W15"/>
  <c r="R13"/>
  <c r="W13"/>
  <c r="R11"/>
  <c r="W11"/>
  <c r="R9"/>
  <c r="W9"/>
  <c r="R7"/>
  <c r="B17" i="29" s="1"/>
  <c r="W7" i="21"/>
  <c r="B7" i="29"/>
  <c r="Q5" i="21"/>
  <c r="B3" i="31" s="1"/>
  <c r="T5" i="21"/>
  <c r="U4"/>
  <c r="W4"/>
  <c r="H33" i="20"/>
  <c r="D33"/>
  <c r="C32"/>
  <c r="R30"/>
  <c r="W30"/>
  <c r="R29"/>
  <c r="D12" i="30" s="1"/>
  <c r="W29" i="20"/>
  <c r="R28"/>
  <c r="W28"/>
  <c r="R27"/>
  <c r="D22" i="30" s="1"/>
  <c r="W27" i="20"/>
  <c r="U25"/>
  <c r="W25"/>
  <c r="C8" i="26"/>
  <c r="R24" i="20"/>
  <c r="Z24" s="1"/>
  <c r="W24"/>
  <c r="U23"/>
  <c r="W23"/>
  <c r="U19"/>
  <c r="W19"/>
  <c r="R18"/>
  <c r="D8" i="30" s="1"/>
  <c r="W18" i="20"/>
  <c r="C7" i="33"/>
  <c r="R17" i="20"/>
  <c r="W17"/>
  <c r="R16"/>
  <c r="W16"/>
  <c r="U14"/>
  <c r="T7"/>
  <c r="Q7"/>
  <c r="C7" i="31" s="1"/>
  <c r="C2" i="29"/>
  <c r="T6" i="20"/>
  <c r="Q6"/>
  <c r="C10" i="31" s="1"/>
  <c r="Q5" i="20"/>
  <c r="C3" i="31" s="1"/>
  <c r="T5" i="20"/>
  <c r="T4"/>
  <c r="Q4"/>
  <c r="C17" i="31" s="1"/>
  <c r="T3" i="20"/>
  <c r="Q3"/>
  <c r="C5" i="31" s="1"/>
  <c r="I32" i="19"/>
  <c r="H31"/>
  <c r="D31"/>
  <c r="X23"/>
  <c r="X18"/>
  <c r="T16"/>
  <c r="Q16"/>
  <c r="D22" i="31" s="1"/>
  <c r="T15" i="19"/>
  <c r="Q15"/>
  <c r="D29" i="31" s="1"/>
  <c r="T14" i="19"/>
  <c r="Q14"/>
  <c r="D16" i="23" s="1"/>
  <c r="D2"/>
  <c r="Q13" i="19"/>
  <c r="D14" i="31" s="1"/>
  <c r="T13" i="19"/>
  <c r="T12"/>
  <c r="Q12"/>
  <c r="D15" i="31" s="1"/>
  <c r="T11" i="19"/>
  <c r="Q11"/>
  <c r="D24" i="31" s="1"/>
  <c r="T10" i="19"/>
  <c r="Q10"/>
  <c r="D25" i="31" s="1"/>
  <c r="R9" i="19"/>
  <c r="W9"/>
  <c r="R8"/>
  <c r="W8"/>
  <c r="U7"/>
  <c r="O32" i="18"/>
  <c r="K32"/>
  <c r="K31"/>
  <c r="X31" s="1"/>
  <c r="F31"/>
  <c r="R20"/>
  <c r="Z20" s="1"/>
  <c r="U20"/>
  <c r="T16"/>
  <c r="Q16"/>
  <c r="E22" i="31" s="1"/>
  <c r="R16" i="18"/>
  <c r="F15" i="30" s="1"/>
  <c r="U16" i="18"/>
  <c r="W11"/>
  <c r="X11"/>
  <c r="R5"/>
  <c r="Z5" s="1"/>
  <c r="X29" i="17"/>
  <c r="F4" i="26"/>
  <c r="R25" i="17"/>
  <c r="F17" i="26" s="1"/>
  <c r="R24" i="17"/>
  <c r="Z24" s="1"/>
  <c r="X23"/>
  <c r="U23"/>
  <c r="T20"/>
  <c r="Q20"/>
  <c r="F2" i="31" s="1"/>
  <c r="R20" i="17"/>
  <c r="U20"/>
  <c r="X19"/>
  <c r="L32"/>
  <c r="L31"/>
  <c r="W15"/>
  <c r="X15"/>
  <c r="H32"/>
  <c r="H31"/>
  <c r="U15"/>
  <c r="D32"/>
  <c r="D31"/>
  <c r="F8" i="23"/>
  <c r="X14" i="17"/>
  <c r="R9"/>
  <c r="U8"/>
  <c r="Q5"/>
  <c r="F3" i="31" s="1"/>
  <c r="T5" i="17"/>
  <c r="R5"/>
  <c r="U5"/>
  <c r="X4"/>
  <c r="H32" i="16"/>
  <c r="W29"/>
  <c r="X29"/>
  <c r="G11" i="26"/>
  <c r="L33" i="16"/>
  <c r="W25"/>
  <c r="G7" i="26"/>
  <c r="X25" i="16"/>
  <c r="H33"/>
  <c r="R33" s="1"/>
  <c r="Z33" s="1"/>
  <c r="G3" i="26"/>
  <c r="D33" i="16"/>
  <c r="R25"/>
  <c r="X20"/>
  <c r="K32"/>
  <c r="Q20"/>
  <c r="G2" i="31" s="1"/>
  <c r="T20" i="16"/>
  <c r="R20"/>
  <c r="Z20" s="1"/>
  <c r="U20"/>
  <c r="C32"/>
  <c r="L31"/>
  <c r="W9"/>
  <c r="X9"/>
  <c r="H31"/>
  <c r="R9"/>
  <c r="D31"/>
  <c r="P31"/>
  <c r="P33"/>
  <c r="X6"/>
  <c r="U6"/>
  <c r="F31"/>
  <c r="E31" i="15"/>
  <c r="T24"/>
  <c r="Q24"/>
  <c r="H26" i="31" s="1"/>
  <c r="U24" i="15"/>
  <c r="R24"/>
  <c r="Z24" s="1"/>
  <c r="K32"/>
  <c r="G32"/>
  <c r="Q9"/>
  <c r="H28" i="31" s="1"/>
  <c r="T9" i="15"/>
  <c r="U9"/>
  <c r="R9"/>
  <c r="C32"/>
  <c r="R6"/>
  <c r="Z6" s="1"/>
  <c r="U6"/>
  <c r="Q30" i="14"/>
  <c r="I16" i="31" s="1"/>
  <c r="T30" i="14"/>
  <c r="U30"/>
  <c r="R30"/>
  <c r="R27"/>
  <c r="J22" i="30" s="1"/>
  <c r="U27" i="14"/>
  <c r="X23"/>
  <c r="R23"/>
  <c r="U23"/>
  <c r="X21"/>
  <c r="K31"/>
  <c r="K32"/>
  <c r="G31"/>
  <c r="G32"/>
  <c r="Q10"/>
  <c r="I25" i="31" s="1"/>
  <c r="T10" i="14"/>
  <c r="U10"/>
  <c r="C31"/>
  <c r="R10"/>
  <c r="J29" i="30" s="1"/>
  <c r="C32" i="14"/>
  <c r="I14" i="29"/>
  <c r="O32" i="14"/>
  <c r="I8" i="29"/>
  <c r="I32" i="14"/>
  <c r="X7"/>
  <c r="I4" i="29"/>
  <c r="R7" i="14"/>
  <c r="E32"/>
  <c r="U7"/>
  <c r="Q29" i="18"/>
  <c r="E23" i="31" s="1"/>
  <c r="T29" i="18"/>
  <c r="T28"/>
  <c r="Q28"/>
  <c r="E21" i="31" s="1"/>
  <c r="T27" i="18"/>
  <c r="Q27"/>
  <c r="E18" i="31" s="1"/>
  <c r="W26" i="18"/>
  <c r="W25"/>
  <c r="E7" i="26"/>
  <c r="W24" i="18"/>
  <c r="W23"/>
  <c r="T14"/>
  <c r="Q14"/>
  <c r="E16" i="23" s="1"/>
  <c r="E2"/>
  <c r="Q13" i="18"/>
  <c r="E14" i="31" s="1"/>
  <c r="T13" i="18"/>
  <c r="T12"/>
  <c r="Q12"/>
  <c r="E15" i="31" s="1"/>
  <c r="T11" i="18"/>
  <c r="Q11"/>
  <c r="E24" i="31" s="1"/>
  <c r="W10" i="18"/>
  <c r="W9"/>
  <c r="W8"/>
  <c r="W7"/>
  <c r="E7" i="29"/>
  <c r="W29" i="17"/>
  <c r="W28"/>
  <c r="W27"/>
  <c r="W26"/>
  <c r="W25"/>
  <c r="F7" i="26"/>
  <c r="Q18" i="17"/>
  <c r="T18"/>
  <c r="F2" i="33"/>
  <c r="T17" i="17"/>
  <c r="Q17"/>
  <c r="F20" i="31" s="1"/>
  <c r="T16" i="17"/>
  <c r="Q16"/>
  <c r="F22" i="31" s="1"/>
  <c r="T15" i="17"/>
  <c r="Q15"/>
  <c r="F29" i="31" s="1"/>
  <c r="W14" i="17"/>
  <c r="F7" i="23"/>
  <c r="W13" i="17"/>
  <c r="W12"/>
  <c r="W11"/>
  <c r="U7"/>
  <c r="W30" i="16"/>
  <c r="T29"/>
  <c r="Q29"/>
  <c r="G23" i="31" s="1"/>
  <c r="U29" i="16"/>
  <c r="R24"/>
  <c r="Z24" s="1"/>
  <c r="T18"/>
  <c r="Q18"/>
  <c r="G16" i="33" s="1"/>
  <c r="G2"/>
  <c r="U18" i="16"/>
  <c r="R15"/>
  <c r="T11"/>
  <c r="Q11"/>
  <c r="G24" i="31" s="1"/>
  <c r="U11" i="16"/>
  <c r="R6"/>
  <c r="Q27" i="15"/>
  <c r="H18" i="31" s="1"/>
  <c r="T27" i="15"/>
  <c r="R27"/>
  <c r="I22" i="30" s="1"/>
  <c r="U27" i="15"/>
  <c r="Q25"/>
  <c r="H6" i="31" s="1"/>
  <c r="T25" i="15"/>
  <c r="H2" i="26"/>
  <c r="R25" i="15"/>
  <c r="U25"/>
  <c r="W23"/>
  <c r="X23"/>
  <c r="W21"/>
  <c r="X21"/>
  <c r="W19"/>
  <c r="X19"/>
  <c r="W17"/>
  <c r="X17"/>
  <c r="T12"/>
  <c r="Q12"/>
  <c r="H15" i="31" s="1"/>
  <c r="R12" i="15"/>
  <c r="Z12" s="1"/>
  <c r="U12"/>
  <c r="T10"/>
  <c r="Q10"/>
  <c r="H25" i="31" s="1"/>
  <c r="R10" i="15"/>
  <c r="U10"/>
  <c r="W8"/>
  <c r="X8"/>
  <c r="L31"/>
  <c r="W6"/>
  <c r="X6"/>
  <c r="H31"/>
  <c r="D31"/>
  <c r="P32"/>
  <c r="P31"/>
  <c r="W29" i="14"/>
  <c r="X29"/>
  <c r="W27"/>
  <c r="X27"/>
  <c r="W25"/>
  <c r="I7" i="26"/>
  <c r="X25" i="14"/>
  <c r="Q22"/>
  <c r="I19" i="31" s="1"/>
  <c r="T22" i="14"/>
  <c r="R22"/>
  <c r="U22"/>
  <c r="T20"/>
  <c r="Q20"/>
  <c r="I2" i="31" s="1"/>
  <c r="R20" i="14"/>
  <c r="U20"/>
  <c r="W18"/>
  <c r="I7" i="33"/>
  <c r="X18" i="14"/>
  <c r="W16"/>
  <c r="X16"/>
  <c r="K33"/>
  <c r="G33"/>
  <c r="T13"/>
  <c r="Q13"/>
  <c r="I14" i="31" s="1"/>
  <c r="R13" i="14"/>
  <c r="U13"/>
  <c r="C33"/>
  <c r="W11"/>
  <c r="X11"/>
  <c r="W9"/>
  <c r="X9"/>
  <c r="L32"/>
  <c r="L31"/>
  <c r="W3"/>
  <c r="H32"/>
  <c r="H31"/>
  <c r="D32"/>
  <c r="D31"/>
  <c r="J8" i="26"/>
  <c r="X25" i="13"/>
  <c r="T26" i="18"/>
  <c r="Q26"/>
  <c r="E4" i="31" s="1"/>
  <c r="Q25" i="18"/>
  <c r="T25"/>
  <c r="E2" i="26"/>
  <c r="T24" i="18"/>
  <c r="Q24"/>
  <c r="E26" i="31" s="1"/>
  <c r="T23" i="18"/>
  <c r="Q23"/>
  <c r="E11" i="31" s="1"/>
  <c r="W22" i="18"/>
  <c r="W21"/>
  <c r="W20"/>
  <c r="W19"/>
  <c r="T10"/>
  <c r="Q10"/>
  <c r="E25" i="31" s="1"/>
  <c r="Q9" i="18"/>
  <c r="E28" i="31" s="1"/>
  <c r="T9" i="18"/>
  <c r="T8"/>
  <c r="Q8"/>
  <c r="E9" i="31" s="1"/>
  <c r="T7" i="18"/>
  <c r="Q7"/>
  <c r="E2" i="29"/>
  <c r="W6" i="18"/>
  <c r="W5"/>
  <c r="W4"/>
  <c r="W3"/>
  <c r="T29" i="17"/>
  <c r="Q29"/>
  <c r="F23" i="31" s="1"/>
  <c r="T28" i="17"/>
  <c r="Q28"/>
  <c r="F21" i="31" s="1"/>
  <c r="T27" i="17"/>
  <c r="Q27"/>
  <c r="F18" i="31" s="1"/>
  <c r="Q26" i="17"/>
  <c r="F4" i="31" s="1"/>
  <c r="T26" i="17"/>
  <c r="T25"/>
  <c r="Q25"/>
  <c r="F2" i="26"/>
  <c r="W24" i="17"/>
  <c r="W23"/>
  <c r="W22"/>
  <c r="W21"/>
  <c r="Q14"/>
  <c r="T14"/>
  <c r="F2" i="23"/>
  <c r="T13" i="17"/>
  <c r="Q13"/>
  <c r="F14" i="31" s="1"/>
  <c r="T12" i="17"/>
  <c r="Q12"/>
  <c r="F15" i="31" s="1"/>
  <c r="T11" i="17"/>
  <c r="Q11"/>
  <c r="F24" i="31" s="1"/>
  <c r="W10" i="17"/>
  <c r="W9"/>
  <c r="W8"/>
  <c r="W7"/>
  <c r="F7" i="29"/>
  <c r="T30" i="16"/>
  <c r="Q30"/>
  <c r="G16" i="31" s="1"/>
  <c r="U30" i="16"/>
  <c r="W28"/>
  <c r="X28"/>
  <c r="W26"/>
  <c r="X26"/>
  <c r="T21"/>
  <c r="Q21"/>
  <c r="G13" i="31" s="1"/>
  <c r="R21" i="16"/>
  <c r="H16" i="30" s="1"/>
  <c r="U21" i="16"/>
  <c r="W19"/>
  <c r="X19"/>
  <c r="W17"/>
  <c r="X17"/>
  <c r="T12"/>
  <c r="Q12"/>
  <c r="G15" i="31" s="1"/>
  <c r="R12" i="16"/>
  <c r="H11" i="30" s="1"/>
  <c r="U12" i="16"/>
  <c r="W10"/>
  <c r="X10"/>
  <c r="W8"/>
  <c r="X8"/>
  <c r="K31"/>
  <c r="G31"/>
  <c r="T3"/>
  <c r="Q3"/>
  <c r="G5" i="31" s="1"/>
  <c r="R3" i="16"/>
  <c r="H7" i="30" s="1"/>
  <c r="C31" i="16"/>
  <c r="U3"/>
  <c r="R29" i="15"/>
  <c r="Q23"/>
  <c r="H11" i="31" s="1"/>
  <c r="T23" i="15"/>
  <c r="U23"/>
  <c r="T21"/>
  <c r="Q21"/>
  <c r="H13" i="31" s="1"/>
  <c r="U21" i="15"/>
  <c r="R16"/>
  <c r="H4" i="23"/>
  <c r="R14" i="15"/>
  <c r="H17" i="23" s="1"/>
  <c r="K31" i="15"/>
  <c r="G31"/>
  <c r="T8"/>
  <c r="Q8"/>
  <c r="H9" i="31" s="1"/>
  <c r="U8" i="15"/>
  <c r="C31"/>
  <c r="R5"/>
  <c r="O31"/>
  <c r="I32"/>
  <c r="R3"/>
  <c r="E32"/>
  <c r="T29" i="14"/>
  <c r="Q29"/>
  <c r="I23" i="31" s="1"/>
  <c r="U29" i="14"/>
  <c r="R24"/>
  <c r="Z24" s="1"/>
  <c r="Q18"/>
  <c r="I16" i="33" s="1"/>
  <c r="T18" i="14"/>
  <c r="I2" i="33"/>
  <c r="U18" i="14"/>
  <c r="R15"/>
  <c r="T11"/>
  <c r="Q11"/>
  <c r="I24" i="31" s="1"/>
  <c r="U11" i="14"/>
  <c r="R6"/>
  <c r="O31"/>
  <c r="O33"/>
  <c r="T30" i="18"/>
  <c r="Q30"/>
  <c r="E16" i="31" s="1"/>
  <c r="U29" i="18"/>
  <c r="U28"/>
  <c r="U27"/>
  <c r="X26"/>
  <c r="X25"/>
  <c r="X24"/>
  <c r="X23"/>
  <c r="T22"/>
  <c r="Q22"/>
  <c r="E19" i="31" s="1"/>
  <c r="Q21" i="18"/>
  <c r="E13" i="31" s="1"/>
  <c r="T21" i="18"/>
  <c r="T20"/>
  <c r="Q20"/>
  <c r="E2" i="31" s="1"/>
  <c r="T19" i="18"/>
  <c r="Q19"/>
  <c r="E27" i="31" s="1"/>
  <c r="W18" i="18"/>
  <c r="E7" i="33"/>
  <c r="W17" i="18"/>
  <c r="W16"/>
  <c r="W15"/>
  <c r="U14"/>
  <c r="U13"/>
  <c r="U12"/>
  <c r="U11"/>
  <c r="X10"/>
  <c r="X9"/>
  <c r="T6"/>
  <c r="Q6"/>
  <c r="E10" i="31" s="1"/>
  <c r="Q5" i="18"/>
  <c r="E3" i="31" s="1"/>
  <c r="T5" i="18"/>
  <c r="T4"/>
  <c r="Q4"/>
  <c r="E17" i="31" s="1"/>
  <c r="T3" i="18"/>
  <c r="Q3"/>
  <c r="E5" i="31" s="1"/>
  <c r="W30" i="17"/>
  <c r="T24"/>
  <c r="Q24"/>
  <c r="F26" i="31" s="1"/>
  <c r="T23" i="17"/>
  <c r="Q23"/>
  <c r="F11" i="31" s="1"/>
  <c r="Q22" i="17"/>
  <c r="F19" i="31" s="1"/>
  <c r="T22" i="17"/>
  <c r="T21"/>
  <c r="Q21"/>
  <c r="F13" i="31" s="1"/>
  <c r="W20" i="17"/>
  <c r="W19"/>
  <c r="T10"/>
  <c r="Q10"/>
  <c r="F25" i="31" s="1"/>
  <c r="Q9" i="17"/>
  <c r="F28" i="31" s="1"/>
  <c r="T9" i="17"/>
  <c r="T8"/>
  <c r="Q8"/>
  <c r="F9" i="31" s="1"/>
  <c r="T7" i="17"/>
  <c r="Q7"/>
  <c r="F16" i="29" s="1"/>
  <c r="F2"/>
  <c r="W6" i="17"/>
  <c r="W5"/>
  <c r="W4"/>
  <c r="W3"/>
  <c r="R23" i="16"/>
  <c r="T19"/>
  <c r="Q19"/>
  <c r="G27" i="31" s="1"/>
  <c r="U19" i="16"/>
  <c r="G4" i="23"/>
  <c r="R14" i="16"/>
  <c r="Z14" s="1"/>
  <c r="G18" i="23" s="1"/>
  <c r="Q10" i="16"/>
  <c r="G25" i="31" s="1"/>
  <c r="T10" i="16"/>
  <c r="U10"/>
  <c r="G4" i="29"/>
  <c r="R7" i="16"/>
  <c r="G17" i="29" s="1"/>
  <c r="R5" i="16"/>
  <c r="H20" i="30" s="1"/>
  <c r="T28" i="15"/>
  <c r="Q28"/>
  <c r="H21" i="31" s="1"/>
  <c r="R28" i="15"/>
  <c r="Z28" s="1"/>
  <c r="U28"/>
  <c r="T26"/>
  <c r="Q26"/>
  <c r="H4" i="31" s="1"/>
  <c r="R26" i="15"/>
  <c r="U26"/>
  <c r="W24"/>
  <c r="X24"/>
  <c r="W22"/>
  <c r="X22"/>
  <c r="W20"/>
  <c r="X20"/>
  <c r="W18"/>
  <c r="H7" i="33"/>
  <c r="X18" i="15"/>
  <c r="Q11"/>
  <c r="H24" i="31" s="1"/>
  <c r="T11" i="15"/>
  <c r="R11"/>
  <c r="U11"/>
  <c r="W9"/>
  <c r="X9"/>
  <c r="H11" i="29"/>
  <c r="L32" i="15"/>
  <c r="W7"/>
  <c r="H7" i="29"/>
  <c r="X7" i="15"/>
  <c r="H32"/>
  <c r="H3" i="29"/>
  <c r="D32" i="15"/>
  <c r="J33"/>
  <c r="F33"/>
  <c r="W30" i="14"/>
  <c r="W28"/>
  <c r="X28"/>
  <c r="W26"/>
  <c r="X26"/>
  <c r="T21"/>
  <c r="Q21"/>
  <c r="I13" i="31" s="1"/>
  <c r="R21" i="14"/>
  <c r="U21"/>
  <c r="W19"/>
  <c r="X19"/>
  <c r="W17"/>
  <c r="X17"/>
  <c r="T12"/>
  <c r="Q12"/>
  <c r="I15" i="31" s="1"/>
  <c r="R12" i="14"/>
  <c r="U12"/>
  <c r="W10"/>
  <c r="X10"/>
  <c r="W8"/>
  <c r="X8"/>
  <c r="I15" i="29"/>
  <c r="P32" i="14"/>
  <c r="P31"/>
  <c r="J33"/>
  <c r="F33"/>
  <c r="R29" i="13"/>
  <c r="Z29" s="1"/>
  <c r="W30"/>
  <c r="X30"/>
  <c r="W28"/>
  <c r="X28"/>
  <c r="H39"/>
  <c r="L31"/>
  <c r="L31" i="28" s="1"/>
  <c r="L33" i="13"/>
  <c r="L33" i="28" s="1"/>
  <c r="W23" i="13"/>
  <c r="X23"/>
  <c r="H31"/>
  <c r="H33"/>
  <c r="U23"/>
  <c r="D31"/>
  <c r="D33"/>
  <c r="X22"/>
  <c r="R22"/>
  <c r="Z22" s="1"/>
  <c r="J8" i="33"/>
  <c r="I18" i="28"/>
  <c r="J4" i="33"/>
  <c r="E18" i="28"/>
  <c r="U18" i="13"/>
  <c r="R16"/>
  <c r="I14" i="28"/>
  <c r="J8" i="23"/>
  <c r="J4"/>
  <c r="E14" i="28"/>
  <c r="U14" i="13"/>
  <c r="R8"/>
  <c r="Z8" s="1"/>
  <c r="I6" i="28"/>
  <c r="X6" i="13"/>
  <c r="E6" i="28"/>
  <c r="R6" i="13"/>
  <c r="Z6" s="1"/>
  <c r="I30" i="28"/>
  <c r="E30"/>
  <c r="L31" i="34"/>
  <c r="H31"/>
  <c r="D31"/>
  <c r="X15" i="13"/>
  <c r="R15"/>
  <c r="X13"/>
  <c r="R13"/>
  <c r="X5"/>
  <c r="R5"/>
  <c r="R3"/>
  <c r="Z3" s="1"/>
  <c r="O27" i="28"/>
  <c r="P31" i="34"/>
  <c r="Q28" i="16"/>
  <c r="G21" i="31" s="1"/>
  <c r="T28" i="16"/>
  <c r="T27"/>
  <c r="Q27"/>
  <c r="G18" i="31" s="1"/>
  <c r="T26" i="16"/>
  <c r="Q26"/>
  <c r="G4" i="31" s="1"/>
  <c r="T25" i="16"/>
  <c r="Q25"/>
  <c r="G2" i="26"/>
  <c r="W24" i="16"/>
  <c r="W23"/>
  <c r="Q17"/>
  <c r="G20" i="31" s="1"/>
  <c r="T17" i="16"/>
  <c r="T16"/>
  <c r="Q16"/>
  <c r="G22" i="31" s="1"/>
  <c r="W15" i="16"/>
  <c r="W14"/>
  <c r="G7" i="23"/>
  <c r="T9" i="16"/>
  <c r="Q9"/>
  <c r="G28" i="31" s="1"/>
  <c r="T8" i="16"/>
  <c r="Q8"/>
  <c r="G9" i="31" s="1"/>
  <c r="W7" i="16"/>
  <c r="G7" i="29"/>
  <c r="W6" i="16"/>
  <c r="W5"/>
  <c r="W30" i="15"/>
  <c r="W29"/>
  <c r="T20"/>
  <c r="Q20"/>
  <c r="H2" i="31" s="1"/>
  <c r="Q19" i="15"/>
  <c r="H27" i="31" s="1"/>
  <c r="T19" i="15"/>
  <c r="Q18"/>
  <c r="H12" i="31" s="1"/>
  <c r="T18" i="15"/>
  <c r="H2" i="33"/>
  <c r="T17" i="15"/>
  <c r="Q17"/>
  <c r="H20" i="31" s="1"/>
  <c r="W16" i="15"/>
  <c r="W15"/>
  <c r="W14"/>
  <c r="H7" i="23"/>
  <c r="W13" i="15"/>
  <c r="Q7"/>
  <c r="T7"/>
  <c r="H2" i="29"/>
  <c r="T6" i="15"/>
  <c r="Q6"/>
  <c r="H10" i="31" s="1"/>
  <c r="W5" i="15"/>
  <c r="W4"/>
  <c r="W3"/>
  <c r="T28" i="14"/>
  <c r="Q28"/>
  <c r="I21" i="31" s="1"/>
  <c r="T27" i="14"/>
  <c r="Q27"/>
  <c r="I18" i="31" s="1"/>
  <c r="Q26" i="14"/>
  <c r="I4" i="31" s="1"/>
  <c r="T26" i="14"/>
  <c r="T25"/>
  <c r="Q25"/>
  <c r="I6" i="31" s="1"/>
  <c r="I2" i="26"/>
  <c r="W24" i="14"/>
  <c r="W23"/>
  <c r="T17"/>
  <c r="Q17"/>
  <c r="I20" i="31" s="1"/>
  <c r="T16" i="14"/>
  <c r="Q16"/>
  <c r="I22" i="31" s="1"/>
  <c r="W15" i="14"/>
  <c r="W14"/>
  <c r="I7" i="23"/>
  <c r="T9" i="14"/>
  <c r="Q9"/>
  <c r="I28" i="31" s="1"/>
  <c r="T8" i="14"/>
  <c r="Q8"/>
  <c r="I9" i="31" s="1"/>
  <c r="W7" i="14"/>
  <c r="I7" i="29"/>
  <c r="W6" i="14"/>
  <c r="T4"/>
  <c r="Q4"/>
  <c r="I17" i="31" s="1"/>
  <c r="R4" i="14"/>
  <c r="J17" i="30" s="1"/>
  <c r="Q3" i="14"/>
  <c r="I5" i="31" s="1"/>
  <c r="T3" i="14"/>
  <c r="U3"/>
  <c r="W29" i="13"/>
  <c r="X29"/>
  <c r="W25"/>
  <c r="J7" i="26"/>
  <c r="J3"/>
  <c r="R25" i="13"/>
  <c r="K21" i="30" s="1"/>
  <c r="X20" i="13"/>
  <c r="R20"/>
  <c r="E8" i="24" s="1"/>
  <c r="X12" i="13"/>
  <c r="I12" i="28"/>
  <c r="E12"/>
  <c r="R12" i="13"/>
  <c r="O33"/>
  <c r="X4"/>
  <c r="I4" i="28"/>
  <c r="I31" i="13"/>
  <c r="E4" i="28"/>
  <c r="R4" i="13"/>
  <c r="E31"/>
  <c r="E31" i="28" s="1"/>
  <c r="P31" i="13"/>
  <c r="P31" i="28" s="1"/>
  <c r="J32" i="13"/>
  <c r="F32"/>
  <c r="O29" i="28"/>
  <c r="F28"/>
  <c r="AA28" i="34"/>
  <c r="C4" i="24" s="1"/>
  <c r="I26" i="28"/>
  <c r="E26"/>
  <c r="I22"/>
  <c r="E22"/>
  <c r="O13"/>
  <c r="Q24" i="16"/>
  <c r="G26" i="31" s="1"/>
  <c r="T24" i="16"/>
  <c r="T23"/>
  <c r="Q23"/>
  <c r="G11" i="31" s="1"/>
  <c r="W22" i="16"/>
  <c r="W21"/>
  <c r="W20"/>
  <c r="T15"/>
  <c r="Q15"/>
  <c r="G29" i="31" s="1"/>
  <c r="T14" i="16"/>
  <c r="Q14"/>
  <c r="G16" i="23" s="1"/>
  <c r="G2"/>
  <c r="W13" i="16"/>
  <c r="W12"/>
  <c r="T7"/>
  <c r="Q7"/>
  <c r="G7" i="31" s="1"/>
  <c r="G2" i="29"/>
  <c r="Q6" i="16"/>
  <c r="G10" i="31" s="1"/>
  <c r="T6" i="16"/>
  <c r="T5"/>
  <c r="Q5"/>
  <c r="G3" i="31" s="1"/>
  <c r="W4" i="16"/>
  <c r="W3"/>
  <c r="T30" i="15"/>
  <c r="Q30"/>
  <c r="H16" i="31" s="1"/>
  <c r="T29" i="15"/>
  <c r="Q29"/>
  <c r="H23" i="31" s="1"/>
  <c r="W28" i="15"/>
  <c r="W27"/>
  <c r="W26"/>
  <c r="W25"/>
  <c r="H7" i="26"/>
  <c r="T16" i="15"/>
  <c r="Q16"/>
  <c r="H22" i="31" s="1"/>
  <c r="Q15" i="15"/>
  <c r="H29" i="31" s="1"/>
  <c r="T15" i="15"/>
  <c r="T14"/>
  <c r="Q14"/>
  <c r="H2" i="23"/>
  <c r="T13" i="15"/>
  <c r="Q13"/>
  <c r="H14" i="31" s="1"/>
  <c r="W12" i="15"/>
  <c r="W11"/>
  <c r="W10"/>
  <c r="T5"/>
  <c r="Q5"/>
  <c r="H3" i="31" s="1"/>
  <c r="Q4" i="15"/>
  <c r="H17" i="31" s="1"/>
  <c r="T4" i="15"/>
  <c r="T3"/>
  <c r="Q3"/>
  <c r="H5" i="31" s="1"/>
  <c r="T24" i="14"/>
  <c r="Q24"/>
  <c r="I26" i="31" s="1"/>
  <c r="T23" i="14"/>
  <c r="Q23"/>
  <c r="I11" i="31" s="1"/>
  <c r="W22" i="14"/>
  <c r="W21"/>
  <c r="W20"/>
  <c r="T15"/>
  <c r="Q15"/>
  <c r="I29" i="31" s="1"/>
  <c r="Q14" i="14"/>
  <c r="T14"/>
  <c r="I2" i="23"/>
  <c r="W13" i="14"/>
  <c r="W12"/>
  <c r="Q7"/>
  <c r="T7"/>
  <c r="I2" i="29"/>
  <c r="T5" i="14"/>
  <c r="Q5"/>
  <c r="I3" i="31" s="1"/>
  <c r="R5" i="14"/>
  <c r="R26" i="13"/>
  <c r="Z26" s="1"/>
  <c r="U25"/>
  <c r="W24"/>
  <c r="X24"/>
  <c r="X19"/>
  <c r="R19"/>
  <c r="R17"/>
  <c r="U13"/>
  <c r="X11"/>
  <c r="R11"/>
  <c r="R9"/>
  <c r="E18" i="24" s="1"/>
  <c r="O7" i="28"/>
  <c r="J14" i="29"/>
  <c r="J8"/>
  <c r="I32" i="13"/>
  <c r="J4" i="29"/>
  <c r="E32" i="13"/>
  <c r="U7"/>
  <c r="U5"/>
  <c r="J31" i="34"/>
  <c r="J31" i="28" s="1"/>
  <c r="P30"/>
  <c r="P33" i="34"/>
  <c r="P33" i="28" s="1"/>
  <c r="J30"/>
  <c r="X30" i="34"/>
  <c r="J33"/>
  <c r="J33" i="28" s="1"/>
  <c r="F30"/>
  <c r="F33" i="34"/>
  <c r="F33" i="28" s="1"/>
  <c r="L29"/>
  <c r="W29" i="34"/>
  <c r="H29" i="28"/>
  <c r="X29" i="34"/>
  <c r="D29" i="28"/>
  <c r="U29" i="34"/>
  <c r="AA29"/>
  <c r="C23" i="24" s="1"/>
  <c r="F23" s="1"/>
  <c r="I28" i="28"/>
  <c r="E28"/>
  <c r="I20"/>
  <c r="E20"/>
  <c r="O11"/>
  <c r="T30" i="13"/>
  <c r="Q30"/>
  <c r="J16" i="31" s="1"/>
  <c r="T29" i="13"/>
  <c r="Q29"/>
  <c r="J23" i="31" s="1"/>
  <c r="Q28" i="13"/>
  <c r="J21" i="31" s="1"/>
  <c r="T28" i="13"/>
  <c r="W27"/>
  <c r="W26"/>
  <c r="T25"/>
  <c r="Q25"/>
  <c r="J16" i="26" s="1"/>
  <c r="J2"/>
  <c r="Q24" i="13"/>
  <c r="J26" i="31" s="1"/>
  <c r="T24" i="13"/>
  <c r="Q23"/>
  <c r="J11" i="31" s="1"/>
  <c r="T23" i="13"/>
  <c r="W22"/>
  <c r="W21"/>
  <c r="W20"/>
  <c r="W19"/>
  <c r="W18"/>
  <c r="J7" i="33"/>
  <c r="U17" i="13"/>
  <c r="U16"/>
  <c r="U15"/>
  <c r="W14"/>
  <c r="J7" i="23"/>
  <c r="W13" i="13"/>
  <c r="W12"/>
  <c r="W11"/>
  <c r="U10"/>
  <c r="U9"/>
  <c r="U8"/>
  <c r="W7"/>
  <c r="J7" i="29"/>
  <c r="W6" i="13"/>
  <c r="W5"/>
  <c r="W4"/>
  <c r="U3"/>
  <c r="H33" i="34"/>
  <c r="D33"/>
  <c r="F32"/>
  <c r="I31"/>
  <c r="I31" i="28" s="1"/>
  <c r="E31" i="34"/>
  <c r="AA30"/>
  <c r="C28" i="24" s="1"/>
  <c r="U30" i="34"/>
  <c r="O30" i="28"/>
  <c r="T29" i="34"/>
  <c r="Q29"/>
  <c r="K23" i="31" s="1"/>
  <c r="U28" i="34"/>
  <c r="O28" i="28"/>
  <c r="AA27" i="34"/>
  <c r="C15" i="24" s="1"/>
  <c r="T27" i="34"/>
  <c r="Q27"/>
  <c r="K18" i="31" s="1"/>
  <c r="U26" i="34"/>
  <c r="O26" i="28"/>
  <c r="AA25" i="34"/>
  <c r="C27" i="24" s="1"/>
  <c r="T25" i="34"/>
  <c r="Q25"/>
  <c r="K6" i="31" s="1"/>
  <c r="K2" i="26"/>
  <c r="X24" i="34"/>
  <c r="P24" i="28"/>
  <c r="J24"/>
  <c r="F24"/>
  <c r="AB23" i="34"/>
  <c r="D22" i="24" s="1"/>
  <c r="L23" i="28"/>
  <c r="W23" i="34"/>
  <c r="H23" i="28"/>
  <c r="D23"/>
  <c r="P22"/>
  <c r="J22"/>
  <c r="F22"/>
  <c r="AB21" i="34"/>
  <c r="D13" i="24" s="1"/>
  <c r="T21" i="34"/>
  <c r="Q21"/>
  <c r="K13" i="31" s="1"/>
  <c r="U21" i="34"/>
  <c r="L20" i="28"/>
  <c r="D20"/>
  <c r="P19"/>
  <c r="J19"/>
  <c r="F19"/>
  <c r="C18"/>
  <c r="I17"/>
  <c r="E17"/>
  <c r="P16"/>
  <c r="J16"/>
  <c r="F16"/>
  <c r="AA16" i="34"/>
  <c r="C12" i="24" s="1"/>
  <c r="U16" i="34"/>
  <c r="L15" i="28"/>
  <c r="W15" i="34"/>
  <c r="H15" i="28"/>
  <c r="X15" i="34"/>
  <c r="D15" i="28"/>
  <c r="U15" i="34"/>
  <c r="AA15"/>
  <c r="C17" i="24" s="1"/>
  <c r="J14" i="28"/>
  <c r="F14"/>
  <c r="O12"/>
  <c r="P11"/>
  <c r="J11"/>
  <c r="F11"/>
  <c r="L10"/>
  <c r="H10"/>
  <c r="D10"/>
  <c r="X9" i="34"/>
  <c r="I9" i="28"/>
  <c r="AB9" i="34"/>
  <c r="D18" i="24" s="1"/>
  <c r="E9" i="28"/>
  <c r="AA9" i="34"/>
  <c r="C18" i="24" s="1"/>
  <c r="R9" i="34"/>
  <c r="Z9" s="1"/>
  <c r="K8" i="28"/>
  <c r="G8"/>
  <c r="P6"/>
  <c r="J6"/>
  <c r="F6"/>
  <c r="O4"/>
  <c r="K34" i="34"/>
  <c r="AB3"/>
  <c r="D5" i="24" s="1"/>
  <c r="X3" i="34"/>
  <c r="G34"/>
  <c r="T3"/>
  <c r="Q3"/>
  <c r="K5" i="31" s="1"/>
  <c r="C34" i="34"/>
  <c r="R3"/>
  <c r="L5" i="31" s="1"/>
  <c r="AA3" i="34"/>
  <c r="C5" i="24" s="1"/>
  <c r="U3" i="34"/>
  <c r="C27" i="28"/>
  <c r="K25"/>
  <c r="C15"/>
  <c r="C3"/>
  <c r="J10" i="29"/>
  <c r="Q6" i="14"/>
  <c r="I10" i="31" s="1"/>
  <c r="T6" i="14"/>
  <c r="W5"/>
  <c r="W4"/>
  <c r="G33" i="28"/>
  <c r="C33" i="13"/>
  <c r="Q27"/>
  <c r="J18" i="31" s="1"/>
  <c r="T27" i="13"/>
  <c r="Q26"/>
  <c r="J4" i="31" s="1"/>
  <c r="T26" i="13"/>
  <c r="T22"/>
  <c r="Q22"/>
  <c r="J19" i="31" s="1"/>
  <c r="T21" i="13"/>
  <c r="Q21"/>
  <c r="J13" i="31" s="1"/>
  <c r="Q20" i="13"/>
  <c r="J2" i="31" s="1"/>
  <c r="T20" i="13"/>
  <c r="Q19"/>
  <c r="J27" i="31" s="1"/>
  <c r="T19" i="13"/>
  <c r="R18"/>
  <c r="J17" i="33" s="1"/>
  <c r="Q18" i="13"/>
  <c r="J12" i="31" s="1"/>
  <c r="T18" i="13"/>
  <c r="J2" i="33"/>
  <c r="W17" i="13"/>
  <c r="W16"/>
  <c r="W15"/>
  <c r="R14"/>
  <c r="Z14" s="1"/>
  <c r="J18" i="23" s="1"/>
  <c r="T14" i="13"/>
  <c r="Q14"/>
  <c r="J16" i="23" s="1"/>
  <c r="T13" i="13"/>
  <c r="Q13"/>
  <c r="J14" i="31" s="1"/>
  <c r="Q12" i="13"/>
  <c r="J15" i="31" s="1"/>
  <c r="T12" i="13"/>
  <c r="Q11"/>
  <c r="J24" i="31" s="1"/>
  <c r="T11" i="13"/>
  <c r="W10"/>
  <c r="W9"/>
  <c r="W8"/>
  <c r="R7"/>
  <c r="Z7" s="1"/>
  <c r="J18" i="29" s="1"/>
  <c r="Q7" i="13"/>
  <c r="J16" i="29" s="1"/>
  <c r="T7" i="13"/>
  <c r="T6"/>
  <c r="Q6"/>
  <c r="J10" i="31" s="1"/>
  <c r="T5" i="13"/>
  <c r="Q5"/>
  <c r="J3" i="31" s="1"/>
  <c r="Q4" i="13"/>
  <c r="J17" i="31" s="1"/>
  <c r="T4" i="13"/>
  <c r="W3"/>
  <c r="O33" i="34"/>
  <c r="AB33" s="1"/>
  <c r="C33"/>
  <c r="I32"/>
  <c r="E32"/>
  <c r="L30" i="28"/>
  <c r="W30" i="34"/>
  <c r="H30" i="28"/>
  <c r="D30"/>
  <c r="P29"/>
  <c r="J29"/>
  <c r="F29"/>
  <c r="AB28" i="34"/>
  <c r="D4" i="24" s="1"/>
  <c r="L28" i="28"/>
  <c r="W28" i="34"/>
  <c r="H28" i="28"/>
  <c r="D28"/>
  <c r="X27" i="34"/>
  <c r="P27" i="28"/>
  <c r="J27"/>
  <c r="F27"/>
  <c r="AB26" i="34"/>
  <c r="D7" i="24" s="1"/>
  <c r="L26" i="28"/>
  <c r="W26" i="34"/>
  <c r="H26" i="28"/>
  <c r="D26"/>
  <c r="K15" i="26"/>
  <c r="P25" i="28"/>
  <c r="K9" i="26"/>
  <c r="J25" i="28"/>
  <c r="K5" i="26"/>
  <c r="F25" i="28"/>
  <c r="U24" i="34"/>
  <c r="O24" i="28"/>
  <c r="AA23" i="34"/>
  <c r="C22" i="24" s="1"/>
  <c r="T23" i="34"/>
  <c r="Q23"/>
  <c r="K11" i="31" s="1"/>
  <c r="O22" i="28"/>
  <c r="AA21" i="34"/>
  <c r="C13" i="24" s="1"/>
  <c r="P21" i="28"/>
  <c r="J21"/>
  <c r="F21"/>
  <c r="U20" i="34"/>
  <c r="K20" i="28"/>
  <c r="G20"/>
  <c r="I19"/>
  <c r="E19"/>
  <c r="K15" i="33"/>
  <c r="P18" i="28"/>
  <c r="K9" i="33"/>
  <c r="J18" i="28"/>
  <c r="AB18" i="34"/>
  <c r="D6" i="24" s="1"/>
  <c r="K5" i="33"/>
  <c r="F18" i="28"/>
  <c r="AA18" i="34"/>
  <c r="C6" i="24" s="1"/>
  <c r="R18" i="34"/>
  <c r="U18"/>
  <c r="L17" i="28"/>
  <c r="W17" i="34"/>
  <c r="H17" i="28"/>
  <c r="X17" i="34"/>
  <c r="D17" i="28"/>
  <c r="U17" i="34"/>
  <c r="AA17"/>
  <c r="C14" i="24" s="1"/>
  <c r="O16" i="28"/>
  <c r="AB16" i="34"/>
  <c r="D12" i="24" s="1"/>
  <c r="R16" i="34"/>
  <c r="L15" i="30" s="1"/>
  <c r="R15" i="34"/>
  <c r="Z15" s="1"/>
  <c r="P13" i="28"/>
  <c r="J13"/>
  <c r="F13"/>
  <c r="L12"/>
  <c r="H12"/>
  <c r="D12"/>
  <c r="X11" i="34"/>
  <c r="I11" i="28"/>
  <c r="AB11" i="34"/>
  <c r="D19" i="24" s="1"/>
  <c r="E11" i="28"/>
  <c r="AA11" i="34"/>
  <c r="C19" i="24" s="1"/>
  <c r="R11" i="34"/>
  <c r="Z11" s="1"/>
  <c r="AB10"/>
  <c r="D20" i="24" s="1"/>
  <c r="F20" s="1"/>
  <c r="K10" i="28"/>
  <c r="X10" i="34"/>
  <c r="G10" i="28"/>
  <c r="Q10" i="34"/>
  <c r="K25" i="31" s="1"/>
  <c r="T10" i="34"/>
  <c r="R10"/>
  <c r="L29" i="30" s="1"/>
  <c r="C10" i="28"/>
  <c r="U10" i="34"/>
  <c r="L9" i="28"/>
  <c r="D9"/>
  <c r="P8"/>
  <c r="J8"/>
  <c r="F8"/>
  <c r="O6"/>
  <c r="P5"/>
  <c r="AB5" i="34"/>
  <c r="D25" i="24" s="1"/>
  <c r="J5" i="28"/>
  <c r="AA5" i="34"/>
  <c r="C25" i="24" s="1"/>
  <c r="R5" i="34"/>
  <c r="L3" i="31" s="1"/>
  <c r="F5" i="28"/>
  <c r="U5" i="34"/>
  <c r="L4" i="28"/>
  <c r="W4" i="34"/>
  <c r="X4"/>
  <c r="H4" i="28"/>
  <c r="U4" i="34"/>
  <c r="D4" i="28"/>
  <c r="AA4" i="34"/>
  <c r="C24" i="24" s="1"/>
  <c r="O25" i="28"/>
  <c r="G25"/>
  <c r="J2" i="29"/>
  <c r="T17" i="13"/>
  <c r="Q17"/>
  <c r="J20" i="31" s="1"/>
  <c r="Q16" i="13"/>
  <c r="J22" i="31" s="1"/>
  <c r="T16" i="13"/>
  <c r="Q15"/>
  <c r="J29" i="31" s="1"/>
  <c r="T15" i="13"/>
  <c r="Q10"/>
  <c r="J25" i="31" s="1"/>
  <c r="T10" i="13"/>
  <c r="T9"/>
  <c r="Q9"/>
  <c r="J28" i="31" s="1"/>
  <c r="Q8" i="13"/>
  <c r="J9" i="31" s="1"/>
  <c r="T8" i="13"/>
  <c r="Q3"/>
  <c r="J5" i="31" s="1"/>
  <c r="T3" i="13"/>
  <c r="L32" i="34"/>
  <c r="AB32" s="1"/>
  <c r="D32"/>
  <c r="K30" i="28"/>
  <c r="G30"/>
  <c r="Q30" i="34"/>
  <c r="K16" i="31" s="1"/>
  <c r="T30" i="34"/>
  <c r="C30" i="28"/>
  <c r="I29"/>
  <c r="E29"/>
  <c r="K28"/>
  <c r="G28"/>
  <c r="T28" i="34"/>
  <c r="Q28"/>
  <c r="K21" i="31" s="1"/>
  <c r="C28" i="28"/>
  <c r="U27" i="34"/>
  <c r="I27" i="28"/>
  <c r="E27"/>
  <c r="K26"/>
  <c r="G26"/>
  <c r="Q26" i="34"/>
  <c r="K4" i="31" s="1"/>
  <c r="T26" i="34"/>
  <c r="C26" i="28"/>
  <c r="K8" i="26"/>
  <c r="I25" i="28"/>
  <c r="K4" i="26"/>
  <c r="E25" i="28"/>
  <c r="AA24" i="34"/>
  <c r="C16" i="24" s="1"/>
  <c r="F16" s="1"/>
  <c r="L24" i="28"/>
  <c r="W24" i="34"/>
  <c r="H24" i="28"/>
  <c r="D24"/>
  <c r="P23"/>
  <c r="J23"/>
  <c r="F23"/>
  <c r="AB22" i="34"/>
  <c r="D2" i="24" s="1"/>
  <c r="F2" s="1"/>
  <c r="R22" i="34"/>
  <c r="Z22" s="1"/>
  <c r="L22" i="28"/>
  <c r="W22" i="34"/>
  <c r="H22" i="28"/>
  <c r="D22"/>
  <c r="X21" i="34"/>
  <c r="I21" i="28"/>
  <c r="E21"/>
  <c r="P20"/>
  <c r="J20"/>
  <c r="F20"/>
  <c r="L19"/>
  <c r="W19" i="34"/>
  <c r="H19" i="28"/>
  <c r="AB19" i="34"/>
  <c r="D26" i="24" s="1"/>
  <c r="X19" i="34"/>
  <c r="D19" i="28"/>
  <c r="U19" i="34"/>
  <c r="L16" i="28"/>
  <c r="H16"/>
  <c r="D16"/>
  <c r="P15"/>
  <c r="J15"/>
  <c r="F15"/>
  <c r="X13" i="34"/>
  <c r="I13" i="28"/>
  <c r="AB13" i="34"/>
  <c r="D29" i="24" s="1"/>
  <c r="E13" i="28"/>
  <c r="R13" i="34"/>
  <c r="AB12"/>
  <c r="D9" i="24" s="1"/>
  <c r="K12" i="28"/>
  <c r="X12" i="34"/>
  <c r="G12" i="28"/>
  <c r="T12" i="34"/>
  <c r="Q12"/>
  <c r="K15" i="31" s="1"/>
  <c r="R12" i="34"/>
  <c r="L15" i="31" s="1"/>
  <c r="C12" i="28"/>
  <c r="U12" i="34"/>
  <c r="L11" i="28"/>
  <c r="D11"/>
  <c r="P10"/>
  <c r="J10"/>
  <c r="F10"/>
  <c r="O8"/>
  <c r="P7"/>
  <c r="K15" i="29"/>
  <c r="K9"/>
  <c r="AB7" i="34"/>
  <c r="D11" i="24" s="1"/>
  <c r="J7" i="28"/>
  <c r="K5" i="29"/>
  <c r="AA7" i="34"/>
  <c r="C11" i="24" s="1"/>
  <c r="R7" i="34"/>
  <c r="F7" i="28"/>
  <c r="U7" i="34"/>
  <c r="L6" i="28"/>
  <c r="W6" i="34"/>
  <c r="X6"/>
  <c r="H6" i="28"/>
  <c r="U6" i="34"/>
  <c r="D6" i="28"/>
  <c r="AA6" i="34"/>
  <c r="C21" i="24" s="1"/>
  <c r="I5" i="28"/>
  <c r="E5"/>
  <c r="K4"/>
  <c r="G4"/>
  <c r="C29"/>
  <c r="C25"/>
  <c r="C21"/>
  <c r="C17"/>
  <c r="C13"/>
  <c r="C9"/>
  <c r="C5"/>
  <c r="W27" i="34"/>
  <c r="H27" i="28"/>
  <c r="P26"/>
  <c r="J26"/>
  <c r="F26"/>
  <c r="K11" i="26"/>
  <c r="L25" i="28"/>
  <c r="W25" i="34"/>
  <c r="K7" i="26"/>
  <c r="H25" i="28"/>
  <c r="K3" i="26"/>
  <c r="D25" i="28"/>
  <c r="T24" i="34"/>
  <c r="Q24"/>
  <c r="K26" i="31" s="1"/>
  <c r="C24" i="28"/>
  <c r="I23"/>
  <c r="E23"/>
  <c r="O20"/>
  <c r="X20" i="34"/>
  <c r="AB20"/>
  <c r="D8" i="24" s="1"/>
  <c r="AA20" i="34"/>
  <c r="C8" i="24" s="1"/>
  <c r="R20" i="34"/>
  <c r="P17" i="28"/>
  <c r="J17"/>
  <c r="F17"/>
  <c r="K16"/>
  <c r="G16"/>
  <c r="C16"/>
  <c r="K10" i="23"/>
  <c r="K14" i="28"/>
  <c r="X14" i="34"/>
  <c r="K6" i="23"/>
  <c r="G14" i="28"/>
  <c r="Q14" i="34"/>
  <c r="K8" i="31" s="1"/>
  <c r="T14" i="34"/>
  <c r="K2" i="23"/>
  <c r="R14" i="34"/>
  <c r="L4" i="30" s="1"/>
  <c r="AA14" i="34"/>
  <c r="C3" i="24" s="1"/>
  <c r="C14" i="28"/>
  <c r="U14" i="34"/>
  <c r="P12" i="28"/>
  <c r="J12"/>
  <c r="F12"/>
  <c r="P9"/>
  <c r="J9"/>
  <c r="F9"/>
  <c r="W8" i="34"/>
  <c r="AB8"/>
  <c r="D10" i="24" s="1"/>
  <c r="F10" s="1"/>
  <c r="X8" i="34"/>
  <c r="H8" i="28"/>
  <c r="U8" i="34"/>
  <c r="D8" i="28"/>
  <c r="R6" i="34"/>
  <c r="L10" i="31" s="1"/>
  <c r="K6" i="28"/>
  <c r="G6"/>
  <c r="L5"/>
  <c r="D5"/>
  <c r="P4"/>
  <c r="J4"/>
  <c r="F4"/>
  <c r="G7"/>
  <c r="G3"/>
  <c r="W20" i="34"/>
  <c r="T19"/>
  <c r="Q19"/>
  <c r="K27" i="31" s="1"/>
  <c r="T17" i="34"/>
  <c r="Q17"/>
  <c r="K20" i="31" s="1"/>
  <c r="T15" i="34"/>
  <c r="Q15"/>
  <c r="K29" i="31" s="1"/>
  <c r="W13" i="34"/>
  <c r="W11"/>
  <c r="W9"/>
  <c r="T8"/>
  <c r="Q8"/>
  <c r="K9" i="31" s="1"/>
  <c r="Q6" i="34"/>
  <c r="K10" i="31" s="1"/>
  <c r="T6" i="34"/>
  <c r="T4"/>
  <c r="Q4"/>
  <c r="K17" i="31" s="1"/>
  <c r="P34" i="34"/>
  <c r="J34"/>
  <c r="F34"/>
  <c r="H20" i="28"/>
  <c r="L18"/>
  <c r="D18"/>
  <c r="P14"/>
  <c r="L14"/>
  <c r="H14"/>
  <c r="D14"/>
  <c r="J3"/>
  <c r="F3"/>
  <c r="K9" i="23"/>
  <c r="K5"/>
  <c r="Q22" i="34"/>
  <c r="K19" i="31" s="1"/>
  <c r="T22" i="34"/>
  <c r="T20"/>
  <c r="Q20"/>
  <c r="K2" i="31" s="1"/>
  <c r="W18" i="34"/>
  <c r="K7" i="33"/>
  <c r="W16" i="34"/>
  <c r="AB14"/>
  <c r="D3" i="24" s="1"/>
  <c r="AA13" i="34"/>
  <c r="C29" i="24" s="1"/>
  <c r="T13" i="34"/>
  <c r="Q13"/>
  <c r="K14" i="31" s="1"/>
  <c r="T11" i="34"/>
  <c r="Q11"/>
  <c r="K24" i="31" s="1"/>
  <c r="T9" i="34"/>
  <c r="Q9"/>
  <c r="K28" i="31" s="1"/>
  <c r="W7" i="34"/>
  <c r="K7" i="29"/>
  <c r="W5" i="34"/>
  <c r="O34"/>
  <c r="I34"/>
  <c r="E34"/>
  <c r="C22" i="28"/>
  <c r="C20"/>
  <c r="O18"/>
  <c r="K18"/>
  <c r="G18"/>
  <c r="O14"/>
  <c r="C8"/>
  <c r="I7"/>
  <c r="E7"/>
  <c r="C6"/>
  <c r="C4"/>
  <c r="I3"/>
  <c r="E3"/>
  <c r="W21" i="34"/>
  <c r="Q18"/>
  <c r="T18"/>
  <c r="K2" i="33"/>
  <c r="T16" i="34"/>
  <c r="Q16"/>
  <c r="K22" i="31" s="1"/>
  <c r="W14" i="34"/>
  <c r="W12"/>
  <c r="W10"/>
  <c r="T7"/>
  <c r="Q7"/>
  <c r="K2" i="29"/>
  <c r="T5" i="34"/>
  <c r="Q5"/>
  <c r="K3" i="31" s="1"/>
  <c r="L34" i="34"/>
  <c r="W3"/>
  <c r="H34"/>
  <c r="D34"/>
  <c r="H21" i="28"/>
  <c r="H13"/>
  <c r="H11"/>
  <c r="H9"/>
  <c r="L7"/>
  <c r="H7"/>
  <c r="D7"/>
  <c r="H5"/>
  <c r="P3"/>
  <c r="L3"/>
  <c r="H3"/>
  <c r="D3"/>
  <c r="Z8" i="14"/>
  <c r="Z16" i="16"/>
  <c r="Z8" i="18"/>
  <c r="Z21" i="15"/>
  <c r="Z17" i="17"/>
  <c r="Z23" i="18"/>
  <c r="Z21" i="19"/>
  <c r="Z25" i="20"/>
  <c r="C18" i="26" s="1"/>
  <c r="U32" i="34"/>
  <c r="P32" i="28"/>
  <c r="L32"/>
  <c r="F32"/>
  <c r="D32"/>
  <c r="M31"/>
  <c r="K31"/>
  <c r="X32" i="15"/>
  <c r="X33" i="17"/>
  <c r="L4" i="31"/>
  <c r="L26"/>
  <c r="N33" i="28"/>
  <c r="N32"/>
  <c r="N31"/>
  <c r="I17" i="29"/>
  <c r="H17" i="33"/>
  <c r="X33" i="16"/>
  <c r="G9" i="30"/>
  <c r="X33" i="18"/>
  <c r="E3" i="30"/>
  <c r="C17" i="26"/>
  <c r="F26" i="24" l="1"/>
  <c r="F24"/>
  <c r="C8" i="31"/>
  <c r="X32" i="17"/>
  <c r="F27" i="24"/>
  <c r="F28"/>
  <c r="X33" i="34"/>
  <c r="X32" i="18"/>
  <c r="R31" i="15"/>
  <c r="Z31" s="1"/>
  <c r="X33" i="19"/>
  <c r="X31" i="13"/>
  <c r="F14" i="24"/>
  <c r="X31" i="14"/>
  <c r="X33"/>
  <c r="I14" i="30"/>
  <c r="L16" i="31"/>
  <c r="E13" i="30"/>
  <c r="E16" i="24"/>
  <c r="L16" i="30"/>
  <c r="Y22" i="20"/>
  <c r="Z10" i="14"/>
  <c r="D8" i="31"/>
  <c r="H16" i="33"/>
  <c r="L18" i="30"/>
  <c r="X31" i="17"/>
  <c r="L20" i="31"/>
  <c r="Y12" i="34"/>
  <c r="F17" i="24"/>
  <c r="Y27" i="13"/>
  <c r="Y10" i="21"/>
  <c r="Y21" i="13"/>
  <c r="Y20" i="18"/>
  <c r="Y20" i="20"/>
  <c r="Y14" i="21"/>
  <c r="Y5" i="18"/>
  <c r="Y10" i="15"/>
  <c r="I11" i="30"/>
  <c r="C17"/>
  <c r="Y12" i="13"/>
  <c r="Y22" i="16"/>
  <c r="Y30" i="18"/>
  <c r="Y18" i="19"/>
  <c r="Y22" i="34"/>
  <c r="X32" i="13"/>
  <c r="Z27" i="15"/>
  <c r="R32" i="16"/>
  <c r="Z32" s="1"/>
  <c r="X32" i="20"/>
  <c r="Y22" i="15"/>
  <c r="Y25" i="34"/>
  <c r="Y30" i="13"/>
  <c r="Y6" i="18"/>
  <c r="J24" i="30"/>
  <c r="K23"/>
  <c r="R33" i="13"/>
  <c r="Z33" s="1"/>
  <c r="X33"/>
  <c r="C21" i="30"/>
  <c r="I17" i="33"/>
  <c r="E28" i="24"/>
  <c r="Z3" i="20"/>
  <c r="X32" i="14"/>
  <c r="Y23"/>
  <c r="Y25"/>
  <c r="Y23" i="16"/>
  <c r="Y19" i="17"/>
  <c r="Y21" i="21"/>
  <c r="Y18" i="17"/>
  <c r="Y3"/>
  <c r="X31" i="16"/>
  <c r="Y21" i="19"/>
  <c r="X32"/>
  <c r="Y8" i="14"/>
  <c r="Y8" i="20"/>
  <c r="Y17" i="13"/>
  <c r="Y18"/>
  <c r="Y28" i="18"/>
  <c r="Y20" i="21"/>
  <c r="I10" i="30"/>
  <c r="X32" i="34"/>
  <c r="Y13" i="14"/>
  <c r="Y28" i="13"/>
  <c r="Y14" i="34"/>
  <c r="F11" i="24"/>
  <c r="R32" i="34"/>
  <c r="Z32" s="1"/>
  <c r="Y26" i="13"/>
  <c r="Y19"/>
  <c r="F4" i="24"/>
  <c r="Y10" i="14"/>
  <c r="Y28"/>
  <c r="Y27" i="15"/>
  <c r="Y9" i="18"/>
  <c r="Z3" i="14"/>
  <c r="Z17"/>
  <c r="D13" i="30"/>
  <c r="Y21" i="15"/>
  <c r="Y23"/>
  <c r="Y11" i="16"/>
  <c r="Y27" i="21"/>
  <c r="Y25" i="15"/>
  <c r="Y6" i="17"/>
  <c r="Y7" i="20"/>
  <c r="Y22" i="13"/>
  <c r="Y8" i="19"/>
  <c r="Y14" i="20"/>
  <c r="Y13" i="21"/>
  <c r="Y9" i="19"/>
  <c r="Y19" i="18"/>
  <c r="B17" i="23"/>
  <c r="Y23" i="20"/>
  <c r="Y4"/>
  <c r="Y4" i="17"/>
  <c r="Y13" i="15"/>
  <c r="Y13" i="16"/>
  <c r="Z12" i="20"/>
  <c r="Z3" i="16"/>
  <c r="Z14" i="19"/>
  <c r="D18" i="23" s="1"/>
  <c r="F3" i="24"/>
  <c r="F25"/>
  <c r="F18"/>
  <c r="Y15" i="17"/>
  <c r="Y23"/>
  <c r="Z28" i="16"/>
  <c r="Y22" i="21"/>
  <c r="Y19" i="19"/>
  <c r="Y15" i="16"/>
  <c r="Y11" i="19"/>
  <c r="Y3" i="21"/>
  <c r="Y19"/>
  <c r="Y16" i="20"/>
  <c r="E29" i="30"/>
  <c r="Y8" i="16"/>
  <c r="Y22" i="14"/>
  <c r="E20" i="24"/>
  <c r="Y11" i="20"/>
  <c r="Y27" i="16"/>
  <c r="F21" i="24"/>
  <c r="Y6" i="20"/>
  <c r="Y21"/>
  <c r="Y20" i="19"/>
  <c r="Y24"/>
  <c r="Y10" i="18"/>
  <c r="Y22"/>
  <c r="Y25"/>
  <c r="Y20" i="17"/>
  <c r="Y9"/>
  <c r="Y10" i="16"/>
  <c r="Y26"/>
  <c r="Y12" i="15"/>
  <c r="Y3"/>
  <c r="Y19"/>
  <c r="Y12" i="14"/>
  <c r="K13" i="30"/>
  <c r="Y5" i="13"/>
  <c r="Y11"/>
  <c r="Y23"/>
  <c r="K5" i="30"/>
  <c r="M5" s="1"/>
  <c r="L18" i="31"/>
  <c r="Y13" i="20"/>
  <c r="Y28"/>
  <c r="Z23" i="19"/>
  <c r="Y3" i="16"/>
  <c r="Y15" i="14"/>
  <c r="Y4" i="34"/>
  <c r="Y15"/>
  <c r="Y23" i="21"/>
  <c r="Z15" i="17"/>
  <c r="Y21" i="34"/>
  <c r="Y30"/>
  <c r="F6" i="24"/>
  <c r="F5"/>
  <c r="Y7" i="34"/>
  <c r="Y24" i="13"/>
  <c r="Z30" i="16"/>
  <c r="AB31" i="34"/>
  <c r="Y12" i="21"/>
  <c r="Y15"/>
  <c r="Y24"/>
  <c r="Y25" i="19"/>
  <c r="Y17"/>
  <c r="Y12" i="18"/>
  <c r="F9" i="30"/>
  <c r="Y26" i="18"/>
  <c r="Y25" i="17"/>
  <c r="Y26"/>
  <c r="Y16" i="16"/>
  <c r="Y14" i="15"/>
  <c r="Y7"/>
  <c r="Y16" i="14"/>
  <c r="Y30"/>
  <c r="K6" i="30"/>
  <c r="Y7" i="13"/>
  <c r="E4" i="24"/>
  <c r="L22" i="30"/>
  <c r="Y3" i="20"/>
  <c r="Y19"/>
  <c r="Y29" i="19"/>
  <c r="Y5" i="16"/>
  <c r="Y21"/>
  <c r="Y5" i="14"/>
  <c r="Y17"/>
  <c r="Y6" i="13"/>
  <c r="Y20"/>
  <c r="Y19" i="34"/>
  <c r="Y7" i="21"/>
  <c r="Y26"/>
  <c r="Z11" i="18"/>
  <c r="Z23" i="15"/>
  <c r="Y29" i="21"/>
  <c r="Z8" i="16"/>
  <c r="Z23" i="20"/>
  <c r="Y13" i="17"/>
  <c r="Z28" i="21"/>
  <c r="Y29" i="16"/>
  <c r="Y4" i="21"/>
  <c r="Y5"/>
  <c r="Y6"/>
  <c r="Y27" i="20"/>
  <c r="Y10" i="19"/>
  <c r="Y28"/>
  <c r="Y13" i="18"/>
  <c r="Y10" i="17"/>
  <c r="Y11"/>
  <c r="Y30" i="16"/>
  <c r="Y11" i="21"/>
  <c r="Y16"/>
  <c r="Y8"/>
  <c r="Y17"/>
  <c r="Y25"/>
  <c r="D17" i="23"/>
  <c r="E2" i="30"/>
  <c r="Y12" i="19"/>
  <c r="Y5"/>
  <c r="Y18" i="18"/>
  <c r="Y27"/>
  <c r="Y3"/>
  <c r="Y17"/>
  <c r="Y14" i="17"/>
  <c r="Y6" i="16"/>
  <c r="Y18"/>
  <c r="Y4" i="15"/>
  <c r="Y20"/>
  <c r="Y11"/>
  <c r="Y6" i="14"/>
  <c r="Y20"/>
  <c r="E22" i="24"/>
  <c r="K29" i="30"/>
  <c r="M29" s="1"/>
  <c r="J6" i="31"/>
  <c r="Y28" i="34"/>
  <c r="Y7" i="14"/>
  <c r="Y10" i="13"/>
  <c r="Y17" i="34"/>
  <c r="Y18" i="21"/>
  <c r="Z11" i="19"/>
  <c r="Z5" i="20"/>
  <c r="F12" i="24"/>
  <c r="Z15" i="20"/>
  <c r="Y24" i="34"/>
  <c r="Y9"/>
  <c r="Y3"/>
  <c r="Y23"/>
  <c r="Z29"/>
  <c r="L23" i="31"/>
  <c r="C23" i="30"/>
  <c r="Z30" i="21"/>
  <c r="Z28" i="34"/>
  <c r="L21" i="31"/>
  <c r="D25" i="30"/>
  <c r="Z13" i="20"/>
  <c r="Y29" i="18"/>
  <c r="Y23"/>
  <c r="Y15"/>
  <c r="Y7"/>
  <c r="Y16"/>
  <c r="Y8"/>
  <c r="Y27" i="19"/>
  <c r="Y23"/>
  <c r="Y15"/>
  <c r="Y7"/>
  <c r="Y22"/>
  <c r="Y14"/>
  <c r="Y6"/>
  <c r="Y30" i="20"/>
  <c r="Y25"/>
  <c r="Y17"/>
  <c r="Y9"/>
  <c r="Y29"/>
  <c r="Y18"/>
  <c r="Y10"/>
  <c r="Y12"/>
  <c r="Y24"/>
  <c r="Y4" i="19"/>
  <c r="Y16"/>
  <c r="Y3"/>
  <c r="Y13"/>
  <c r="Y26"/>
  <c r="Y4" i="18"/>
  <c r="Y14"/>
  <c r="Y11"/>
  <c r="Y21"/>
  <c r="G11" i="30"/>
  <c r="Y12" i="17"/>
  <c r="Y22"/>
  <c r="Y7"/>
  <c r="Y17"/>
  <c r="Y28"/>
  <c r="Y14" i="16"/>
  <c r="Y24"/>
  <c r="Y6" i="15"/>
  <c r="Y18"/>
  <c r="Y5"/>
  <c r="Y15"/>
  <c r="Y28"/>
  <c r="Y4" i="14"/>
  <c r="Y14"/>
  <c r="Y24"/>
  <c r="K22" i="30"/>
  <c r="K14"/>
  <c r="Y15" i="13"/>
  <c r="K2" i="30"/>
  <c r="Y25" i="13"/>
  <c r="Y29"/>
  <c r="X31" i="34"/>
  <c r="Y5" i="20"/>
  <c r="Y15"/>
  <c r="Y26"/>
  <c r="Y29" i="17"/>
  <c r="Y7" i="16"/>
  <c r="Y19"/>
  <c r="Y9" i="14"/>
  <c r="Y21"/>
  <c r="Y4" i="13"/>
  <c r="Y14"/>
  <c r="Y8" i="34"/>
  <c r="Y16"/>
  <c r="Y13"/>
  <c r="Y30" i="17"/>
  <c r="Y30" i="19"/>
  <c r="Y27" i="34"/>
  <c r="X31" i="20"/>
  <c r="Y9" i="21"/>
  <c r="Y28"/>
  <c r="Y27" i="14"/>
  <c r="Y11"/>
  <c r="Y3"/>
  <c r="Y26"/>
  <c r="Y20" i="34"/>
  <c r="Y16" i="13"/>
  <c r="Y8"/>
  <c r="Y9"/>
  <c r="Y3"/>
  <c r="Y13"/>
  <c r="Y19" i="14"/>
  <c r="Y29" i="15"/>
  <c r="Y26"/>
  <c r="Y24"/>
  <c r="Y16"/>
  <c r="Y8"/>
  <c r="Y24" i="18"/>
  <c r="E6" i="31"/>
  <c r="E16" i="26"/>
  <c r="Y17" i="15"/>
  <c r="Y9" i="16"/>
  <c r="Y27" i="17"/>
  <c r="Y21"/>
  <c r="Y5"/>
  <c r="Y24"/>
  <c r="Y16"/>
  <c r="Y8"/>
  <c r="Y10" i="34"/>
  <c r="Y11"/>
  <c r="Y26"/>
  <c r="Y9" i="15"/>
  <c r="Y25" i="16"/>
  <c r="Y28"/>
  <c r="Y20"/>
  <c r="Y12"/>
  <c r="Y4"/>
  <c r="Y17"/>
  <c r="Y18" i="14"/>
  <c r="Y29"/>
  <c r="H3" i="30"/>
  <c r="Z6" i="16"/>
  <c r="F7" i="24"/>
  <c r="Y6" i="34"/>
  <c r="Y18"/>
  <c r="Y5"/>
  <c r="F29" i="24"/>
  <c r="F8"/>
  <c r="H31" i="28"/>
  <c r="R32" i="20"/>
  <c r="Z32" s="1"/>
  <c r="Y30" i="21"/>
  <c r="Z16" i="19"/>
  <c r="F15" i="24"/>
  <c r="Z22" i="20"/>
  <c r="F9" i="24"/>
  <c r="F5" i="30"/>
  <c r="I2"/>
  <c r="Z12" i="18"/>
  <c r="Z18" i="14"/>
  <c r="I18" i="33" s="1"/>
  <c r="Z25" i="21"/>
  <c r="B18" i="26" s="1"/>
  <c r="Z22" i="21"/>
  <c r="L17" i="30"/>
  <c r="Z26" i="21"/>
  <c r="C8" i="30"/>
  <c r="D24"/>
  <c r="E5"/>
  <c r="E17" i="29"/>
  <c r="I24" i="30"/>
  <c r="E7" i="24"/>
  <c r="L6" i="31"/>
  <c r="Z19" i="20"/>
  <c r="Z7" i="18"/>
  <c r="E18" i="29" s="1"/>
  <c r="Z29" i="16"/>
  <c r="Z29" i="14"/>
  <c r="B16" i="23"/>
  <c r="E5" i="24"/>
  <c r="J17" i="23"/>
  <c r="L28" i="31"/>
  <c r="L12" i="30"/>
  <c r="Z21" i="20"/>
  <c r="Z15" i="19"/>
  <c r="Z11" i="17"/>
  <c r="Z19" i="16"/>
  <c r="Z6" i="20"/>
  <c r="Z28" i="14"/>
  <c r="E11" i="30"/>
  <c r="L17" i="31"/>
  <c r="L21" i="30"/>
  <c r="M21" s="1"/>
  <c r="R33" i="34"/>
  <c r="Z33" s="1"/>
  <c r="R33" i="18"/>
  <c r="Z33" s="1"/>
  <c r="Z27"/>
  <c r="Z16" i="17"/>
  <c r="R33" i="14"/>
  <c r="Z33" s="1"/>
  <c r="Z16" i="18"/>
  <c r="C12" i="31"/>
  <c r="C17" i="33"/>
  <c r="G24" i="30"/>
  <c r="K17" i="26"/>
  <c r="L19" i="30"/>
  <c r="Z20" i="20"/>
  <c r="R31" i="17"/>
  <c r="Z31" s="1"/>
  <c r="R33"/>
  <c r="Z33" s="1"/>
  <c r="C17" i="29"/>
  <c r="G29" i="30"/>
  <c r="H9"/>
  <c r="L24"/>
  <c r="L13" i="31"/>
  <c r="Z27" i="17"/>
  <c r="Z18" i="20"/>
  <c r="C18" i="33" s="1"/>
  <c r="Z21" i="16"/>
  <c r="R31" i="13"/>
  <c r="Z31" s="1"/>
  <c r="R32" i="14"/>
  <c r="Z32" s="1"/>
  <c r="S13" i="20"/>
  <c r="C25" i="25" s="1"/>
  <c r="R31" i="18"/>
  <c r="Z31" s="1"/>
  <c r="Z7" i="19"/>
  <c r="D18" i="29" s="1"/>
  <c r="Z24" i="21"/>
  <c r="Z21"/>
  <c r="B16" i="26"/>
  <c r="C16"/>
  <c r="G3" i="30"/>
  <c r="I23"/>
  <c r="Z27" i="14"/>
  <c r="B12" i="31"/>
  <c r="E23" i="30"/>
  <c r="I12" i="31"/>
  <c r="J16" i="33"/>
  <c r="K4" i="30"/>
  <c r="M4" s="1"/>
  <c r="K24"/>
  <c r="L9"/>
  <c r="L23"/>
  <c r="M23" s="1"/>
  <c r="L28"/>
  <c r="Z13" i="19"/>
  <c r="Z18" i="15"/>
  <c r="H18" i="33" s="1"/>
  <c r="G13" i="30"/>
  <c r="E13" i="24"/>
  <c r="L27" i="31"/>
  <c r="U32" i="20"/>
  <c r="Z7" i="15"/>
  <c r="H18" i="29" s="1"/>
  <c r="Z18" i="17"/>
  <c r="F18" i="33" s="1"/>
  <c r="R33" i="19"/>
  <c r="Z33" s="1"/>
  <c r="AA31" i="34"/>
  <c r="I13" i="30"/>
  <c r="L11" i="31"/>
  <c r="Z4" i="20"/>
  <c r="Z10" i="16"/>
  <c r="R31" i="14"/>
  <c r="Z31" s="1"/>
  <c r="R32" i="15"/>
  <c r="Z32" s="1"/>
  <c r="Z26" i="20"/>
  <c r="G8" i="30"/>
  <c r="V22" i="14"/>
  <c r="Z20" i="21"/>
  <c r="L6" i="30"/>
  <c r="Z7" i="17"/>
  <c r="F18" i="29" s="1"/>
  <c r="V26" i="14"/>
  <c r="Z12" i="21"/>
  <c r="R31" i="19"/>
  <c r="Z31" s="1"/>
  <c r="J9" i="30"/>
  <c r="Z8" i="20"/>
  <c r="Z11" i="16"/>
  <c r="L7" i="30"/>
  <c r="V11" i="18"/>
  <c r="H10" i="30"/>
  <c r="Z24" i="19"/>
  <c r="Z29"/>
  <c r="Z4"/>
  <c r="Z4" i="18"/>
  <c r="Z4" i="17"/>
  <c r="J8" i="31"/>
  <c r="Z13" i="18"/>
  <c r="S27" i="21"/>
  <c r="B22" i="25" s="1"/>
  <c r="E17" i="26"/>
  <c r="C6" i="30"/>
  <c r="C4"/>
  <c r="D7" i="31"/>
  <c r="E15" i="24"/>
  <c r="B7" i="31"/>
  <c r="G12"/>
  <c r="I3" i="30"/>
  <c r="J17" i="29"/>
  <c r="E23" i="24"/>
  <c r="E10"/>
  <c r="E3"/>
  <c r="Z25" i="18"/>
  <c r="E18" i="26" s="1"/>
  <c r="B17" i="33"/>
  <c r="E10" i="30"/>
  <c r="G8" i="31"/>
  <c r="H16" i="26"/>
  <c r="I16"/>
  <c r="K7" i="30"/>
  <c r="E11" i="24"/>
  <c r="K16" i="30"/>
  <c r="J17" i="26"/>
  <c r="K3" i="30"/>
  <c r="K9"/>
  <c r="K16" i="26"/>
  <c r="L26" i="30"/>
  <c r="R31" i="34"/>
  <c r="Z31" s="1"/>
  <c r="Z4" i="14"/>
  <c r="V15" i="17"/>
  <c r="V17" i="20"/>
  <c r="Z17" i="21"/>
  <c r="L2" i="30"/>
  <c r="L19" i="31"/>
  <c r="S6" i="14"/>
  <c r="I4" i="25" s="1"/>
  <c r="S3" i="13"/>
  <c r="J7" i="25" s="1"/>
  <c r="V6" i="14"/>
  <c r="V3" i="19"/>
  <c r="S8" i="17"/>
  <c r="F13" i="25" s="1"/>
  <c r="H8" i="30"/>
  <c r="Z18" i="16"/>
  <c r="G18" i="33" s="1"/>
  <c r="E8" i="30"/>
  <c r="S18" i="19"/>
  <c r="D19" i="33" s="1"/>
  <c r="U32" i="19"/>
  <c r="R32"/>
  <c r="Z32" s="1"/>
  <c r="G19" i="30"/>
  <c r="Z19" i="17"/>
  <c r="D26" i="30"/>
  <c r="Z9" i="20"/>
  <c r="D17" i="33"/>
  <c r="S9" i="18"/>
  <c r="E27" i="25" s="1"/>
  <c r="S17" i="16"/>
  <c r="G17" i="25" s="1"/>
  <c r="Z20" i="34"/>
  <c r="L2" i="31"/>
  <c r="L10" i="30"/>
  <c r="H16" i="23"/>
  <c r="H8" i="31"/>
  <c r="Z5" i="13"/>
  <c r="E25" i="24"/>
  <c r="K20" i="30"/>
  <c r="Z15" i="13"/>
  <c r="K27" i="30"/>
  <c r="Z26" i="15"/>
  <c r="I9" i="30"/>
  <c r="V18" i="14"/>
  <c r="I12" i="30"/>
  <c r="Z29" i="15"/>
  <c r="F16" i="23"/>
  <c r="F8" i="31"/>
  <c r="Z20" i="14"/>
  <c r="J10" i="30"/>
  <c r="S22" i="14"/>
  <c r="I2" i="25" s="1"/>
  <c r="Z10" i="15"/>
  <c r="I29" i="30"/>
  <c r="D15"/>
  <c r="Z16" i="20"/>
  <c r="F27" i="30"/>
  <c r="Z15" i="18"/>
  <c r="Z28" i="17"/>
  <c r="G5" i="30"/>
  <c r="F26"/>
  <c r="Z9" i="18"/>
  <c r="D12" i="31"/>
  <c r="D16" i="33"/>
  <c r="J21" i="30"/>
  <c r="Z25" i="14"/>
  <c r="I18" i="26" s="1"/>
  <c r="Z22" i="17"/>
  <c r="G2" i="30"/>
  <c r="Z6" i="21"/>
  <c r="C3" i="30"/>
  <c r="Z19" i="21"/>
  <c r="Z8"/>
  <c r="C14" i="30"/>
  <c r="H18"/>
  <c r="Z17" i="16"/>
  <c r="Z30" i="18"/>
  <c r="F23" i="30"/>
  <c r="C29"/>
  <c r="S15" i="14"/>
  <c r="I26" i="25" s="1"/>
  <c r="V10" i="14"/>
  <c r="Z27" i="20"/>
  <c r="Z17" i="19"/>
  <c r="Z21" i="18"/>
  <c r="K7" i="31"/>
  <c r="K16" i="29"/>
  <c r="Z6" i="34"/>
  <c r="L3" i="30"/>
  <c r="Z13" i="34"/>
  <c r="L14" i="31"/>
  <c r="L25" i="30"/>
  <c r="Z3" i="34"/>
  <c r="S23"/>
  <c r="K6" i="25" s="1"/>
  <c r="Z17" i="13"/>
  <c r="E14" i="24"/>
  <c r="K18" i="30"/>
  <c r="I7" i="31"/>
  <c r="I16" i="29"/>
  <c r="I7" i="30"/>
  <c r="S24" i="15"/>
  <c r="H24" i="25" s="1"/>
  <c r="Z3" i="15"/>
  <c r="S7"/>
  <c r="H19" i="29" s="1"/>
  <c r="S8" i="15"/>
  <c r="H13" i="25" s="1"/>
  <c r="V8" i="16"/>
  <c r="F12" i="31"/>
  <c r="F16" i="33"/>
  <c r="F20" i="30"/>
  <c r="S23" i="18"/>
  <c r="E6" i="25" s="1"/>
  <c r="S12" i="18"/>
  <c r="E12" i="25" s="1"/>
  <c r="G6" i="30"/>
  <c r="Z23" i="17"/>
  <c r="I18" i="30"/>
  <c r="Z17" i="15"/>
  <c r="S21" i="17"/>
  <c r="F16" i="25" s="1"/>
  <c r="F18" i="30"/>
  <c r="Z17" i="18"/>
  <c r="F24" i="30"/>
  <c r="Z24" i="18"/>
  <c r="S16" i="16"/>
  <c r="G15" i="25" s="1"/>
  <c r="Z30" i="17"/>
  <c r="S30"/>
  <c r="F23" i="25" s="1"/>
  <c r="I17" i="30"/>
  <c r="Z4" i="15"/>
  <c r="Z12" i="13"/>
  <c r="K11" i="30"/>
  <c r="Z20" i="13"/>
  <c r="K10" i="30"/>
  <c r="I21"/>
  <c r="H17" i="26"/>
  <c r="Z20" i="17"/>
  <c r="G10" i="30"/>
  <c r="Z8" i="19"/>
  <c r="E14" i="30"/>
  <c r="R33" i="20"/>
  <c r="Z33" s="1"/>
  <c r="V17" i="15"/>
  <c r="V14" i="19"/>
  <c r="E7" i="30"/>
  <c r="S21" i="19"/>
  <c r="D16" i="25" s="1"/>
  <c r="E20" i="30"/>
  <c r="Z5" i="19"/>
  <c r="S6" i="20"/>
  <c r="C4" i="25" s="1"/>
  <c r="E8" i="31"/>
  <c r="F7"/>
  <c r="G17" i="33"/>
  <c r="I17" i="26"/>
  <c r="E17" i="24"/>
  <c r="K16" i="23"/>
  <c r="Z9" i="13"/>
  <c r="K26" i="30"/>
  <c r="G6" i="31"/>
  <c r="G16" i="26"/>
  <c r="Z16" i="13"/>
  <c r="E12" i="24"/>
  <c r="K15" i="30"/>
  <c r="M15" s="1"/>
  <c r="H4"/>
  <c r="G17" i="23"/>
  <c r="E7" i="31"/>
  <c r="E16" i="29"/>
  <c r="C15" i="30"/>
  <c r="C16" i="29"/>
  <c r="S24" i="20"/>
  <c r="C24" i="25" s="1"/>
  <c r="D16" i="26"/>
  <c r="S17" i="19"/>
  <c r="D17" i="25" s="1"/>
  <c r="S28" i="19"/>
  <c r="D5" i="25" s="1"/>
  <c r="F10" i="30"/>
  <c r="S24" i="17"/>
  <c r="F24" i="25" s="1"/>
  <c r="I5" i="30"/>
  <c r="S16" i="13"/>
  <c r="J15" i="25" s="1"/>
  <c r="E9" i="24"/>
  <c r="L8" i="31"/>
  <c r="Z25" i="15"/>
  <c r="H18" i="26" s="1"/>
  <c r="Z29" i="20"/>
  <c r="Z12" i="16"/>
  <c r="S23" i="13"/>
  <c r="J6" i="25" s="1"/>
  <c r="M16" i="30"/>
  <c r="U31" i="34"/>
  <c r="S26" i="14"/>
  <c r="I9" i="25" s="1"/>
  <c r="R33" i="15"/>
  <c r="Z33" s="1"/>
  <c r="V10"/>
  <c r="V10" i="16"/>
  <c r="V12" i="18"/>
  <c r="S30" i="14"/>
  <c r="I23" i="25" s="1"/>
  <c r="V28" i="15"/>
  <c r="S27" i="17"/>
  <c r="F22" i="25" s="1"/>
  <c r="V21" i="19"/>
  <c r="S24"/>
  <c r="D24" i="25" s="1"/>
  <c r="V14" i="20"/>
  <c r="S28"/>
  <c r="C5" i="25" s="1"/>
  <c r="S12" i="21"/>
  <c r="B12" i="25" s="1"/>
  <c r="S13" i="21"/>
  <c r="B25" i="25" s="1"/>
  <c r="S29" i="15"/>
  <c r="H10" i="25" s="1"/>
  <c r="V25" i="17"/>
  <c r="S6" i="18"/>
  <c r="E4" i="25" s="1"/>
  <c r="S25" i="14"/>
  <c r="I19" i="26" s="1"/>
  <c r="V14" i="34"/>
  <c r="V16" i="13"/>
  <c r="S19"/>
  <c r="J20" i="25" s="1"/>
  <c r="G16" i="29"/>
  <c r="K12" i="31"/>
  <c r="K16" i="33"/>
  <c r="V27" i="34"/>
  <c r="V4"/>
  <c r="V9"/>
  <c r="V23"/>
  <c r="V24"/>
  <c r="Z11" i="13"/>
  <c r="K28" i="30"/>
  <c r="M28" s="1"/>
  <c r="S11" i="13"/>
  <c r="J28" i="25" s="1"/>
  <c r="Z4" i="13"/>
  <c r="E24" i="24"/>
  <c r="S27" i="13"/>
  <c r="J22" i="25" s="1"/>
  <c r="S7" i="13"/>
  <c r="J19" i="29" s="1"/>
  <c r="K17" i="30"/>
  <c r="S14" i="13"/>
  <c r="J3" i="25" s="1"/>
  <c r="S29" i="13"/>
  <c r="J10" i="25" s="1"/>
  <c r="S9" i="13"/>
  <c r="J27" i="25" s="1"/>
  <c r="S28" i="13"/>
  <c r="J5" i="25" s="1"/>
  <c r="S10" i="13"/>
  <c r="J29" i="25" s="1"/>
  <c r="Z13" i="13"/>
  <c r="E29" i="24"/>
  <c r="S13" i="13"/>
  <c r="J25" i="25" s="1"/>
  <c r="K25" i="30"/>
  <c r="J16"/>
  <c r="Z21" i="14"/>
  <c r="S21"/>
  <c r="I16" i="25" s="1"/>
  <c r="V21" i="15"/>
  <c r="U31" i="16"/>
  <c r="R31"/>
  <c r="Z31" s="1"/>
  <c r="F6" i="31"/>
  <c r="F16" i="26"/>
  <c r="J6" i="30"/>
  <c r="S23" i="14"/>
  <c r="I6" i="25" s="1"/>
  <c r="Z23" i="14"/>
  <c r="H21" i="30"/>
  <c r="Z25" i="16"/>
  <c r="G18" i="26" s="1"/>
  <c r="S25" i="16"/>
  <c r="V22"/>
  <c r="S5" i="19"/>
  <c r="D19" i="25" s="1"/>
  <c r="S4" i="15"/>
  <c r="H18" i="25" s="1"/>
  <c r="S22" i="13"/>
  <c r="J2" i="25" s="1"/>
  <c r="J7" i="31"/>
  <c r="V20" i="20"/>
  <c r="V24" i="19"/>
  <c r="V5"/>
  <c r="V15"/>
  <c r="V17" i="17"/>
  <c r="V4" i="16"/>
  <c r="V19" i="15"/>
  <c r="V8" i="34"/>
  <c r="Z29" i="18"/>
  <c r="F12" i="30"/>
  <c r="D29"/>
  <c r="S22" i="20"/>
  <c r="C2" i="25" s="1"/>
  <c r="S25" i="20"/>
  <c r="C21" i="25" s="1"/>
  <c r="S21" i="20"/>
  <c r="C16" i="25" s="1"/>
  <c r="S20" i="20"/>
  <c r="C11" i="25" s="1"/>
  <c r="S11" i="20"/>
  <c r="C28" i="25" s="1"/>
  <c r="S3" i="20"/>
  <c r="C7" i="25" s="1"/>
  <c r="S16" i="20"/>
  <c r="C15" i="25" s="1"/>
  <c r="S4" i="20"/>
  <c r="C18" i="25" s="1"/>
  <c r="S29" i="20"/>
  <c r="C10" i="25" s="1"/>
  <c r="S19" i="20"/>
  <c r="C20" i="25" s="1"/>
  <c r="S12" i="20"/>
  <c r="C12" i="25" s="1"/>
  <c r="S8" i="20"/>
  <c r="C13" i="25" s="1"/>
  <c r="S26" i="20"/>
  <c r="C9" i="25" s="1"/>
  <c r="S9" i="20"/>
  <c r="C27" i="25" s="1"/>
  <c r="Z10" i="20"/>
  <c r="V28" i="16"/>
  <c r="V12"/>
  <c r="V16"/>
  <c r="V22" i="20"/>
  <c r="Z26" i="19"/>
  <c r="E9" i="30"/>
  <c r="E19"/>
  <c r="Z19" i="19"/>
  <c r="C22" i="30"/>
  <c r="Z27" i="21"/>
  <c r="U32" i="18"/>
  <c r="R32"/>
  <c r="Z32" s="1"/>
  <c r="V19"/>
  <c r="V9"/>
  <c r="V7"/>
  <c r="V17"/>
  <c r="Z7" i="34"/>
  <c r="K18" i="29" s="1"/>
  <c r="L7" i="31"/>
  <c r="K17" i="29"/>
  <c r="S7" i="34"/>
  <c r="K14" i="25" s="1"/>
  <c r="S14" i="34"/>
  <c r="K3" i="25" s="1"/>
  <c r="S3" i="34"/>
  <c r="K7" i="25" s="1"/>
  <c r="S28" i="34"/>
  <c r="K5" i="25" s="1"/>
  <c r="S18" i="34"/>
  <c r="K19" i="33" s="1"/>
  <c r="L13" i="30"/>
  <c r="M13" s="1"/>
  <c r="S17" i="34"/>
  <c r="K17" i="25" s="1"/>
  <c r="V18" i="34"/>
  <c r="Z18" i="13"/>
  <c r="J18" i="33" s="1"/>
  <c r="E6" i="24"/>
  <c r="K8" i="30"/>
  <c r="S18" i="13"/>
  <c r="J19" i="33" s="1"/>
  <c r="V26" i="13"/>
  <c r="V24"/>
  <c r="V4"/>
  <c r="V28"/>
  <c r="V27" i="18"/>
  <c r="S30" i="16"/>
  <c r="G23" i="25" s="1"/>
  <c r="S26" i="16"/>
  <c r="G9" i="25" s="1"/>
  <c r="S22" i="16"/>
  <c r="G2" i="25" s="1"/>
  <c r="S18" i="16"/>
  <c r="G19" i="33" s="1"/>
  <c r="S14" i="16"/>
  <c r="G3" i="25" s="1"/>
  <c r="S10" i="16"/>
  <c r="G29" i="25" s="1"/>
  <c r="S6" i="16"/>
  <c r="G4" i="25" s="1"/>
  <c r="S29" i="16"/>
  <c r="G10" i="25" s="1"/>
  <c r="S15" i="16"/>
  <c r="G26" i="25" s="1"/>
  <c r="S7" i="16"/>
  <c r="G19" i="29" s="1"/>
  <c r="S13" i="16"/>
  <c r="G25" i="25" s="1"/>
  <c r="S5" i="16"/>
  <c r="G19" i="25" s="1"/>
  <c r="G20" i="30"/>
  <c r="Z5" i="17"/>
  <c r="S5"/>
  <c r="F19" i="25" s="1"/>
  <c r="D18" i="30"/>
  <c r="Z17" i="20"/>
  <c r="S17"/>
  <c r="C17" i="25" s="1"/>
  <c r="S30" i="21"/>
  <c r="B23" i="25" s="1"/>
  <c r="S26" i="21"/>
  <c r="B9" i="25" s="1"/>
  <c r="S18" i="21"/>
  <c r="B19" i="33" s="1"/>
  <c r="S14" i="21"/>
  <c r="B19" i="23" s="1"/>
  <c r="S8" i="21"/>
  <c r="B13" i="25" s="1"/>
  <c r="S5" i="21"/>
  <c r="B19" i="25" s="1"/>
  <c r="S3" i="21"/>
  <c r="B7" i="25" s="1"/>
  <c r="S23" i="21"/>
  <c r="B6" i="25" s="1"/>
  <c r="S17" i="21"/>
  <c r="B17" i="25" s="1"/>
  <c r="S21" i="21"/>
  <c r="B16" i="25" s="1"/>
  <c r="S7" i="21"/>
  <c r="B14" i="25" s="1"/>
  <c r="S24" i="21"/>
  <c r="B24" i="25" s="1"/>
  <c r="S20" i="21"/>
  <c r="B11" i="25" s="1"/>
  <c r="S15" i="21"/>
  <c r="B26" i="25" s="1"/>
  <c r="S11" i="21"/>
  <c r="B28" i="25" s="1"/>
  <c r="S25" i="21"/>
  <c r="S28"/>
  <c r="B5" i="25" s="1"/>
  <c r="L5" s="1"/>
  <c r="S15" i="20"/>
  <c r="C26" i="25" s="1"/>
  <c r="S18" i="20"/>
  <c r="C8" i="25" s="1"/>
  <c r="S24" i="18"/>
  <c r="E24" i="25" s="1"/>
  <c r="S4" i="17"/>
  <c r="F18" i="25" s="1"/>
  <c r="S23" i="17"/>
  <c r="F6" i="25" s="1"/>
  <c r="S3" i="16"/>
  <c r="G7" i="25" s="1"/>
  <c r="S12" i="16"/>
  <c r="G12" i="25" s="1"/>
  <c r="S19" i="15"/>
  <c r="H20" i="25" s="1"/>
  <c r="S17" i="14"/>
  <c r="I17" i="25" s="1"/>
  <c r="E26" i="24"/>
  <c r="S15" i="34"/>
  <c r="K26" i="25" s="1"/>
  <c r="V15" i="18"/>
  <c r="S5" i="20"/>
  <c r="C19" i="25" s="1"/>
  <c r="S14" i="20"/>
  <c r="C3" i="25" s="1"/>
  <c r="S27" i="20"/>
  <c r="C22" i="25" s="1"/>
  <c r="S10" i="19"/>
  <c r="D29" i="25" s="1"/>
  <c r="S7" i="19"/>
  <c r="D19" i="29" s="1"/>
  <c r="S26" i="19"/>
  <c r="D9" i="25" s="1"/>
  <c r="S17" i="18"/>
  <c r="E17" i="25" s="1"/>
  <c r="S4" i="18"/>
  <c r="E18" i="25" s="1"/>
  <c r="S20" i="18"/>
  <c r="E11" i="25" s="1"/>
  <c r="S27" i="18"/>
  <c r="E22" i="25" s="1"/>
  <c r="S30" i="18"/>
  <c r="E23" i="25" s="1"/>
  <c r="S13" i="17"/>
  <c r="F25" i="25" s="1"/>
  <c r="S16" i="17"/>
  <c r="F15" i="25" s="1"/>
  <c r="S7" i="17"/>
  <c r="F19" i="29" s="1"/>
  <c r="S25" i="17"/>
  <c r="F19" i="26" s="1"/>
  <c r="S28" i="17"/>
  <c r="F5" i="25" s="1"/>
  <c r="S9" i="16"/>
  <c r="G27" i="25" s="1"/>
  <c r="H24" i="30"/>
  <c r="S8" i="16"/>
  <c r="G13" i="25" s="1"/>
  <c r="S24" i="16"/>
  <c r="G24" i="25" s="1"/>
  <c r="S13" i="15"/>
  <c r="H25" i="25" s="1"/>
  <c r="S16" i="15"/>
  <c r="H15" i="25" s="1"/>
  <c r="S21" i="15"/>
  <c r="H16" i="25" s="1"/>
  <c r="S7" i="14"/>
  <c r="I14" i="25" s="1"/>
  <c r="S29" i="14"/>
  <c r="I10" i="25" s="1"/>
  <c r="S14" i="14"/>
  <c r="I3" i="25" s="1"/>
  <c r="S4" i="13"/>
  <c r="J18" i="25" s="1"/>
  <c r="E19" i="24"/>
  <c r="S20" i="13"/>
  <c r="J11" i="25" s="1"/>
  <c r="S5" i="13"/>
  <c r="J19" i="25" s="1"/>
  <c r="S6" i="34"/>
  <c r="K4" i="25" s="1"/>
  <c r="V5" i="20"/>
  <c r="V26"/>
  <c r="V27" i="19"/>
  <c r="V9"/>
  <c r="V19"/>
  <c r="V26"/>
  <c r="V23" i="18"/>
  <c r="V24" i="16"/>
  <c r="S19" i="14"/>
  <c r="I20" i="25" s="1"/>
  <c r="V16" i="34"/>
  <c r="V20"/>
  <c r="V28"/>
  <c r="Z12"/>
  <c r="S12"/>
  <c r="K12" i="25" s="1"/>
  <c r="V21" i="34"/>
  <c r="Z19" i="13"/>
  <c r="K19" i="30"/>
  <c r="I16" i="23"/>
  <c r="I8" i="31"/>
  <c r="H16" i="29"/>
  <c r="H7" i="31"/>
  <c r="H6" i="30"/>
  <c r="Z23" i="16"/>
  <c r="S23"/>
  <c r="G6" i="25" s="1"/>
  <c r="V29" i="15"/>
  <c r="V23"/>
  <c r="V25"/>
  <c r="V13"/>
  <c r="G26" i="30"/>
  <c r="Z9" i="17"/>
  <c r="I25" i="30"/>
  <c r="S28" i="15"/>
  <c r="H5" i="25" s="1"/>
  <c r="S25" i="15"/>
  <c r="H21" i="25" s="1"/>
  <c r="S11" i="15"/>
  <c r="H28" i="25" s="1"/>
  <c r="S22" i="15"/>
  <c r="H2" i="25" s="1"/>
  <c r="S18" i="15"/>
  <c r="H8" i="25" s="1"/>
  <c r="S14" i="15"/>
  <c r="H19" i="23" s="1"/>
  <c r="S10" i="15"/>
  <c r="H29" i="25" s="1"/>
  <c r="S6" i="15"/>
  <c r="H4" i="25" s="1"/>
  <c r="S3" i="15"/>
  <c r="H7" i="25" s="1"/>
  <c r="S27" i="15"/>
  <c r="H22" i="25" s="1"/>
  <c r="S30" i="15"/>
  <c r="H23" i="25" s="1"/>
  <c r="S23" i="15"/>
  <c r="H6" i="25" s="1"/>
  <c r="S9" i="15"/>
  <c r="H27" i="25" s="1"/>
  <c r="S17" i="15"/>
  <c r="H17" i="25" s="1"/>
  <c r="S6" i="21"/>
  <c r="B4" i="25" s="1"/>
  <c r="S29" i="21"/>
  <c r="B10" i="25" s="1"/>
  <c r="S14" i="19"/>
  <c r="D19" i="23" s="1"/>
  <c r="S11" i="18"/>
  <c r="E28" i="25" s="1"/>
  <c r="S8" i="18"/>
  <c r="E13" i="25" s="1"/>
  <c r="S29" i="18"/>
  <c r="E10" i="25" s="1"/>
  <c r="S20" i="17"/>
  <c r="F11" i="25" s="1"/>
  <c r="S21" i="16"/>
  <c r="G16" i="25" s="1"/>
  <c r="S28" i="16"/>
  <c r="G5" i="25" s="1"/>
  <c r="S20" i="15"/>
  <c r="H11" i="25" s="1"/>
  <c r="S18" i="14"/>
  <c r="I8" i="25" s="1"/>
  <c r="S30" i="13"/>
  <c r="J23" i="25" s="1"/>
  <c r="S21" i="13"/>
  <c r="J16" i="25" s="1"/>
  <c r="L11" i="30"/>
  <c r="S4" i="21"/>
  <c r="B18" i="25" s="1"/>
  <c r="S9" i="21"/>
  <c r="B27" i="25" s="1"/>
  <c r="S19" i="21"/>
  <c r="B20" i="25" s="1"/>
  <c r="S22" i="21"/>
  <c r="B2" i="25" s="1"/>
  <c r="S23" i="20"/>
  <c r="C6" i="25" s="1"/>
  <c r="S10" i="21"/>
  <c r="B29" i="25" s="1"/>
  <c r="S16" i="21"/>
  <c r="B15" i="25" s="1"/>
  <c r="S7" i="20"/>
  <c r="C14" i="25" s="1"/>
  <c r="S10" i="20"/>
  <c r="C29" i="25" s="1"/>
  <c r="S15" i="19"/>
  <c r="D26" i="25" s="1"/>
  <c r="S6" i="19"/>
  <c r="D4" i="25" s="1"/>
  <c r="S22" i="19"/>
  <c r="D2" i="25" s="1"/>
  <c r="S19" i="19"/>
  <c r="D20" i="25" s="1"/>
  <c r="S3" i="18"/>
  <c r="E7" i="25" s="1"/>
  <c r="S21" i="18"/>
  <c r="E16" i="25" s="1"/>
  <c r="S16" i="18"/>
  <c r="E15" i="25" s="1"/>
  <c r="S25" i="18"/>
  <c r="E19" i="26" s="1"/>
  <c r="S15" i="17"/>
  <c r="F26" i="25" s="1"/>
  <c r="S12" i="17"/>
  <c r="F12" i="25" s="1"/>
  <c r="S9" i="17"/>
  <c r="F27" i="25" s="1"/>
  <c r="S11" i="16"/>
  <c r="G28" i="25" s="1"/>
  <c r="G17" i="26"/>
  <c r="S4" i="16"/>
  <c r="G18" i="25" s="1"/>
  <c r="S20" i="16"/>
  <c r="G11" i="25" s="1"/>
  <c r="S15" i="15"/>
  <c r="H26" i="25" s="1"/>
  <c r="S12" i="15"/>
  <c r="H12" i="25" s="1"/>
  <c r="S5" i="15"/>
  <c r="H19" i="25" s="1"/>
  <c r="S26" i="15"/>
  <c r="H9" i="25" s="1"/>
  <c r="S9" i="14"/>
  <c r="I27" i="25" s="1"/>
  <c r="S10" i="14"/>
  <c r="I29" i="25" s="1"/>
  <c r="S12" i="13"/>
  <c r="J12" i="25" s="1"/>
  <c r="S9" i="34"/>
  <c r="K27" i="25" s="1"/>
  <c r="S19" i="34"/>
  <c r="K20" i="25" s="1"/>
  <c r="S25" i="34"/>
  <c r="K19" i="26" s="1"/>
  <c r="V9" i="20"/>
  <c r="V28"/>
  <c r="V10" i="19"/>
  <c r="V3" i="18"/>
  <c r="V25"/>
  <c r="S19" i="16"/>
  <c r="G20" i="25" s="1"/>
  <c r="V20" i="16"/>
  <c r="V10" i="34"/>
  <c r="Z13" i="15"/>
  <c r="Z25" i="13"/>
  <c r="J18" i="26" s="1"/>
  <c r="E27" i="24"/>
  <c r="S25" i="13"/>
  <c r="J19" i="26" s="1"/>
  <c r="J11" i="30"/>
  <c r="Z12" i="14"/>
  <c r="S12"/>
  <c r="I12" i="25" s="1"/>
  <c r="V29" i="19"/>
  <c r="V28"/>
  <c r="V20"/>
  <c r="V4"/>
  <c r="V18"/>
  <c r="V13"/>
  <c r="V7"/>
  <c r="V23"/>
  <c r="V11"/>
  <c r="V17"/>
  <c r="V6"/>
  <c r="S30"/>
  <c r="D23" i="25" s="1"/>
  <c r="S27" i="19"/>
  <c r="D22" i="25" s="1"/>
  <c r="S11" i="19"/>
  <c r="D28" i="25" s="1"/>
  <c r="S23" i="19"/>
  <c r="D6" i="25" s="1"/>
  <c r="S20" i="19"/>
  <c r="D11" i="25" s="1"/>
  <c r="S16" i="19"/>
  <c r="D15" i="25" s="1"/>
  <c r="S12" i="19"/>
  <c r="D12" i="25" s="1"/>
  <c r="S8" i="19"/>
  <c r="D13" i="25" s="1"/>
  <c r="S4" i="19"/>
  <c r="D18" i="25" s="1"/>
  <c r="S13" i="19"/>
  <c r="D25" i="25" s="1"/>
  <c r="S25" i="19"/>
  <c r="D19" i="26" s="1"/>
  <c r="S3" i="19"/>
  <c r="D7" i="25" s="1"/>
  <c r="S29" i="19"/>
  <c r="D10" i="25" s="1"/>
  <c r="S9" i="19"/>
  <c r="D27" i="25" s="1"/>
  <c r="D5" i="30"/>
  <c r="Z28" i="20"/>
  <c r="J15" i="30"/>
  <c r="S16" i="14"/>
  <c r="I15" i="25" s="1"/>
  <c r="S24" i="14"/>
  <c r="I24" i="25" s="1"/>
  <c r="S4" i="14"/>
  <c r="I18" i="25" s="1"/>
  <c r="S3" i="14"/>
  <c r="I7" i="25" s="1"/>
  <c r="S28" i="14"/>
  <c r="I5" i="25" s="1"/>
  <c r="S20" i="14"/>
  <c r="I11" i="25" s="1"/>
  <c r="S8" i="14"/>
  <c r="I13" i="25" s="1"/>
  <c r="S11" i="14"/>
  <c r="I28" i="25" s="1"/>
  <c r="H22" i="30"/>
  <c r="Z27" i="16"/>
  <c r="S27"/>
  <c r="G22" i="25" s="1"/>
  <c r="G7" i="30"/>
  <c r="Z3" i="17"/>
  <c r="S29"/>
  <c r="F10" i="25" s="1"/>
  <c r="S19" i="17"/>
  <c r="F20" i="25" s="1"/>
  <c r="S22" i="17"/>
  <c r="F2" i="25" s="1"/>
  <c r="S18" i="17"/>
  <c r="F19" i="33" s="1"/>
  <c r="S14" i="17"/>
  <c r="F19" i="23" s="1"/>
  <c r="S10" i="17"/>
  <c r="F29" i="25" s="1"/>
  <c r="S6" i="17"/>
  <c r="F4" i="25" s="1"/>
  <c r="S3" i="17"/>
  <c r="F7" i="25" s="1"/>
  <c r="S26" i="17"/>
  <c r="F9" i="25" s="1"/>
  <c r="S11" i="17"/>
  <c r="F28" i="25" s="1"/>
  <c r="S17" i="17"/>
  <c r="F17" i="25" s="1"/>
  <c r="F7" i="30"/>
  <c r="Z3" i="18"/>
  <c r="S19"/>
  <c r="E20" i="25" s="1"/>
  <c r="S18" i="18"/>
  <c r="E8" i="25" s="1"/>
  <c r="S10" i="18"/>
  <c r="E29" i="25" s="1"/>
  <c r="S15" i="18"/>
  <c r="E26" i="25" s="1"/>
  <c r="S7" i="18"/>
  <c r="E14" i="25" s="1"/>
  <c r="S26" i="18"/>
  <c r="E9" i="25" s="1"/>
  <c r="S28" i="18"/>
  <c r="E5" i="25" s="1"/>
  <c r="S13" i="18"/>
  <c r="E25" i="25" s="1"/>
  <c r="S5" i="18"/>
  <c r="E19" i="25" s="1"/>
  <c r="S14" i="18"/>
  <c r="E19" i="23" s="1"/>
  <c r="E16" i="33"/>
  <c r="E12" i="31"/>
  <c r="S22" i="18"/>
  <c r="E2" i="25" s="1"/>
  <c r="V13" i="20"/>
  <c r="V3"/>
  <c r="V11"/>
  <c r="I27" i="30"/>
  <c r="Z15" i="15"/>
  <c r="V23" i="17"/>
  <c r="V13"/>
  <c r="V21"/>
  <c r="Z8"/>
  <c r="G14" i="30"/>
  <c r="V6" i="34"/>
  <c r="Z5"/>
  <c r="S30"/>
  <c r="K23" i="25" s="1"/>
  <c r="S26" i="34"/>
  <c r="K9" i="25" s="1"/>
  <c r="S22" i="34"/>
  <c r="K2" i="25" s="1"/>
  <c r="L20" i="30"/>
  <c r="S29" i="34"/>
  <c r="K10" i="25" s="1"/>
  <c r="S21" i="34"/>
  <c r="K16" i="25" s="1"/>
  <c r="S13" i="34"/>
  <c r="K25" i="25" s="1"/>
  <c r="S5" i="34"/>
  <c r="K19" i="25" s="1"/>
  <c r="K17" i="33"/>
  <c r="L12" i="31"/>
  <c r="V5" i="34"/>
  <c r="V15"/>
  <c r="V20" i="13"/>
  <c r="I28" i="30"/>
  <c r="Z11" i="15"/>
  <c r="V13" i="18"/>
  <c r="J3" i="30"/>
  <c r="Z6" i="14"/>
  <c r="I4" i="30"/>
  <c r="Z14" i="15"/>
  <c r="H18" i="23" s="1"/>
  <c r="V20" i="14"/>
  <c r="V6" i="17"/>
  <c r="D4" i="30"/>
  <c r="Z14" i="20"/>
  <c r="C18" i="23" s="1"/>
  <c r="G25" i="30"/>
  <c r="Z13" i="17"/>
  <c r="V8" i="19"/>
  <c r="Z8" i="34"/>
  <c r="L14" i="30"/>
  <c r="V14" i="16"/>
  <c r="C32" i="28"/>
  <c r="R32" i="13"/>
  <c r="Z32" s="1"/>
  <c r="U32"/>
  <c r="E22" i="30"/>
  <c r="Z27" i="19"/>
  <c r="V7" i="34"/>
  <c r="V11"/>
  <c r="V19"/>
  <c r="V26"/>
  <c r="V17"/>
  <c r="V25"/>
  <c r="V12"/>
  <c r="Z10"/>
  <c r="S10"/>
  <c r="K29" i="25" s="1"/>
  <c r="L25" i="31"/>
  <c r="Z16" i="34"/>
  <c r="L22" i="31"/>
  <c r="U33" i="34"/>
  <c r="AA33"/>
  <c r="V15" i="14"/>
  <c r="V28"/>
  <c r="V24"/>
  <c r="V12"/>
  <c r="V8"/>
  <c r="V4"/>
  <c r="U31" i="19"/>
  <c r="V27" i="17"/>
  <c r="V19"/>
  <c r="V11"/>
  <c r="V12" i="19"/>
  <c r="V16"/>
  <c r="V25"/>
  <c r="V24" i="20"/>
  <c r="V23"/>
  <c r="V15"/>
  <c r="V7"/>
  <c r="I19" i="30"/>
  <c r="Z19" i="15"/>
  <c r="Z11" i="20"/>
  <c r="V26" i="16"/>
  <c r="V18"/>
  <c r="V6"/>
  <c r="C31" i="28"/>
  <c r="S24" i="34"/>
  <c r="K24" i="25" s="1"/>
  <c r="S5" i="14"/>
  <c r="I19" i="25" s="1"/>
  <c r="S13" i="14"/>
  <c r="I25" i="25" s="1"/>
  <c r="S27" i="14"/>
  <c r="I22" i="25" s="1"/>
  <c r="S6" i="13"/>
  <c r="J4" i="25" s="1"/>
  <c r="S8" i="13"/>
  <c r="J13" i="25" s="1"/>
  <c r="S24" i="13"/>
  <c r="J24" i="25" s="1"/>
  <c r="S26" i="13"/>
  <c r="J9" i="25" s="1"/>
  <c r="K12" i="30"/>
  <c r="E21" i="24"/>
  <c r="S15" i="13"/>
  <c r="J26" i="25" s="1"/>
  <c r="S17" i="13"/>
  <c r="J17" i="25" s="1"/>
  <c r="E2" i="24"/>
  <c r="S11" i="34"/>
  <c r="K28" i="25" s="1"/>
  <c r="L8" i="30"/>
  <c r="S27" i="34"/>
  <c r="K22" i="25" s="1"/>
  <c r="S4" i="34"/>
  <c r="K18" i="25" s="1"/>
  <c r="S8" i="34"/>
  <c r="K13" i="25" s="1"/>
  <c r="L29" i="31"/>
  <c r="V14" i="14"/>
  <c r="S16" i="34"/>
  <c r="K15" i="25" s="1"/>
  <c r="S20" i="34"/>
  <c r="K11" i="25" s="1"/>
  <c r="V3" i="34"/>
  <c r="V22"/>
  <c r="V13"/>
  <c r="Z5" i="16"/>
  <c r="Z18" i="34"/>
  <c r="K18" i="33" s="1"/>
  <c r="J4" i="30"/>
  <c r="Z14" i="14"/>
  <c r="I18" i="23" s="1"/>
  <c r="G16" i="30"/>
  <c r="Z21" i="17"/>
  <c r="V16" i="14"/>
  <c r="V10" i="18"/>
  <c r="V21"/>
  <c r="V5"/>
  <c r="U33" i="19"/>
  <c r="R31" i="21"/>
  <c r="Z31" s="1"/>
  <c r="V15" i="15"/>
  <c r="F19" i="30"/>
  <c r="Z19" i="18"/>
  <c r="U31" i="13"/>
  <c r="V8" i="18"/>
  <c r="V7" i="16"/>
  <c r="V4" i="15"/>
  <c r="V29" i="17"/>
  <c r="V11" i="13"/>
  <c r="V10"/>
  <c r="V20" i="17"/>
  <c r="V4" i="21"/>
  <c r="L24" i="31"/>
  <c r="V6" i="13"/>
  <c r="V18"/>
  <c r="V22"/>
  <c r="V27" i="15"/>
  <c r="L27" i="30"/>
  <c r="V5" i="13"/>
  <c r="U32" i="14"/>
  <c r="V26" i="17"/>
  <c r="V9"/>
  <c r="K17" i="23"/>
  <c r="Z14" i="34"/>
  <c r="K18" i="23" s="1"/>
  <c r="V30" i="34"/>
  <c r="AA32"/>
  <c r="Y29"/>
  <c r="V12" i="13"/>
  <c r="O33" i="28"/>
  <c r="D31"/>
  <c r="V6" i="15"/>
  <c r="V26"/>
  <c r="V19" i="16"/>
  <c r="V28" i="18"/>
  <c r="V29" i="13"/>
  <c r="V7" i="15"/>
  <c r="V20"/>
  <c r="V17" i="16"/>
  <c r="V13" i="14"/>
  <c r="J2" i="30"/>
  <c r="Z22" i="14"/>
  <c r="U31" i="15"/>
  <c r="U33"/>
  <c r="J23" i="30"/>
  <c r="Z30" i="14"/>
  <c r="I26" i="30"/>
  <c r="Z9" i="15"/>
  <c r="V22" i="18"/>
  <c r="R32" i="21"/>
  <c r="Z32" s="1"/>
  <c r="U32"/>
  <c r="V3" i="14"/>
  <c r="V27" i="16"/>
  <c r="F3" i="30"/>
  <c r="Z6" i="18"/>
  <c r="U31" i="20"/>
  <c r="R31"/>
  <c r="Z31" s="1"/>
  <c r="V15" i="21"/>
  <c r="V25" i="16"/>
  <c r="V5" i="14"/>
  <c r="V9"/>
  <c r="X33" i="15"/>
  <c r="V5" i="16"/>
  <c r="H25" i="30"/>
  <c r="Z13" i="16"/>
  <c r="U31" i="17"/>
  <c r="F8" i="30"/>
  <c r="Z18" i="18"/>
  <c r="E18" i="33" s="1"/>
  <c r="V18" i="17"/>
  <c r="V27" i="20"/>
  <c r="V28" i="17"/>
  <c r="V14" i="21"/>
  <c r="V28"/>
  <c r="V8"/>
  <c r="V27"/>
  <c r="F19" i="24"/>
  <c r="F13"/>
  <c r="F22"/>
  <c r="V7" i="13"/>
  <c r="V14"/>
  <c r="I32" i="28"/>
  <c r="J20" i="30"/>
  <c r="Z5" i="14"/>
  <c r="V23" i="13"/>
  <c r="V30"/>
  <c r="V21" i="14"/>
  <c r="H13" i="30"/>
  <c r="Z7" i="16"/>
  <c r="G18" i="29" s="1"/>
  <c r="V14" i="18"/>
  <c r="V29"/>
  <c r="J27" i="30"/>
  <c r="Z15" i="14"/>
  <c r="J25" i="30"/>
  <c r="Z13" i="14"/>
  <c r="X31" i="15"/>
  <c r="V29" i="16"/>
  <c r="J13" i="30"/>
  <c r="Z7" i="14"/>
  <c r="I18" i="29" s="1"/>
  <c r="V30" i="14"/>
  <c r="V5" i="15"/>
  <c r="V8"/>
  <c r="H26" i="30"/>
  <c r="Z9" i="16"/>
  <c r="V23"/>
  <c r="V4" i="17"/>
  <c r="V7"/>
  <c r="E26" i="30"/>
  <c r="Z9" i="19"/>
  <c r="V25" i="20"/>
  <c r="D23" i="30"/>
  <c r="Z30" i="20"/>
  <c r="S30"/>
  <c r="C23" i="25" s="1"/>
  <c r="C26" i="30"/>
  <c r="Z9" i="21"/>
  <c r="C25" i="30"/>
  <c r="Z13" i="21"/>
  <c r="H2" i="30"/>
  <c r="Z22" i="16"/>
  <c r="V26" i="21"/>
  <c r="V29"/>
  <c r="X32"/>
  <c r="J19" i="30"/>
  <c r="Z19" i="14"/>
  <c r="U33" i="16"/>
  <c r="V8" i="20"/>
  <c r="J26" i="30"/>
  <c r="Z9" i="14"/>
  <c r="V30" i="15"/>
  <c r="V16" i="17"/>
  <c r="G12" i="30"/>
  <c r="Z29" i="17"/>
  <c r="V4" i="20"/>
  <c r="C7" i="30"/>
  <c r="Z3" i="21"/>
  <c r="V18" i="15"/>
  <c r="V15" i="16"/>
  <c r="V6" i="18"/>
  <c r="V12" i="21"/>
  <c r="V30" i="19"/>
  <c r="V6" i="21"/>
  <c r="V16"/>
  <c r="V30" i="20"/>
  <c r="V22" i="21"/>
  <c r="V18" i="20"/>
  <c r="V8" i="13"/>
  <c r="V15"/>
  <c r="V25"/>
  <c r="V19"/>
  <c r="V13"/>
  <c r="H33" i="28"/>
  <c r="V3" i="13"/>
  <c r="V17" i="14"/>
  <c r="V11"/>
  <c r="I20" i="30"/>
  <c r="Z5" i="15"/>
  <c r="H27" i="30"/>
  <c r="Z15" i="16"/>
  <c r="U31" i="14"/>
  <c r="V27"/>
  <c r="G21" i="30"/>
  <c r="Z25" i="17"/>
  <c r="F18" i="26" s="1"/>
  <c r="V16" i="18"/>
  <c r="V20"/>
  <c r="V19" i="20"/>
  <c r="C12" i="30"/>
  <c r="Z29" i="21"/>
  <c r="V16" i="15"/>
  <c r="V5" i="17"/>
  <c r="V8"/>
  <c r="V12"/>
  <c r="V30" i="18"/>
  <c r="V18" i="21"/>
  <c r="U33"/>
  <c r="R33"/>
  <c r="Z33" s="1"/>
  <c r="V19" i="14"/>
  <c r="V10" i="20"/>
  <c r="U33"/>
  <c r="V25" i="14"/>
  <c r="U32" i="16"/>
  <c r="R32" i="17"/>
  <c r="Z32" s="1"/>
  <c r="U32"/>
  <c r="V24"/>
  <c r="F4" i="30"/>
  <c r="Z14" i="18"/>
  <c r="E18" i="23" s="1"/>
  <c r="F2" i="30"/>
  <c r="Z22" i="18"/>
  <c r="V5" i="21"/>
  <c r="V21"/>
  <c r="U33" i="17"/>
  <c r="V22" i="19"/>
  <c r="V24" i="18"/>
  <c r="V3" i="21"/>
  <c r="V24"/>
  <c r="V30"/>
  <c r="V20"/>
  <c r="V17"/>
  <c r="V12" i="20"/>
  <c r="V10" i="21"/>
  <c r="V29" i="20"/>
  <c r="C33" i="28"/>
  <c r="U33" i="13"/>
  <c r="V9"/>
  <c r="V17"/>
  <c r="V29" i="34"/>
  <c r="E32" i="28"/>
  <c r="D33"/>
  <c r="V29" i="14"/>
  <c r="I15" i="30"/>
  <c r="Z16" i="15"/>
  <c r="V22"/>
  <c r="V3" i="16"/>
  <c r="V21"/>
  <c r="V30"/>
  <c r="U33" i="14"/>
  <c r="V9" i="15"/>
  <c r="V11"/>
  <c r="V24"/>
  <c r="V11" i="16"/>
  <c r="V7" i="14"/>
  <c r="V23"/>
  <c r="U32" i="15"/>
  <c r="V14" i="17"/>
  <c r="V22"/>
  <c r="C13" i="30"/>
  <c r="Z7" i="21"/>
  <c r="B18" i="29" s="1"/>
  <c r="C28" i="30"/>
  <c r="Z11" i="21"/>
  <c r="C27" i="30"/>
  <c r="Z15" i="21"/>
  <c r="V10" i="17"/>
  <c r="U31" i="18"/>
  <c r="V12" i="15"/>
  <c r="V4" i="18"/>
  <c r="E21" i="30"/>
  <c r="Z25" i="19"/>
  <c r="D18" i="26" s="1"/>
  <c r="V7" i="21"/>
  <c r="V9"/>
  <c r="V11"/>
  <c r="V13"/>
  <c r="H17" i="30"/>
  <c r="Z4" i="16"/>
  <c r="V30" i="17"/>
  <c r="V26" i="18"/>
  <c r="V3" i="15"/>
  <c r="Y30"/>
  <c r="V13" i="16"/>
  <c r="G4" i="30"/>
  <c r="Z14" i="17"/>
  <c r="F18" i="23" s="1"/>
  <c r="F29" i="30"/>
  <c r="Z10" i="18"/>
  <c r="V18"/>
  <c r="V6" i="20"/>
  <c r="U31" i="21"/>
  <c r="X33"/>
  <c r="V21" i="13"/>
  <c r="V27"/>
  <c r="V14" i="15"/>
  <c r="V9" i="16"/>
  <c r="V3" i="17"/>
  <c r="V16" i="20"/>
  <c r="V23" i="21"/>
  <c r="V25"/>
  <c r="V21" i="20"/>
  <c r="V19" i="21"/>
  <c r="H19" i="33" l="1"/>
  <c r="M18" i="30"/>
  <c r="M17"/>
  <c r="M2"/>
  <c r="M6"/>
  <c r="M14"/>
  <c r="B3" i="25"/>
  <c r="L3" s="1"/>
  <c r="G14"/>
  <c r="L18"/>
  <c r="L24"/>
  <c r="E19" i="33"/>
  <c r="F21" i="25"/>
  <c r="C19" i="26"/>
  <c r="D3" i="25"/>
  <c r="E21"/>
  <c r="L25"/>
  <c r="M22" i="30"/>
  <c r="M25"/>
  <c r="L2" i="25"/>
  <c r="L12"/>
  <c r="L26"/>
  <c r="M9" i="30"/>
  <c r="M24"/>
  <c r="C19" i="29"/>
  <c r="J14" i="25"/>
  <c r="E19" i="29"/>
  <c r="M19" i="30"/>
  <c r="B19" i="29"/>
  <c r="F14" i="25"/>
  <c r="H14"/>
  <c r="B8"/>
  <c r="C19" i="23"/>
  <c r="G19"/>
  <c r="L22" i="25"/>
  <c r="H19" i="26"/>
  <c r="I19" i="29"/>
  <c r="M12" i="30"/>
  <c r="M10"/>
  <c r="K8" i="25"/>
  <c r="L8" s="1"/>
  <c r="D14"/>
  <c r="L13"/>
  <c r="M26" i="30"/>
  <c r="J8" i="25"/>
  <c r="H3"/>
  <c r="K21"/>
  <c r="I19" i="33"/>
  <c r="E3" i="25"/>
  <c r="M11" i="30"/>
  <c r="K30"/>
  <c r="M7"/>
  <c r="K19" i="29"/>
  <c r="L16" i="25"/>
  <c r="F3"/>
  <c r="G8"/>
  <c r="J19" i="23"/>
  <c r="M20" i="30"/>
  <c r="L9" i="25"/>
  <c r="M3" i="30"/>
  <c r="L23" i="25"/>
  <c r="L6"/>
  <c r="L29"/>
  <c r="L10"/>
  <c r="L14"/>
  <c r="L7"/>
  <c r="E30" i="30"/>
  <c r="L20" i="25"/>
  <c r="M27" i="30"/>
  <c r="C19" i="33"/>
  <c r="D21" i="25"/>
  <c r="D8"/>
  <c r="F8"/>
  <c r="I19" i="23"/>
  <c r="J21" i="25"/>
  <c r="K19" i="23"/>
  <c r="I21" i="25"/>
  <c r="L19"/>
  <c r="L30" i="30"/>
  <c r="H30"/>
  <c r="F30"/>
  <c r="L27" i="25"/>
  <c r="L4"/>
  <c r="D30" i="30"/>
  <c r="J30"/>
  <c r="L11" i="25"/>
  <c r="L17"/>
  <c r="B21"/>
  <c r="B19" i="26"/>
  <c r="M8" i="30"/>
  <c r="L15" i="25"/>
  <c r="L28"/>
  <c r="G19" i="26"/>
  <c r="G21" i="25"/>
  <c r="C30" i="30"/>
  <c r="G30"/>
  <c r="I30"/>
  <c r="L21" i="25" l="1"/>
</calcChain>
</file>

<file path=xl/sharedStrings.xml><?xml version="1.0" encoding="utf-8"?>
<sst xmlns="http://schemas.openxmlformats.org/spreadsheetml/2006/main" count="1731" uniqueCount="162">
  <si>
    <t>Nominal unit labour cost - 3 years % change</t>
  </si>
  <si>
    <t>geo\time</t>
  </si>
  <si>
    <t/>
  </si>
  <si>
    <t>Belgium</t>
  </si>
  <si>
    <t>: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</si>
  <si>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</si>
  <si>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</si>
  <si>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</si>
  <si>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</si>
  <si>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</si>
  <si>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</si>
  <si>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</si>
  <si>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</si>
  <si>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</si>
  <si>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</si>
  <si>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</si>
  <si>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</si>
  <si>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</si>
  <si>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</si>
  <si>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</si>
  <si>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</si>
  <si>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</si>
  <si>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</si>
  <si>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</si>
  <si>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</si>
  <si>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</si>
  <si>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</si>
  <si>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</si>
  <si>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</si>
  <si>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</si>
  <si>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</si>
  <si>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</si>
  <si>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 xml:space="preserve">:=not available p=provisional b=break in time series e=estimated </t>
  </si>
  <si>
    <t>Source of Data:</t>
  </si>
  <si>
    <t>Last update:</t>
  </si>
  <si>
    <t>Date of extraction:</t>
  </si>
  <si>
    <t>Hyperlink to the table:</t>
  </si>
  <si>
    <t>General Disclaimer of the EC website:</t>
  </si>
  <si>
    <t>Short Description:</t>
  </si>
  <si>
    <t>Code:</t>
  </si>
  <si>
    <t>House price index - deflated - 1 year % change</t>
  </si>
  <si>
    <t xml:space="preserve">:=not available e=estimated p=provisional b=break in time series </t>
  </si>
  <si>
    <t>Private sector credit flow, consolidated</t>
  </si>
  <si>
    <t xml:space="preserve">:=not available d=definition differs (see metadata) e=estimated p=provisional </t>
  </si>
  <si>
    <t>Private sector debt, consolidated</t>
  </si>
  <si>
    <t>General government gross debt (EDP concept), consolidated annual data - % of GDP</t>
  </si>
  <si>
    <t xml:space="preserve">:=not available </t>
  </si>
  <si>
    <t>Unemployment rate - 3 year average</t>
  </si>
  <si>
    <t xml:space="preserve">:=not available i=see metadata (phased out) p=provisional e=estimated b=break in time series </t>
  </si>
  <si>
    <t>Total financial corporations sector liabilities, non-consolidated</t>
  </si>
  <si>
    <t>Current account balance in % of GDP - 3 year average</t>
  </si>
  <si>
    <t>Net international investment position in % of GDP - annual data</t>
  </si>
  <si>
    <t>Export market shares by items (5 years % change)</t>
  </si>
  <si>
    <t>Squilibri</t>
  </si>
  <si>
    <t>Media</t>
  </si>
  <si>
    <t>Rango</t>
  </si>
  <si>
    <t>EUR</t>
  </si>
  <si>
    <t>N_EUR</t>
  </si>
  <si>
    <t xml:space="preserve">Soglia </t>
  </si>
  <si>
    <t>Soglia N_EUR</t>
  </si>
  <si>
    <t>-4 e +6</t>
  </si>
  <si>
    <t>-35</t>
  </si>
  <si>
    <t>-6</t>
  </si>
  <si>
    <t>+9</t>
  </si>
  <si>
    <t>-5 e +5</t>
  </si>
  <si>
    <t>+6</t>
  </si>
  <si>
    <t>+60</t>
  </si>
  <si>
    <t>+133</t>
  </si>
  <si>
    <t>+14</t>
  </si>
  <si>
    <t>+10</t>
  </si>
  <si>
    <t>-16,5</t>
  </si>
  <si>
    <t>-11 e +11</t>
  </si>
  <si>
    <t>+12</t>
  </si>
  <si>
    <t>Squilibri_est</t>
  </si>
  <si>
    <t>Media_est</t>
  </si>
  <si>
    <t>Rango_est</t>
  </si>
  <si>
    <t>Squilibri_int</t>
  </si>
  <si>
    <t>Media_int</t>
  </si>
  <si>
    <t>Rango_int</t>
  </si>
  <si>
    <t>Totali</t>
  </si>
  <si>
    <t>Esterni</t>
  </si>
  <si>
    <t>Interni</t>
  </si>
  <si>
    <t>Media Paesi</t>
  </si>
  <si>
    <t>Saldo delle partite correnti</t>
  </si>
  <si>
    <t>Posizione patrimoniale netta sull'estero</t>
  </si>
  <si>
    <t>Tasso di cambio effettivo reale</t>
  </si>
  <si>
    <t>Costo nominale del lavoro per unità di prodotto</t>
  </si>
  <si>
    <t>Prezzi delle abitazioni</t>
  </si>
  <si>
    <t>Flusso di credito verso il settore privato</t>
  </si>
  <si>
    <t>Debito del settore privato</t>
  </si>
  <si>
    <t>Debito delle amministrazioni pubbliche</t>
  </si>
  <si>
    <t>Tasso di disoccupazione</t>
  </si>
  <si>
    <t>Passività del settore finanziario</t>
  </si>
  <si>
    <t>Numero di squilibri eccessivi</t>
  </si>
  <si>
    <t>Punteggio medio</t>
  </si>
  <si>
    <t>tipo</t>
  </si>
  <si>
    <t>Paese</t>
  </si>
  <si>
    <t>Quota di mercato esportazioni beni e servizi</t>
  </si>
  <si>
    <t>Indicatori</t>
  </si>
  <si>
    <t>Soglia</t>
  </si>
  <si>
    <t>Esterno e competitività</t>
  </si>
  <si>
    <t>Tipologia squilibrio</t>
  </si>
  <si>
    <t>tra -4% e +6%</t>
  </si>
  <si>
    <t>Tasso di cambio effettivo reale (var % su 3 anni)</t>
  </si>
  <si>
    <t>Posizione patrimoniale netta sull'estero (in % sul Pil)</t>
  </si>
  <si>
    <t>Costo nominale del lavoro per unità di prodotto (var % su 3 anni)</t>
  </si>
  <si>
    <t>Quota di mercato delle esportazioni di beni e servizi (var % su 5 anni)</t>
  </si>
  <si>
    <t>tra -5% e +5% (paesi euro) e tra -11% e +11% (paesi non euro)</t>
  </si>
  <si>
    <t>Prezzi delle abitazioni (var % annua)</t>
  </si>
  <si>
    <t>+6%</t>
  </si>
  <si>
    <t>Flusso di credito verso il settore privato (in % sul Pil)</t>
  </si>
  <si>
    <t>+14%</t>
  </si>
  <si>
    <t>Debito del settore privato (in % sul Pil)</t>
  </si>
  <si>
    <t>Debito delle amministrazioni pubbliche (in % sul Pil)</t>
  </si>
  <si>
    <t>+133%</t>
  </si>
  <si>
    <t>+60%</t>
  </si>
  <si>
    <t>+10%</t>
  </si>
  <si>
    <t>Tasso di disoccupazione (media triennale)</t>
  </si>
  <si>
    <t>Passività del settore finanziario (var % annua)</t>
  </si>
  <si>
    <t>+16,5%</t>
  </si>
  <si>
    <t>Saldo delle partite correnti (media triennale, in % sul Pil)</t>
  </si>
  <si>
    <t>Verde</t>
  </si>
  <si>
    <t xml:space="preserve">Giallo </t>
  </si>
  <si>
    <t xml:space="preserve">Rosso </t>
  </si>
  <si>
    <t>maggiore di 100</t>
  </si>
  <si>
    <t>Paesi</t>
  </si>
  <si>
    <t>Lettonia</t>
  </si>
  <si>
    <t>tra 0 e 70</t>
  </si>
  <si>
    <t>tra 70 e 100</t>
  </si>
  <si>
    <t>punteggio</t>
  </si>
  <si>
    <t>Activity rate (15-64 years) - % point change (t, t-3)</t>
  </si>
  <si>
    <t>+0.5</t>
  </si>
  <si>
    <t>+2</t>
  </si>
  <si>
    <t>Contributo % alla media</t>
  </si>
  <si>
    <t>Taso di attività (15-64 anni)</t>
  </si>
  <si>
    <t>Tasso di disoccupazione di lunga durata</t>
  </si>
  <si>
    <t>Tasso di disoccupazione giovanile</t>
  </si>
  <si>
    <t>Contributo % degli squilibri interni alla media</t>
  </si>
  <si>
    <t>Contributo est alla media</t>
  </si>
  <si>
    <t>Contributo int alla media</t>
  </si>
  <si>
    <t>Tasso di attività 15-64 anni (var. triennale)</t>
  </si>
  <si>
    <t>Tasso di disoccupazione di lunga durata (var. triennale)</t>
  </si>
  <si>
    <t xml:space="preserve">Tasso di disoccupazione giovanile (var. triennale) </t>
  </si>
  <si>
    <t>+0,5%</t>
  </si>
  <si>
    <t>Interno e occupazione</t>
  </si>
  <si>
    <t>N.ro violazioni soglia</t>
  </si>
  <si>
    <t>Posizione in graduatoria (su 28 Paesi UE)</t>
  </si>
  <si>
    <t xml:space="preserve">Contrib.% alla media di squilibri interni e occupazione </t>
  </si>
  <si>
    <t>+9% (paesi euro) e +12% (paesi non euro)</t>
  </si>
  <si>
    <t>Real effective exchange rate - 42 trading partners - annual data (t/t-3)</t>
  </si>
  <si>
    <t>Long-term unemployment rate, % of active population aged 15-74 - % point change (t/t-3)</t>
  </si>
  <si>
    <t>Youth unemployment rate - % of active population aged 15-24 - % point change (t, t-3)</t>
  </si>
  <si>
    <t>-0,2%</t>
  </si>
  <si>
    <t>+16,5</t>
  </si>
  <si>
    <t>2018-Esterni e Competitività</t>
  </si>
  <si>
    <t>2018-Interni e Occupazione</t>
  </si>
  <si>
    <t>Zona</t>
  </si>
  <si>
    <t>Diff.</t>
  </si>
  <si>
    <t>Totale</t>
  </si>
  <si>
    <t>Diff. 2017</t>
  </si>
  <si>
    <t>Diff. 2016</t>
  </si>
  <si>
    <t>Diff.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</si>
</sst>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##########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6F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0" xfId="0" applyFont="1" applyFill="1"/>
    <xf numFmtId="0" fontId="0" fillId="2" borderId="0" xfId="0" applyFill="1"/>
    <xf numFmtId="1" fontId="0" fillId="2" borderId="0" xfId="0" applyNumberFormat="1" applyFill="1"/>
    <xf numFmtId="0" fontId="2" fillId="2" borderId="0" xfId="0" applyFont="1" applyFill="1"/>
    <xf numFmtId="1" fontId="2" fillId="2" borderId="0" xfId="0" applyNumberFormat="1" applyFont="1" applyFill="1"/>
    <xf numFmtId="0" fontId="1" fillId="0" borderId="0" xfId="0" applyFont="1" applyAlignment="1">
      <alignment horizontal="center"/>
    </xf>
    <xf numFmtId="1" fontId="0" fillId="0" borderId="1" xfId="0" applyNumberForma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0" fillId="0" borderId="0" xfId="0" applyFill="1"/>
    <xf numFmtId="0" fontId="4" fillId="0" borderId="0" xfId="0" applyFont="1"/>
    <xf numFmtId="1" fontId="2" fillId="0" borderId="0" xfId="0" applyNumberFormat="1" applyFo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" fillId="0" borderId="1" xfId="0" quotePrefix="1" applyNumberFormat="1" applyFont="1" applyBorder="1" applyAlignment="1">
      <alignment horizontal="center"/>
    </xf>
    <xf numFmtId="9" fontId="1" fillId="0" borderId="1" xfId="0" quotePrefix="1" applyNumberFormat="1" applyFont="1" applyBorder="1" applyAlignment="1">
      <alignment horizontal="center" wrapText="1"/>
    </xf>
    <xf numFmtId="9" fontId="1" fillId="0" borderId="0" xfId="0" quotePrefix="1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3" borderId="0" xfId="0" applyFont="1" applyFill="1"/>
    <xf numFmtId="0" fontId="1" fillId="4" borderId="0" xfId="0" applyFont="1" applyFill="1"/>
    <xf numFmtId="0" fontId="0" fillId="0" borderId="1" xfId="0" applyFill="1" applyBorder="1"/>
    <xf numFmtId="0" fontId="0" fillId="0" borderId="0" xfId="0" applyBorder="1"/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5" borderId="0" xfId="0" applyFont="1" applyFill="1"/>
    <xf numFmtId="1" fontId="5" fillId="0" borderId="0" xfId="0" applyNumberFormat="1" applyFont="1" applyFill="1" applyAlignment="1">
      <alignment horizontal="center"/>
    </xf>
    <xf numFmtId="0" fontId="5" fillId="0" borderId="0" xfId="0" applyFont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Border="1"/>
    <xf numFmtId="1" fontId="5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64" fontId="0" fillId="0" borderId="0" xfId="0" applyNumberFormat="1"/>
    <xf numFmtId="0" fontId="5" fillId="0" borderId="1" xfId="0" applyFont="1" applyFill="1" applyBorder="1"/>
    <xf numFmtId="0" fontId="2" fillId="0" borderId="0" xfId="0" applyNumberFormat="1" applyFont="1" applyFill="1" applyBorder="1" applyAlignment="1"/>
    <xf numFmtId="0" fontId="3" fillId="0" borderId="0" xfId="0" applyFont="1" applyBorder="1"/>
    <xf numFmtId="1" fontId="0" fillId="0" borderId="0" xfId="0" applyNumberFormat="1" applyBorder="1"/>
    <xf numFmtId="0" fontId="3" fillId="0" borderId="0" xfId="0" applyFont="1" applyFill="1" applyBorder="1"/>
    <xf numFmtId="1" fontId="1" fillId="0" borderId="0" xfId="0" applyNumberFormat="1" applyFont="1"/>
    <xf numFmtId="0" fontId="5" fillId="5" borderId="0" xfId="0" applyFont="1" applyFill="1" applyBorder="1"/>
    <xf numFmtId="1" fontId="0" fillId="0" borderId="0" xfId="0" applyNumberFormat="1" applyFill="1"/>
    <xf numFmtId="0" fontId="3" fillId="0" borderId="0" xfId="0" applyFont="1" applyBorder="1" applyAlignment="1">
      <alignment vertical="center"/>
    </xf>
    <xf numFmtId="9" fontId="1" fillId="0" borderId="0" xfId="0" quotePrefix="1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1" fontId="0" fillId="0" borderId="1" xfId="0" applyNumberFormat="1" applyFill="1" applyBorder="1"/>
    <xf numFmtId="164" fontId="0" fillId="0" borderId="0" xfId="0" applyNumberFormat="1" applyAlignment="1">
      <alignment horizontal="right"/>
    </xf>
    <xf numFmtId="0" fontId="0" fillId="0" borderId="0" xfId="0" applyFill="1" applyBorder="1"/>
    <xf numFmtId="1" fontId="0" fillId="0" borderId="0" xfId="0" applyNumberFormat="1" applyFill="1" applyBorder="1"/>
    <xf numFmtId="165" fontId="8" fillId="6" borderId="0" xfId="0" applyNumberFormat="1" applyFont="1" applyFill="1" applyAlignment="1">
      <alignment horizontal="right" vertical="center" shrinkToFit="1"/>
    </xf>
    <xf numFmtId="3" fontId="8" fillId="6" borderId="0" xfId="0" applyNumberFormat="1" applyFont="1" applyFill="1" applyAlignment="1">
      <alignment horizontal="right" vertical="center" shrinkToFit="1"/>
    </xf>
    <xf numFmtId="165" fontId="8" fillId="0" borderId="0" xfId="0" applyNumberFormat="1" applyFont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2">
    <cellStyle name="Normale" xfId="0" builtinId="0"/>
    <cellStyle name="Normale 2" xfId="1"/>
  </cellStyles>
  <dxfs count="5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8.684392227551134E-2"/>
          <c:y val="3.640025827442496E-2"/>
          <c:w val="0.88972690167511059"/>
          <c:h val="0.84655346196741377"/>
        </c:manualLayout>
      </c:layout>
      <c:lineChart>
        <c:grouping val="standard"/>
        <c:ser>
          <c:idx val="0"/>
          <c:order val="0"/>
          <c:tx>
            <c:strRef>
              <c:f>Punteggi!$B$30</c:f>
              <c:strCache>
                <c:ptCount val="1"/>
                <c:pt idx="0">
                  <c:v>Totale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Punteggi!$C$1:$L$1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Punteggi!$C$30:$L$30</c:f>
              <c:numCache>
                <c:formatCode>0</c:formatCode>
                <c:ptCount val="10"/>
                <c:pt idx="0">
                  <c:v>103.52269598315516</c:v>
                </c:pt>
                <c:pt idx="1">
                  <c:v>130.75435890789007</c:v>
                </c:pt>
                <c:pt idx="2">
                  <c:v>145.73802499863186</c:v>
                </c:pt>
                <c:pt idx="3">
                  <c:v>131.05369145265763</c:v>
                </c:pt>
                <c:pt idx="4">
                  <c:v>108.60739724233279</c:v>
                </c:pt>
                <c:pt idx="5">
                  <c:v>95.002289757324675</c:v>
                </c:pt>
                <c:pt idx="6">
                  <c:v>67.463389263201307</c:v>
                </c:pt>
                <c:pt idx="7">
                  <c:v>57.557937437905217</c:v>
                </c:pt>
                <c:pt idx="8">
                  <c:v>54.527774968497305</c:v>
                </c:pt>
                <c:pt idx="9">
                  <c:v>54.947868472975891</c:v>
                </c:pt>
              </c:numCache>
            </c:numRef>
          </c:val>
        </c:ser>
        <c:ser>
          <c:idx val="1"/>
          <c:order val="1"/>
          <c:tx>
            <c:strRef>
              <c:f>Punteggi!$B$31</c:f>
              <c:strCache>
                <c:ptCount val="1"/>
                <c:pt idx="0">
                  <c:v>EUR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Punteggi!$C$1:$L$1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Punteggi!$C$31:$L$31</c:f>
              <c:numCache>
                <c:formatCode>0</c:formatCode>
                <c:ptCount val="10"/>
                <c:pt idx="0">
                  <c:v>106.93337395137949</c:v>
                </c:pt>
                <c:pt idx="1">
                  <c:v>140.3019317774957</c:v>
                </c:pt>
                <c:pt idx="2">
                  <c:v>152.03448856248619</c:v>
                </c:pt>
                <c:pt idx="3">
                  <c:v>135.30394010202085</c:v>
                </c:pt>
                <c:pt idx="4">
                  <c:v>112.90871531186136</c:v>
                </c:pt>
                <c:pt idx="5">
                  <c:v>105.14709763700662</c:v>
                </c:pt>
                <c:pt idx="6">
                  <c:v>73.627116749495059</c:v>
                </c:pt>
                <c:pt idx="7">
                  <c:v>59.940920168957362</c:v>
                </c:pt>
                <c:pt idx="8">
                  <c:v>56.539879117936103</c:v>
                </c:pt>
                <c:pt idx="9">
                  <c:v>55.351067347110089</c:v>
                </c:pt>
              </c:numCache>
            </c:numRef>
          </c:val>
        </c:ser>
        <c:ser>
          <c:idx val="2"/>
          <c:order val="2"/>
          <c:tx>
            <c:strRef>
              <c:f>Punteggi!$B$32</c:f>
              <c:strCache>
                <c:ptCount val="1"/>
                <c:pt idx="0">
                  <c:v>N_EUR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Punteggi!$C$1:$L$1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Punteggi!$C$32:$L$32</c:f>
              <c:numCache>
                <c:formatCode>0</c:formatCode>
                <c:ptCount val="10"/>
                <c:pt idx="0">
                  <c:v>96.322375828014913</c:v>
                </c:pt>
                <c:pt idx="1">
                  <c:v>110.59837173872262</c:v>
                </c:pt>
                <c:pt idx="2">
                  <c:v>132.44549080827275</c:v>
                </c:pt>
                <c:pt idx="3">
                  <c:v>122.08094430400196</c:v>
                </c:pt>
                <c:pt idx="4">
                  <c:v>99.526836873328108</c:v>
                </c:pt>
                <c:pt idx="5">
                  <c:v>73.585473122440533</c:v>
                </c:pt>
                <c:pt idx="6">
                  <c:v>54.451075681025564</c:v>
                </c:pt>
                <c:pt idx="7">
                  <c:v>52.52719611679511</c:v>
                </c:pt>
                <c:pt idx="8">
                  <c:v>50.279999541904303</c:v>
                </c:pt>
                <c:pt idx="9">
                  <c:v>54.096670849803679</c:v>
                </c:pt>
              </c:numCache>
            </c:numRef>
          </c:val>
        </c:ser>
        <c:marker val="1"/>
        <c:axId val="48025984"/>
        <c:axId val="48027520"/>
      </c:lineChart>
      <c:catAx>
        <c:axId val="48025984"/>
        <c:scaling>
          <c:orientation val="minMax"/>
        </c:scaling>
        <c:axPos val="b"/>
        <c:numFmt formatCode="General" sourceLinked="1"/>
        <c:tickLblPos val="nextTo"/>
        <c:crossAx val="48027520"/>
        <c:crosses val="autoZero"/>
        <c:auto val="1"/>
        <c:lblAlgn val="ctr"/>
        <c:lblOffset val="100"/>
      </c:catAx>
      <c:valAx>
        <c:axId val="48027520"/>
        <c:scaling>
          <c:orientation val="minMax"/>
          <c:max val="155"/>
          <c:min val="50"/>
        </c:scaling>
        <c:axPos val="l"/>
        <c:majorGridlines/>
        <c:numFmt formatCode="0" sourceLinked="1"/>
        <c:tickLblPos val="nextTo"/>
        <c:crossAx val="48025984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722446609737851"/>
          <c:y val="0.27617049466260807"/>
          <c:w val="0.43247307279933034"/>
          <c:h val="9.7631422270299278E-2"/>
        </c:manualLayout>
      </c:layout>
      <c:spPr>
        <a:noFill/>
        <a:ln>
          <a:noFill/>
        </a:ln>
      </c:spPr>
    </c:legend>
    <c:plotVisOnly val="1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7955643044619429E-2"/>
          <c:y val="3.9090795468748232E-2"/>
          <c:w val="0.91371102362204748"/>
          <c:h val="0.61467248412130304"/>
        </c:manualLayout>
      </c:layout>
      <c:barChart>
        <c:barDir val="col"/>
        <c:grouping val="stacked"/>
        <c:ser>
          <c:idx val="0"/>
          <c:order val="0"/>
          <c:tx>
            <c:strRef>
              <c:f>Grafico!$C$1</c:f>
              <c:strCache>
                <c:ptCount val="1"/>
                <c:pt idx="0">
                  <c:v>2018-Esterni e Competitività</c:v>
                </c:pt>
              </c:strCache>
            </c:strRef>
          </c:tx>
          <c:cat>
            <c:strRef>
              <c:f>Grafico!$B$2:$B$29</c:f>
              <c:strCache>
                <c:ptCount val="28"/>
                <c:pt idx="0">
                  <c:v>Austria</c:v>
                </c:pt>
                <c:pt idx="1">
                  <c:v>Italy</c:v>
                </c:pt>
                <c:pt idx="2">
                  <c:v>Finland</c:v>
                </c:pt>
                <c:pt idx="3">
                  <c:v>Belgium</c:v>
                </c:pt>
                <c:pt idx="4">
                  <c:v>Luxembourg</c:v>
                </c:pt>
                <c:pt idx="5">
                  <c:v>Slovenia</c:v>
                </c:pt>
                <c:pt idx="6">
                  <c:v>Malta</c:v>
                </c:pt>
                <c:pt idx="7">
                  <c:v>France</c:v>
                </c:pt>
                <c:pt idx="8">
                  <c:v>Estonia</c:v>
                </c:pt>
                <c:pt idx="9">
                  <c:v>Germany</c:v>
                </c:pt>
                <c:pt idx="10">
                  <c:v>Latvia</c:v>
                </c:pt>
                <c:pt idx="11">
                  <c:v>Netherlands</c:v>
                </c:pt>
                <c:pt idx="12">
                  <c:v>Lithuania</c:v>
                </c:pt>
                <c:pt idx="13">
                  <c:v>Slovakia</c:v>
                </c:pt>
                <c:pt idx="14">
                  <c:v>Portugal</c:v>
                </c:pt>
                <c:pt idx="15">
                  <c:v>Cyprus</c:v>
                </c:pt>
                <c:pt idx="16">
                  <c:v>Ireland</c:v>
                </c:pt>
                <c:pt idx="17">
                  <c:v>Spain</c:v>
                </c:pt>
                <c:pt idx="18">
                  <c:v>Greece</c:v>
                </c:pt>
                <c:pt idx="19">
                  <c:v>Denmark</c:v>
                </c:pt>
                <c:pt idx="20">
                  <c:v>Poland</c:v>
                </c:pt>
                <c:pt idx="21">
                  <c:v>Sweden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Hungary</c:v>
                </c:pt>
                <c:pt idx="25">
                  <c:v>Romania</c:v>
                </c:pt>
                <c:pt idx="26">
                  <c:v>United Kingdom</c:v>
                </c:pt>
                <c:pt idx="27">
                  <c:v>Croatia</c:v>
                </c:pt>
              </c:strCache>
            </c:strRef>
          </c:cat>
          <c:val>
            <c:numRef>
              <c:f>Grafico!$C$2:$C$29</c:f>
              <c:numCache>
                <c:formatCode>0</c:formatCode>
                <c:ptCount val="28"/>
                <c:pt idx="0">
                  <c:v>12.301587301587302</c:v>
                </c:pt>
                <c:pt idx="1">
                  <c:v>10.102040816326531</c:v>
                </c:pt>
                <c:pt idx="2">
                  <c:v>11.693877551020408</c:v>
                </c:pt>
                <c:pt idx="3">
                  <c:v>15.531746031746033</c:v>
                </c:pt>
                <c:pt idx="4">
                  <c:v>16.555555555555554</c:v>
                </c:pt>
                <c:pt idx="5">
                  <c:v>17.984126984126984</c:v>
                </c:pt>
                <c:pt idx="6">
                  <c:v>20.904761904761905</c:v>
                </c:pt>
                <c:pt idx="7">
                  <c:v>14.156462585034012</c:v>
                </c:pt>
                <c:pt idx="8">
                  <c:v>29.573696145124718</c:v>
                </c:pt>
                <c:pt idx="9">
                  <c:v>22.015873015873016</c:v>
                </c:pt>
                <c:pt idx="10">
                  <c:v>29.238095238095241</c:v>
                </c:pt>
                <c:pt idx="11">
                  <c:v>19.666666666666664</c:v>
                </c:pt>
                <c:pt idx="12">
                  <c:v>30.136054421768705</c:v>
                </c:pt>
                <c:pt idx="13">
                  <c:v>30.97732426303855</c:v>
                </c:pt>
                <c:pt idx="14">
                  <c:v>30.328798185941043</c:v>
                </c:pt>
                <c:pt idx="15">
                  <c:v>35.224489795918366</c:v>
                </c:pt>
                <c:pt idx="16">
                  <c:v>38.816326530612244</c:v>
                </c:pt>
                <c:pt idx="17">
                  <c:v>25.106575963718821</c:v>
                </c:pt>
                <c:pt idx="18">
                  <c:v>40.070294784580497</c:v>
                </c:pt>
                <c:pt idx="19">
                  <c:v>16.055555555555554</c:v>
                </c:pt>
                <c:pt idx="20">
                  <c:v>20.022675736961453</c:v>
                </c:pt>
                <c:pt idx="21">
                  <c:v>21.841269841269842</c:v>
                </c:pt>
                <c:pt idx="22">
                  <c:v>31.564625850340139</c:v>
                </c:pt>
                <c:pt idx="23">
                  <c:v>31.510204081632654</c:v>
                </c:pt>
                <c:pt idx="24">
                  <c:v>24.882086167800455</c:v>
                </c:pt>
                <c:pt idx="25">
                  <c:v>42.809523809523803</c:v>
                </c:pt>
                <c:pt idx="26">
                  <c:v>38.94047619047619</c:v>
                </c:pt>
                <c:pt idx="27">
                  <c:v>19.816326530612248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6A-40F9-8F60-101E9565B949}"/>
            </c:ext>
          </c:extLst>
        </c:ser>
        <c:ser>
          <c:idx val="1"/>
          <c:order val="1"/>
          <c:tx>
            <c:strRef>
              <c:f>Grafico!$D$1</c:f>
              <c:strCache>
                <c:ptCount val="1"/>
                <c:pt idx="0">
                  <c:v>2018-Interni e Occupazione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Grafico!$B$2:$B$29</c:f>
              <c:strCache>
                <c:ptCount val="28"/>
                <c:pt idx="0">
                  <c:v>Austria</c:v>
                </c:pt>
                <c:pt idx="1">
                  <c:v>Italy</c:v>
                </c:pt>
                <c:pt idx="2">
                  <c:v>Finland</c:v>
                </c:pt>
                <c:pt idx="3">
                  <c:v>Belgium</c:v>
                </c:pt>
                <c:pt idx="4">
                  <c:v>Luxembourg</c:v>
                </c:pt>
                <c:pt idx="5">
                  <c:v>Slovenia</c:v>
                </c:pt>
                <c:pt idx="6">
                  <c:v>Malta</c:v>
                </c:pt>
                <c:pt idx="7">
                  <c:v>France</c:v>
                </c:pt>
                <c:pt idx="8">
                  <c:v>Estonia</c:v>
                </c:pt>
                <c:pt idx="9">
                  <c:v>Germany</c:v>
                </c:pt>
                <c:pt idx="10">
                  <c:v>Latvia</c:v>
                </c:pt>
                <c:pt idx="11">
                  <c:v>Netherlands</c:v>
                </c:pt>
                <c:pt idx="12">
                  <c:v>Lithuania</c:v>
                </c:pt>
                <c:pt idx="13">
                  <c:v>Slovakia</c:v>
                </c:pt>
                <c:pt idx="14">
                  <c:v>Portugal</c:v>
                </c:pt>
                <c:pt idx="15">
                  <c:v>Cyprus</c:v>
                </c:pt>
                <c:pt idx="16">
                  <c:v>Ireland</c:v>
                </c:pt>
                <c:pt idx="17">
                  <c:v>Spain</c:v>
                </c:pt>
                <c:pt idx="18">
                  <c:v>Greece</c:v>
                </c:pt>
                <c:pt idx="19">
                  <c:v>Denmark</c:v>
                </c:pt>
                <c:pt idx="20">
                  <c:v>Poland</c:v>
                </c:pt>
                <c:pt idx="21">
                  <c:v>Sweden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Hungary</c:v>
                </c:pt>
                <c:pt idx="25">
                  <c:v>Romania</c:v>
                </c:pt>
                <c:pt idx="26">
                  <c:v>United Kingdom</c:v>
                </c:pt>
                <c:pt idx="27">
                  <c:v>Croatia</c:v>
                </c:pt>
              </c:strCache>
            </c:strRef>
          </c:cat>
          <c:val>
            <c:numRef>
              <c:f>Grafico!$D$2:$D$29</c:f>
              <c:numCache>
                <c:formatCode>0</c:formatCode>
                <c:ptCount val="28"/>
                <c:pt idx="0">
                  <c:v>24.938401197799696</c:v>
                </c:pt>
                <c:pt idx="1">
                  <c:v>30.610454708199075</c:v>
                </c:pt>
                <c:pt idx="2">
                  <c:v>30.015005045080233</c:v>
                </c:pt>
                <c:pt idx="3">
                  <c:v>28.08986752595775</c:v>
                </c:pt>
                <c:pt idx="4">
                  <c:v>28.936985320443966</c:v>
                </c:pt>
                <c:pt idx="5">
                  <c:v>28.252693421866354</c:v>
                </c:pt>
                <c:pt idx="6">
                  <c:v>26.213358070500924</c:v>
                </c:pt>
                <c:pt idx="7">
                  <c:v>33.005744881684727</c:v>
                </c:pt>
                <c:pt idx="8">
                  <c:v>18.111610194316963</c:v>
                </c:pt>
                <c:pt idx="9">
                  <c:v>25.820240536405951</c:v>
                </c:pt>
                <c:pt idx="10">
                  <c:v>22.108843537414966</c:v>
                </c:pt>
                <c:pt idx="11">
                  <c:v>33.818832796276403</c:v>
                </c:pt>
                <c:pt idx="12">
                  <c:v>23.379805032060666</c:v>
                </c:pt>
                <c:pt idx="13">
                  <c:v>27.374117110959215</c:v>
                </c:pt>
                <c:pt idx="14">
                  <c:v>40.613335286267613</c:v>
                </c:pt>
                <c:pt idx="15">
                  <c:v>39.521384630407191</c:v>
                </c:pt>
                <c:pt idx="16">
                  <c:v>36.647283793900336</c:v>
                </c:pt>
                <c:pt idx="17">
                  <c:v>59.159505907626212</c:v>
                </c:pt>
                <c:pt idx="18">
                  <c:v>44.668456856426779</c:v>
                </c:pt>
                <c:pt idx="19">
                  <c:v>24.673648406731115</c:v>
                </c:pt>
                <c:pt idx="20">
                  <c:v>22.346588874784366</c:v>
                </c:pt>
                <c:pt idx="21">
                  <c:v>24.666308628714642</c:v>
                </c:pt>
                <c:pt idx="22">
                  <c:v>22.547464440321583</c:v>
                </c:pt>
                <c:pt idx="23">
                  <c:v>22.99025160303356</c:v>
                </c:pt>
                <c:pt idx="24">
                  <c:v>30.320443967060505</c:v>
                </c:pt>
                <c:pt idx="25">
                  <c:v>14.846043680630148</c:v>
                </c:pt>
                <c:pt idx="26">
                  <c:v>25.233530254206947</c:v>
                </c:pt>
                <c:pt idx="27">
                  <c:v>51.803014028577927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6A-40F9-8F60-101E9565B949}"/>
            </c:ext>
          </c:extLst>
        </c:ser>
        <c:overlap val="100"/>
        <c:axId val="100022144"/>
        <c:axId val="100023680"/>
      </c:barChart>
      <c:scatterChart>
        <c:scatterStyle val="lineMarker"/>
        <c:ser>
          <c:idx val="2"/>
          <c:order val="2"/>
          <c:tx>
            <c:strRef>
              <c:f>Grafico!$E$1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strRef>
              <c:f>Grafico!$B$2:$B$29</c:f>
              <c:strCache>
                <c:ptCount val="28"/>
                <c:pt idx="0">
                  <c:v>Austria</c:v>
                </c:pt>
                <c:pt idx="1">
                  <c:v>Italy</c:v>
                </c:pt>
                <c:pt idx="2">
                  <c:v>Finland</c:v>
                </c:pt>
                <c:pt idx="3">
                  <c:v>Belgium</c:v>
                </c:pt>
                <c:pt idx="4">
                  <c:v>Luxembourg</c:v>
                </c:pt>
                <c:pt idx="5">
                  <c:v>Slovenia</c:v>
                </c:pt>
                <c:pt idx="6">
                  <c:v>Malta</c:v>
                </c:pt>
                <c:pt idx="7">
                  <c:v>France</c:v>
                </c:pt>
                <c:pt idx="8">
                  <c:v>Estonia</c:v>
                </c:pt>
                <c:pt idx="9">
                  <c:v>Germany</c:v>
                </c:pt>
                <c:pt idx="10">
                  <c:v>Latvia</c:v>
                </c:pt>
                <c:pt idx="11">
                  <c:v>Netherlands</c:v>
                </c:pt>
                <c:pt idx="12">
                  <c:v>Lithuania</c:v>
                </c:pt>
                <c:pt idx="13">
                  <c:v>Slovakia</c:v>
                </c:pt>
                <c:pt idx="14">
                  <c:v>Portugal</c:v>
                </c:pt>
                <c:pt idx="15">
                  <c:v>Cyprus</c:v>
                </c:pt>
                <c:pt idx="16">
                  <c:v>Ireland</c:v>
                </c:pt>
                <c:pt idx="17">
                  <c:v>Spain</c:v>
                </c:pt>
                <c:pt idx="18">
                  <c:v>Greece</c:v>
                </c:pt>
                <c:pt idx="19">
                  <c:v>Denmark</c:v>
                </c:pt>
                <c:pt idx="20">
                  <c:v>Poland</c:v>
                </c:pt>
                <c:pt idx="21">
                  <c:v>Sweden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Hungary</c:v>
                </c:pt>
                <c:pt idx="25">
                  <c:v>Romania</c:v>
                </c:pt>
                <c:pt idx="26">
                  <c:v>United Kingdom</c:v>
                </c:pt>
                <c:pt idx="27">
                  <c:v>Croatia</c:v>
                </c:pt>
              </c:strCache>
            </c:strRef>
          </c:xVal>
          <c:yVal>
            <c:numRef>
              <c:f>Grafico!$E$2:$E$29</c:f>
              <c:numCache>
                <c:formatCode>0</c:formatCode>
                <c:ptCount val="28"/>
                <c:pt idx="0">
                  <c:v>35.707453156701277</c:v>
                </c:pt>
                <c:pt idx="1">
                  <c:v>41.320658247349975</c:v>
                </c:pt>
                <c:pt idx="2">
                  <c:v>41.817042606516289</c:v>
                </c:pt>
                <c:pt idx="3">
                  <c:v>31.905043995269555</c:v>
                </c:pt>
                <c:pt idx="4">
                  <c:v>81.799875771680277</c:v>
                </c:pt>
                <c:pt idx="5">
                  <c:v>45.000393299265475</c:v>
                </c:pt>
                <c:pt idx="6">
                  <c:v>38.760714014473415</c:v>
                </c:pt>
                <c:pt idx="7">
                  <c:v>45.757901246623057</c:v>
                </c:pt>
                <c:pt idx="8">
                  <c:v>44.356396944742805</c:v>
                </c:pt>
                <c:pt idx="9">
                  <c:v>42.965549696752703</c:v>
                </c:pt>
                <c:pt idx="10">
                  <c:v>52.690367694127097</c:v>
                </c:pt>
                <c:pt idx="11">
                  <c:v>46.658700322234154</c:v>
                </c:pt>
                <c:pt idx="12">
                  <c:v>55.271135088804265</c:v>
                </c:pt>
                <c:pt idx="13">
                  <c:v>63.646771148650842</c:v>
                </c:pt>
                <c:pt idx="14">
                  <c:v>68.319803838600834</c:v>
                </c:pt>
                <c:pt idx="15">
                  <c:v>97.307823129251702</c:v>
                </c:pt>
                <c:pt idx="16">
                  <c:v>85.420190085603608</c:v>
                </c:pt>
                <c:pt idx="17">
                  <c:v>74.590193015005056</c:v>
                </c:pt>
                <c:pt idx="18">
                  <c:v>80.961689939133549</c:v>
                </c:pt>
                <c:pt idx="19">
                  <c:v>40.202521997634776</c:v>
                </c:pt>
                <c:pt idx="20">
                  <c:v>43.598075274767005</c:v>
                </c:pt>
                <c:pt idx="21">
                  <c:v>56.055845783289392</c:v>
                </c:pt>
                <c:pt idx="22">
                  <c:v>51.426170946847627</c:v>
                </c:pt>
                <c:pt idx="23">
                  <c:v>51.17711215267606</c:v>
                </c:pt>
                <c:pt idx="24">
                  <c:v>49.149988065401601</c:v>
                </c:pt>
                <c:pt idx="25">
                  <c:v>53.881475875836784</c:v>
                </c:pt>
                <c:pt idx="26">
                  <c:v>60.839778016469758</c:v>
                </c:pt>
                <c:pt idx="27">
                  <c:v>46.18902776421573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3B6A-40F9-8F60-101E9565B949}"/>
            </c:ext>
          </c:extLst>
        </c:ser>
        <c:axId val="100022144"/>
        <c:axId val="100023680"/>
      </c:scatterChart>
      <c:catAx>
        <c:axId val="10002214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023680"/>
        <c:crossesAt val="0"/>
        <c:auto val="1"/>
        <c:lblAlgn val="ctr"/>
        <c:lblOffset val="100"/>
      </c:catAx>
      <c:valAx>
        <c:axId val="100023680"/>
        <c:scaling>
          <c:orientation val="minMax"/>
          <c:max val="110"/>
          <c:min val="0"/>
        </c:scaling>
        <c:axPos val="l"/>
        <c:majorGridlines/>
        <c:numFmt formatCode="0" sourceLinked="1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02214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917034120734909"/>
          <c:y val="0.92921157582574898"/>
          <c:w val="0.72165918635170601"/>
          <c:h val="6.2130415516242286E-2"/>
        </c:manualLayout>
      </c:layout>
      <c:spPr>
        <a:noFill/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noFill/>
    <a:ln>
      <a:solidFill>
        <a:schemeClr val="tx1"/>
      </a:solidFill>
      <a:prstDash val="sysDash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33</xdr:row>
      <xdr:rowOff>47624</xdr:rowOff>
    </xdr:from>
    <xdr:to>
      <xdr:col>13</xdr:col>
      <xdr:colOff>304800</xdr:colOff>
      <xdr:row>51</xdr:row>
      <xdr:rowOff>114299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0</xdr:row>
      <xdr:rowOff>85725</xdr:rowOff>
    </xdr:from>
    <xdr:to>
      <xdr:col>18</xdr:col>
      <xdr:colOff>561975</xdr:colOff>
      <xdr:row>27</xdr:row>
      <xdr:rowOff>114300</xdr:rowOff>
    </xdr:to>
    <xdr:graphicFrame macro="">
      <xdr:nvGraphicFramePr>
        <xdr:cNvPr id="113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0.68875</cdr:x>
      <cdr:y>0.00649</cdr:y>
    </cdr:from>
    <cdr:to>
      <cdr:x>0.69125</cdr:x>
      <cdr:y>0.98485</cdr:y>
    </cdr:to>
    <cdr:sp macro="" textlink="">
      <cdr:nvSpPr>
        <cdr:cNvPr id="3" name="Connettore 1 2"/>
        <cdr:cNvSpPr/>
      </cdr:nvSpPr>
      <cdr:spPr>
        <a:xfrm xmlns:a="http://schemas.openxmlformats.org/drawingml/2006/main">
          <a:off x="5248275" y="28559"/>
          <a:ext cx="19050" cy="4305315"/>
        </a:xfrm>
        <a:prstGeom xmlns:a="http://schemas.openxmlformats.org/drawingml/2006/main" prst="line">
          <a:avLst/>
        </a:prstGeom>
        <a:ln xmlns:a="http://schemas.openxmlformats.org/drawingml/2006/main" w="25400"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0.08625</cdr:x>
      <cdr:y>0.86797</cdr:y>
    </cdr:from>
    <cdr:to>
      <cdr:x>0.6875</cdr:x>
      <cdr:y>0.91342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657225" y="3819525"/>
          <a:ext cx="4581525" cy="20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t-IT" sz="1200" b="1"/>
            <a:t>Paesi</a:t>
          </a:r>
          <a:r>
            <a:rPr lang="it-IT" sz="1200" b="1" baseline="0"/>
            <a:t>  dell'Eurozona</a:t>
          </a:r>
          <a:endParaRPr lang="it-IT" sz="1200" b="1"/>
        </a:p>
      </cdr:txBody>
    </cdr:sp>
  </cdr:relSizeAnchor>
  <cdr:relSizeAnchor xmlns:cdr="http://schemas.openxmlformats.org/drawingml/2006/chartDrawing">
    <cdr:from>
      <cdr:x>0.69375</cdr:x>
      <cdr:y>0.87878</cdr:y>
    </cdr:from>
    <cdr:to>
      <cdr:x>1</cdr:x>
      <cdr:y>0.92928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5286375" y="3867128"/>
          <a:ext cx="2333625" cy="22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200" b="1"/>
            <a:t>Altri Paesi</a:t>
          </a:r>
          <a:r>
            <a:rPr lang="it-IT" sz="1200" b="1" baseline="0"/>
            <a:t>  UE</a:t>
          </a:r>
          <a:endParaRPr lang="it-IT" sz="1200" b="1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M19" sqref="M19"/>
    </sheetView>
  </sheetViews>
  <sheetFormatPr defaultRowHeight="12.75"/>
  <sheetData>
    <row r="1" spans="1:11">
      <c r="A1" s="2" t="s">
        <v>50</v>
      </c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 s="67">
        <v>0.9</v>
      </c>
      <c r="C3" s="67">
        <v>0.8</v>
      </c>
      <c r="D3" s="67">
        <v>0.4</v>
      </c>
      <c r="E3" s="67">
        <v>-0.1</v>
      </c>
      <c r="F3" s="67">
        <v>-0.4</v>
      </c>
      <c r="G3" s="53">
        <v>0.5</v>
      </c>
      <c r="H3" s="53">
        <v>1</v>
      </c>
      <c r="I3" s="53">
        <v>0.9</v>
      </c>
      <c r="J3" s="53">
        <v>1.1000000000000001</v>
      </c>
      <c r="K3" s="53">
        <v>0.3</v>
      </c>
    </row>
    <row r="4" spans="1:11">
      <c r="A4" t="s">
        <v>5</v>
      </c>
      <c r="B4" s="67">
        <v>-18</v>
      </c>
      <c r="C4" s="67">
        <v>-10.7</v>
      </c>
      <c r="D4" s="67">
        <v>-3.2</v>
      </c>
      <c r="E4" s="67">
        <v>-0.8</v>
      </c>
      <c r="F4" s="67">
        <v>0.3</v>
      </c>
      <c r="G4" s="67">
        <v>0.6</v>
      </c>
      <c r="H4" s="67">
        <v>0.9</v>
      </c>
      <c r="I4" s="67">
        <v>1.5</v>
      </c>
      <c r="J4" s="53">
        <v>2.2999999999999998</v>
      </c>
      <c r="K4" s="53">
        <v>4</v>
      </c>
    </row>
    <row r="5" spans="1:11">
      <c r="A5" t="s">
        <v>6</v>
      </c>
      <c r="B5" s="67">
        <v>-2.9</v>
      </c>
      <c r="C5" s="67">
        <v>-2.6</v>
      </c>
      <c r="D5" s="67">
        <v>-2.6</v>
      </c>
      <c r="E5" s="67">
        <v>-2.4</v>
      </c>
      <c r="F5" s="67">
        <v>-1.4</v>
      </c>
      <c r="G5" s="53">
        <v>-0.6</v>
      </c>
      <c r="H5" s="53">
        <v>0</v>
      </c>
      <c r="I5" s="53">
        <v>0.7</v>
      </c>
      <c r="J5" s="53">
        <v>1.2</v>
      </c>
      <c r="K5" s="53">
        <v>1.2</v>
      </c>
    </row>
    <row r="6" spans="1:11">
      <c r="A6" t="s">
        <v>7</v>
      </c>
      <c r="B6" s="67">
        <v>2.6</v>
      </c>
      <c r="C6" s="67">
        <v>4.3</v>
      </c>
      <c r="D6" s="53">
        <v>5.5</v>
      </c>
      <c r="E6" s="53">
        <v>6.5</v>
      </c>
      <c r="F6" s="53">
        <v>6.9</v>
      </c>
      <c r="G6" s="53">
        <v>7.7</v>
      </c>
      <c r="H6" s="53">
        <v>8.3000000000000007</v>
      </c>
      <c r="I6" s="53">
        <v>8.3000000000000007</v>
      </c>
      <c r="J6" s="53">
        <v>7.9</v>
      </c>
      <c r="K6" s="53">
        <v>7.5</v>
      </c>
    </row>
    <row r="7" spans="1:11">
      <c r="A7" t="s">
        <v>8</v>
      </c>
      <c r="B7" s="53">
        <v>6.1</v>
      </c>
      <c r="C7" s="53">
        <v>5.8</v>
      </c>
      <c r="D7" s="53">
        <v>5.9</v>
      </c>
      <c r="E7" s="53">
        <v>6.4</v>
      </c>
      <c r="F7" s="53">
        <v>6.6</v>
      </c>
      <c r="G7" s="53">
        <v>7</v>
      </c>
      <c r="H7" s="53">
        <v>7.4</v>
      </c>
      <c r="I7" s="53">
        <v>8.1</v>
      </c>
      <c r="J7" s="53">
        <v>8.4</v>
      </c>
      <c r="K7" s="53">
        <v>8</v>
      </c>
    </row>
    <row r="8" spans="1:11">
      <c r="A8" t="s">
        <v>9</v>
      </c>
      <c r="B8" s="53">
        <v>-7</v>
      </c>
      <c r="C8" s="53">
        <v>-1.4</v>
      </c>
      <c r="D8" s="53">
        <v>1.9</v>
      </c>
      <c r="E8" s="53">
        <v>0.4</v>
      </c>
      <c r="F8" s="53">
        <v>-0.1</v>
      </c>
      <c r="G8" s="53">
        <v>-0.3</v>
      </c>
      <c r="H8" s="53">
        <v>0.9</v>
      </c>
      <c r="I8" s="53">
        <v>1.4</v>
      </c>
      <c r="J8" s="53">
        <v>2</v>
      </c>
      <c r="K8" s="53">
        <v>2.1</v>
      </c>
    </row>
    <row r="9" spans="1:11">
      <c r="A9" t="s">
        <v>10</v>
      </c>
      <c r="B9" s="53">
        <v>-5.8</v>
      </c>
      <c r="C9" s="53">
        <v>-4</v>
      </c>
      <c r="D9" s="53">
        <v>-2.5</v>
      </c>
      <c r="E9" s="53">
        <v>-2.1</v>
      </c>
      <c r="F9" s="53">
        <v>-1.2</v>
      </c>
      <c r="G9" s="53">
        <v>-0.3</v>
      </c>
      <c r="H9" s="53">
        <v>2.2999999999999998</v>
      </c>
      <c r="I9" s="53">
        <v>0.4</v>
      </c>
      <c r="J9" s="53">
        <v>0.2</v>
      </c>
      <c r="K9" s="53">
        <v>2.2999999999999998</v>
      </c>
    </row>
    <row r="10" spans="1:11">
      <c r="A10" t="s">
        <v>11</v>
      </c>
      <c r="B10" s="67">
        <v>-14.2</v>
      </c>
      <c r="C10" s="67">
        <v>-12.5</v>
      </c>
      <c r="D10" s="67">
        <v>-10.3</v>
      </c>
      <c r="E10" s="67">
        <v>-7.4</v>
      </c>
      <c r="F10" s="67">
        <v>-4.5</v>
      </c>
      <c r="G10" s="67">
        <v>-1.9</v>
      </c>
      <c r="H10" s="53">
        <v>-1</v>
      </c>
      <c r="I10" s="53">
        <v>-1.1000000000000001</v>
      </c>
      <c r="J10" s="53">
        <v>-1.5</v>
      </c>
      <c r="K10" s="53">
        <v>-2.2000000000000002</v>
      </c>
    </row>
    <row r="11" spans="1:11">
      <c r="A11" t="s">
        <v>12</v>
      </c>
      <c r="B11" s="67">
        <v>-7.5</v>
      </c>
      <c r="C11" s="67">
        <v>-5.5</v>
      </c>
      <c r="D11" s="67">
        <v>-3.5</v>
      </c>
      <c r="E11" s="67">
        <v>-2.1</v>
      </c>
      <c r="F11" s="67">
        <v>-0.2</v>
      </c>
      <c r="G11" s="67">
        <v>1.3</v>
      </c>
      <c r="H11" s="67">
        <v>1.9</v>
      </c>
      <c r="I11" s="53">
        <v>2.2999999999999998</v>
      </c>
      <c r="J11" s="53">
        <v>2.6</v>
      </c>
      <c r="K11" s="53">
        <v>2.6</v>
      </c>
    </row>
    <row r="12" spans="1:11">
      <c r="A12" t="s">
        <v>13</v>
      </c>
      <c r="B12" s="53">
        <v>-0.4</v>
      </c>
      <c r="C12" s="53">
        <v>-0.6</v>
      </c>
      <c r="D12" s="53">
        <v>-0.7</v>
      </c>
      <c r="E12" s="53">
        <v>-0.8</v>
      </c>
      <c r="F12" s="53">
        <v>-0.8</v>
      </c>
      <c r="G12" s="53">
        <v>-0.8</v>
      </c>
      <c r="H12" s="53">
        <v>-0.6</v>
      </c>
      <c r="I12" s="53">
        <v>-0.6</v>
      </c>
      <c r="J12" s="53">
        <v>-0.5</v>
      </c>
      <c r="K12" s="53">
        <v>-0.6</v>
      </c>
    </row>
    <row r="13" spans="1:11">
      <c r="A13" t="s">
        <v>14</v>
      </c>
      <c r="B13" s="53">
        <v>-8.5</v>
      </c>
      <c r="C13" s="53">
        <v>-6.6</v>
      </c>
      <c r="D13" s="53">
        <v>-3.6</v>
      </c>
      <c r="E13" s="53">
        <v>-2</v>
      </c>
      <c r="F13" s="53">
        <v>-1.6</v>
      </c>
      <c r="G13" s="53">
        <v>-0.9</v>
      </c>
      <c r="H13" s="53">
        <v>0.8</v>
      </c>
      <c r="I13" s="53">
        <v>1.8</v>
      </c>
      <c r="J13" s="53">
        <v>2.8</v>
      </c>
      <c r="K13" s="53">
        <v>2.4</v>
      </c>
    </row>
    <row r="14" spans="1:11">
      <c r="A14" t="s">
        <v>15</v>
      </c>
      <c r="B14" s="53">
        <v>-2</v>
      </c>
      <c r="C14" s="53">
        <v>-2.7</v>
      </c>
      <c r="D14" s="53">
        <v>-2.7</v>
      </c>
      <c r="E14" s="53">
        <v>-2.1</v>
      </c>
      <c r="F14" s="53">
        <v>-0.6</v>
      </c>
      <c r="G14" s="53">
        <v>0.9</v>
      </c>
      <c r="H14" s="53">
        <v>1.5</v>
      </c>
      <c r="I14" s="53">
        <v>2</v>
      </c>
      <c r="J14" s="53">
        <v>2.2000000000000002</v>
      </c>
      <c r="K14" s="53">
        <v>2.6</v>
      </c>
    </row>
    <row r="15" spans="1:11">
      <c r="A15" t="s">
        <v>16</v>
      </c>
      <c r="B15" s="67">
        <v>-11.1</v>
      </c>
      <c r="C15" s="67">
        <v>-10.7</v>
      </c>
      <c r="D15" s="67">
        <v>-6.6</v>
      </c>
      <c r="E15" s="67">
        <v>-5.6</v>
      </c>
      <c r="F15" s="67">
        <v>-2.6</v>
      </c>
      <c r="G15" s="67">
        <v>-3.1</v>
      </c>
      <c r="H15" s="67">
        <v>-2</v>
      </c>
      <c r="I15" s="67">
        <v>-2.9</v>
      </c>
      <c r="J15" s="53">
        <v>-3.3</v>
      </c>
      <c r="K15" s="53">
        <v>-4.5999999999999996</v>
      </c>
    </row>
    <row r="16" spans="1:11">
      <c r="A16" t="s">
        <v>17</v>
      </c>
      <c r="B16" s="53">
        <v>-8.4</v>
      </c>
      <c r="C16" s="53">
        <v>-0.9</v>
      </c>
      <c r="D16" s="53">
        <v>2.1</v>
      </c>
      <c r="E16" s="53">
        <v>-1.7</v>
      </c>
      <c r="F16" s="53">
        <v>-3.2</v>
      </c>
      <c r="G16" s="53">
        <v>-2.9</v>
      </c>
      <c r="H16" s="53">
        <v>-2</v>
      </c>
      <c r="I16" s="53">
        <v>-0.6</v>
      </c>
      <c r="J16" s="53">
        <v>0.5</v>
      </c>
      <c r="K16" s="53">
        <v>0.6</v>
      </c>
    </row>
    <row r="17" spans="1:11">
      <c r="A17" t="s">
        <v>18</v>
      </c>
      <c r="B17" s="67">
        <v>-8.8000000000000007</v>
      </c>
      <c r="C17" s="53">
        <v>-3.6</v>
      </c>
      <c r="D17" s="53">
        <v>-0.5</v>
      </c>
      <c r="E17" s="53">
        <v>-1.7</v>
      </c>
      <c r="F17" s="53">
        <v>-1.2</v>
      </c>
      <c r="G17" s="53">
        <v>1.2</v>
      </c>
      <c r="H17" s="53">
        <v>0.9</v>
      </c>
      <c r="I17" s="53">
        <v>0</v>
      </c>
      <c r="J17" s="53">
        <v>-1</v>
      </c>
      <c r="K17" s="53">
        <v>-0.1</v>
      </c>
    </row>
    <row r="18" spans="1:11">
      <c r="A18" t="s">
        <v>19</v>
      </c>
      <c r="B18" s="53">
        <v>8.1999999999999993</v>
      </c>
      <c r="C18" s="53">
        <v>7.1</v>
      </c>
      <c r="D18" s="53">
        <v>6.6</v>
      </c>
      <c r="E18" s="53">
        <v>6.1</v>
      </c>
      <c r="F18" s="53">
        <v>5.7</v>
      </c>
      <c r="G18" s="53">
        <v>5.4</v>
      </c>
      <c r="H18" s="53">
        <v>5.2</v>
      </c>
      <c r="I18" s="53">
        <v>5.0999999999999996</v>
      </c>
      <c r="J18" s="53">
        <v>5</v>
      </c>
      <c r="K18" s="53">
        <v>4.9000000000000004</v>
      </c>
    </row>
    <row r="19" spans="1:11">
      <c r="A19" t="s">
        <v>20</v>
      </c>
      <c r="B19" s="53">
        <v>-5</v>
      </c>
      <c r="C19" s="53">
        <v>-2.5</v>
      </c>
      <c r="D19" s="53">
        <v>0.1</v>
      </c>
      <c r="E19" s="53">
        <v>0.8</v>
      </c>
      <c r="F19" s="53">
        <v>1.9</v>
      </c>
      <c r="G19" s="53">
        <v>2.1</v>
      </c>
      <c r="H19" s="53">
        <v>2.2999999999999998</v>
      </c>
      <c r="I19" s="53">
        <v>2.7</v>
      </c>
      <c r="J19" s="53">
        <v>3.1</v>
      </c>
      <c r="K19" s="53">
        <v>2.1</v>
      </c>
    </row>
    <row r="20" spans="1:11">
      <c r="A20" t="s">
        <v>21</v>
      </c>
      <c r="B20" s="67">
        <v>-4.5999999999999996</v>
      </c>
      <c r="C20" s="53">
        <v>-5.7</v>
      </c>
      <c r="D20" s="53">
        <v>-5.6</v>
      </c>
      <c r="E20" s="53">
        <v>-2.9</v>
      </c>
      <c r="F20" s="53">
        <v>-0.8</v>
      </c>
      <c r="G20" s="53">
        <v>1.8</v>
      </c>
      <c r="H20" s="53">
        <v>2.9</v>
      </c>
      <c r="I20" s="53">
        <v>4.0999999999999996</v>
      </c>
      <c r="J20" s="53">
        <v>6</v>
      </c>
      <c r="K20" s="53">
        <v>8.9</v>
      </c>
    </row>
    <row r="21" spans="1:11">
      <c r="A21" t="s">
        <v>22</v>
      </c>
      <c r="B21" s="67">
        <v>5.8</v>
      </c>
      <c r="C21" s="67">
        <v>5.8</v>
      </c>
      <c r="D21" s="67">
        <v>7</v>
      </c>
      <c r="E21" s="67">
        <v>8.6</v>
      </c>
      <c r="F21" s="67">
        <v>9.5</v>
      </c>
      <c r="G21" s="53">
        <v>9.5</v>
      </c>
      <c r="H21" s="53">
        <v>8.1999999999999993</v>
      </c>
      <c r="I21" s="53">
        <v>7.6</v>
      </c>
      <c r="J21" s="53">
        <v>8.4</v>
      </c>
      <c r="K21" s="53">
        <v>9.9</v>
      </c>
    </row>
    <row r="22" spans="1:11">
      <c r="A22" t="s">
        <v>23</v>
      </c>
      <c r="B22" s="67">
        <v>3.6</v>
      </c>
      <c r="C22" s="67">
        <v>3.3</v>
      </c>
      <c r="D22" s="67">
        <v>2.4</v>
      </c>
      <c r="E22" s="53">
        <v>2</v>
      </c>
      <c r="F22" s="53">
        <v>1.7</v>
      </c>
      <c r="G22" s="53">
        <v>2</v>
      </c>
      <c r="H22" s="53">
        <v>2</v>
      </c>
      <c r="I22" s="53">
        <v>2.2999999999999998</v>
      </c>
      <c r="J22" s="53">
        <v>2</v>
      </c>
      <c r="K22" s="53">
        <v>2.2000000000000002</v>
      </c>
    </row>
    <row r="23" spans="1:11">
      <c r="A23" t="s">
        <v>24</v>
      </c>
      <c r="B23" s="67">
        <v>-5.7</v>
      </c>
      <c r="C23" s="53">
        <v>-5.3</v>
      </c>
      <c r="D23" s="53">
        <v>-4.8</v>
      </c>
      <c r="E23" s="53">
        <v>-4.8</v>
      </c>
      <c r="F23" s="53">
        <v>-3.4</v>
      </c>
      <c r="G23" s="53">
        <v>-2.2999999999999998</v>
      </c>
      <c r="H23" s="53">
        <v>-1.3</v>
      </c>
      <c r="I23" s="53">
        <v>-1</v>
      </c>
      <c r="J23" s="53">
        <v>-0.3</v>
      </c>
      <c r="K23" s="53">
        <v>-0.5</v>
      </c>
    </row>
    <row r="24" spans="1:11">
      <c r="A24" t="s">
        <v>25</v>
      </c>
      <c r="B24" s="53">
        <v>-10.6</v>
      </c>
      <c r="C24" s="53">
        <v>-10.8</v>
      </c>
      <c r="D24" s="53">
        <v>-8.8000000000000007</v>
      </c>
      <c r="E24" s="53">
        <v>-5.9</v>
      </c>
      <c r="F24" s="53">
        <v>-2</v>
      </c>
      <c r="G24" s="53">
        <v>0.1</v>
      </c>
      <c r="H24" s="53">
        <v>0.7</v>
      </c>
      <c r="I24" s="53">
        <v>0.5</v>
      </c>
      <c r="J24" s="53">
        <v>0.8</v>
      </c>
      <c r="K24" s="53">
        <v>0.9</v>
      </c>
    </row>
    <row r="25" spans="1:11">
      <c r="A25" t="s">
        <v>26</v>
      </c>
      <c r="B25" s="67">
        <v>-9.9</v>
      </c>
      <c r="C25" s="67">
        <v>-7.1</v>
      </c>
      <c r="D25" s="53">
        <v>-4.9000000000000004</v>
      </c>
      <c r="E25" s="53">
        <v>-5</v>
      </c>
      <c r="F25" s="53">
        <v>-3.6</v>
      </c>
      <c r="G25" s="53">
        <v>-2.2000000000000002</v>
      </c>
      <c r="H25" s="53">
        <v>-1</v>
      </c>
      <c r="I25" s="53">
        <v>-1.3</v>
      </c>
      <c r="J25" s="53">
        <v>-2.2000000000000002</v>
      </c>
      <c r="K25" s="53">
        <v>-3.3</v>
      </c>
    </row>
    <row r="26" spans="1:11">
      <c r="A26" t="s">
        <v>27</v>
      </c>
      <c r="B26" s="67">
        <v>-3.5</v>
      </c>
      <c r="C26" s="67">
        <v>-2.4</v>
      </c>
      <c r="D26" s="67">
        <v>-0.9</v>
      </c>
      <c r="E26" s="67">
        <v>-0.1</v>
      </c>
      <c r="F26" s="67">
        <v>1.3</v>
      </c>
      <c r="G26" s="67">
        <v>3.2</v>
      </c>
      <c r="H26" s="53">
        <v>4.0999999999999996</v>
      </c>
      <c r="I26" s="53">
        <v>4.5999999999999996</v>
      </c>
      <c r="J26" s="53">
        <v>4.9000000000000004</v>
      </c>
      <c r="K26" s="53">
        <v>5.5</v>
      </c>
    </row>
    <row r="27" spans="1:11">
      <c r="A27" t="s">
        <v>28</v>
      </c>
      <c r="B27" s="67">
        <v>-5.3</v>
      </c>
      <c r="C27" s="67">
        <v>-4.9000000000000004</v>
      </c>
      <c r="D27" s="67">
        <v>-4.3</v>
      </c>
      <c r="E27" s="67">
        <v>-2.9</v>
      </c>
      <c r="F27" s="67">
        <v>-0.7</v>
      </c>
      <c r="G27" s="67">
        <v>1.3</v>
      </c>
      <c r="H27" s="67">
        <v>0.3</v>
      </c>
      <c r="I27" s="67">
        <v>-1.2</v>
      </c>
      <c r="J27" s="53">
        <v>-2.2000000000000002</v>
      </c>
      <c r="K27" s="53">
        <v>-2.4</v>
      </c>
    </row>
    <row r="28" spans="1:11">
      <c r="A28" t="s">
        <v>29</v>
      </c>
      <c r="B28" s="53">
        <v>2.9</v>
      </c>
      <c r="C28" s="53">
        <v>2</v>
      </c>
      <c r="D28" s="53">
        <v>0.7</v>
      </c>
      <c r="E28" s="53">
        <v>-0.7</v>
      </c>
      <c r="F28" s="53">
        <v>-1.8</v>
      </c>
      <c r="G28" s="53">
        <v>-1.7</v>
      </c>
      <c r="H28" s="53">
        <v>-1.4</v>
      </c>
      <c r="I28" s="53">
        <v>-1.4</v>
      </c>
      <c r="J28" s="53">
        <v>-1.2</v>
      </c>
      <c r="K28" s="53">
        <v>-1.4</v>
      </c>
    </row>
    <row r="29" spans="1:11">
      <c r="A29" t="s">
        <v>30</v>
      </c>
      <c r="B29" s="53">
        <v>7.3</v>
      </c>
      <c r="C29" s="53">
        <v>6.6</v>
      </c>
      <c r="D29" s="53">
        <v>5.8</v>
      </c>
      <c r="E29" s="53">
        <v>5.6</v>
      </c>
      <c r="F29" s="53">
        <v>5.4</v>
      </c>
      <c r="G29" s="53">
        <v>5.0999999999999996</v>
      </c>
      <c r="H29" s="53">
        <v>4.5999999999999996</v>
      </c>
      <c r="I29" s="53">
        <v>4.0999999999999996</v>
      </c>
      <c r="J29" s="53">
        <v>3.6</v>
      </c>
      <c r="K29" s="53">
        <v>2.8</v>
      </c>
    </row>
    <row r="30" spans="1:11">
      <c r="A30" t="s">
        <v>31</v>
      </c>
      <c r="B30" s="53">
        <v>-3.5</v>
      </c>
      <c r="C30" s="53">
        <v>-3.5</v>
      </c>
      <c r="D30" s="53">
        <v>-2.8</v>
      </c>
      <c r="E30" s="53">
        <v>-2.8</v>
      </c>
      <c r="F30" s="53">
        <v>-3.3</v>
      </c>
      <c r="G30" s="53">
        <v>-4.3</v>
      </c>
      <c r="H30" s="53">
        <v>-4.8</v>
      </c>
      <c r="I30" s="53">
        <v>-4.9000000000000004</v>
      </c>
      <c r="J30" s="53">
        <v>-4.5</v>
      </c>
      <c r="K30" s="53">
        <v>-4.3</v>
      </c>
    </row>
    <row r="31" spans="1:11">
      <c r="A31" t="s">
        <v>46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K14" sqref="K14"/>
    </sheetView>
  </sheetViews>
  <sheetFormatPr defaultRowHeight="12.75"/>
  <sheetData>
    <row r="1" spans="1:11">
      <c r="A1" s="2" t="s">
        <v>47</v>
      </c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 s="70">
        <v>7.5</v>
      </c>
      <c r="C3" s="70">
        <v>7.7</v>
      </c>
      <c r="D3" s="70">
        <v>7.8</v>
      </c>
      <c r="E3" s="70">
        <v>7.7</v>
      </c>
      <c r="F3" s="70">
        <v>7.7</v>
      </c>
      <c r="G3" s="70">
        <v>8.1999999999999993</v>
      </c>
      <c r="H3" s="70">
        <v>8.5</v>
      </c>
      <c r="I3" s="70">
        <v>8.3000000000000007</v>
      </c>
      <c r="J3" s="70">
        <v>7.8</v>
      </c>
      <c r="K3" s="71">
        <v>7</v>
      </c>
    </row>
    <row r="4" spans="1:11">
      <c r="A4" t="s">
        <v>5</v>
      </c>
      <c r="B4" s="72">
        <v>6.4</v>
      </c>
      <c r="C4" s="72">
        <v>7.6</v>
      </c>
      <c r="D4" s="72">
        <v>9.5</v>
      </c>
      <c r="E4" s="72">
        <v>11.3</v>
      </c>
      <c r="F4" s="72">
        <v>12.2</v>
      </c>
      <c r="G4" s="72">
        <v>12.2</v>
      </c>
      <c r="H4" s="72">
        <v>11.2</v>
      </c>
      <c r="I4" s="72">
        <v>9.4</v>
      </c>
      <c r="J4" s="72">
        <v>7.7</v>
      </c>
      <c r="K4" s="72">
        <v>6.3</v>
      </c>
    </row>
    <row r="5" spans="1:11">
      <c r="A5" t="s">
        <v>6</v>
      </c>
      <c r="B5" s="70">
        <v>5.5</v>
      </c>
      <c r="C5" s="70">
        <v>6.1</v>
      </c>
      <c r="D5" s="70">
        <v>6.9</v>
      </c>
      <c r="E5" s="71">
        <v>7</v>
      </c>
      <c r="F5" s="70">
        <v>6.9</v>
      </c>
      <c r="G5" s="70">
        <v>6.7</v>
      </c>
      <c r="H5" s="70">
        <v>6.1</v>
      </c>
      <c r="I5" s="70">
        <v>5.0999999999999996</v>
      </c>
      <c r="J5" s="71">
        <v>4</v>
      </c>
      <c r="K5" s="71">
        <v>3</v>
      </c>
    </row>
    <row r="6" spans="1:11">
      <c r="A6" t="s">
        <v>7</v>
      </c>
      <c r="B6" s="72">
        <v>4.5999999999999996</v>
      </c>
      <c r="C6" s="72">
        <v>5.9</v>
      </c>
      <c r="D6" s="72">
        <v>7.3</v>
      </c>
      <c r="E6" s="72">
        <v>7.8</v>
      </c>
      <c r="F6" s="72">
        <v>7.7</v>
      </c>
      <c r="G6" s="72">
        <v>7.4</v>
      </c>
      <c r="H6" s="72">
        <v>6.9</v>
      </c>
      <c r="I6" s="72">
        <v>6.4</v>
      </c>
      <c r="J6" s="73">
        <v>6</v>
      </c>
      <c r="K6" s="72">
        <v>5.6</v>
      </c>
    </row>
    <row r="7" spans="1:11">
      <c r="A7" t="s">
        <v>8</v>
      </c>
      <c r="B7" s="70">
        <v>7.8</v>
      </c>
      <c r="C7" s="70">
        <v>7.3</v>
      </c>
      <c r="D7" s="70">
        <v>6.8</v>
      </c>
      <c r="E7" s="70">
        <v>6.1</v>
      </c>
      <c r="F7" s="70">
        <v>5.5</v>
      </c>
      <c r="G7" s="70">
        <v>5.2</v>
      </c>
      <c r="H7" s="70">
        <v>4.9000000000000004</v>
      </c>
      <c r="I7" s="70">
        <v>4.5999999999999996</v>
      </c>
      <c r="J7" s="70">
        <v>4.2</v>
      </c>
      <c r="K7" s="70">
        <v>3.8</v>
      </c>
    </row>
    <row r="8" spans="1:11">
      <c r="A8" t="s">
        <v>9</v>
      </c>
      <c r="B8" s="72">
        <v>7.9</v>
      </c>
      <c r="C8" s="72">
        <v>11.9</v>
      </c>
      <c r="D8" s="72">
        <v>14.2</v>
      </c>
      <c r="E8" s="73">
        <v>13</v>
      </c>
      <c r="F8" s="72">
        <v>10.3</v>
      </c>
      <c r="G8" s="72">
        <v>8.6999999999999993</v>
      </c>
      <c r="H8" s="72">
        <v>7.4</v>
      </c>
      <c r="I8" s="72">
        <v>6.8</v>
      </c>
      <c r="J8" s="72">
        <v>6.3</v>
      </c>
      <c r="K8" s="73">
        <v>6</v>
      </c>
    </row>
    <row r="9" spans="1:11">
      <c r="A9" t="s">
        <v>10</v>
      </c>
      <c r="B9" s="70">
        <v>8.1</v>
      </c>
      <c r="C9" s="70">
        <v>11.3</v>
      </c>
      <c r="D9" s="70">
        <v>14.2</v>
      </c>
      <c r="E9" s="70">
        <v>15.2</v>
      </c>
      <c r="F9" s="70">
        <v>14.9</v>
      </c>
      <c r="G9" s="70">
        <v>13.7</v>
      </c>
      <c r="H9" s="70">
        <v>11.9</v>
      </c>
      <c r="I9" s="70">
        <v>10.1</v>
      </c>
      <c r="J9" s="70">
        <v>8.4</v>
      </c>
      <c r="K9" s="71">
        <v>7</v>
      </c>
    </row>
    <row r="10" spans="1:11">
      <c r="A10" t="s">
        <v>11</v>
      </c>
      <c r="B10" s="72">
        <v>8.6</v>
      </c>
      <c r="C10" s="73">
        <v>10</v>
      </c>
      <c r="D10" s="72">
        <v>13.4</v>
      </c>
      <c r="E10" s="72">
        <v>18.399999999999999</v>
      </c>
      <c r="F10" s="72">
        <v>23.3</v>
      </c>
      <c r="G10" s="72">
        <v>26.2</v>
      </c>
      <c r="H10" s="72">
        <v>26.3</v>
      </c>
      <c r="I10" s="73">
        <v>25</v>
      </c>
      <c r="J10" s="72">
        <v>23.3</v>
      </c>
      <c r="K10" s="72">
        <v>21.5</v>
      </c>
    </row>
    <row r="11" spans="1:11">
      <c r="A11" t="s">
        <v>12</v>
      </c>
      <c r="B11" s="70">
        <v>12.5</v>
      </c>
      <c r="C11" s="70">
        <v>16.399999999999999</v>
      </c>
      <c r="D11" s="70">
        <v>19.7</v>
      </c>
      <c r="E11" s="71">
        <v>22</v>
      </c>
      <c r="F11" s="70">
        <v>24.1</v>
      </c>
      <c r="G11" s="70">
        <v>25.1</v>
      </c>
      <c r="H11" s="70">
        <v>24.2</v>
      </c>
      <c r="I11" s="70">
        <v>22.1</v>
      </c>
      <c r="J11" s="70">
        <v>19.600000000000001</v>
      </c>
      <c r="K11" s="70">
        <v>17.399999999999999</v>
      </c>
    </row>
    <row r="12" spans="1:11">
      <c r="A12" t="s">
        <v>13</v>
      </c>
      <c r="B12" s="72">
        <v>8.1999999999999993</v>
      </c>
      <c r="C12" s="72">
        <v>8.6</v>
      </c>
      <c r="D12" s="72">
        <v>9.1999999999999993</v>
      </c>
      <c r="E12" s="72">
        <v>9.4</v>
      </c>
      <c r="F12" s="72">
        <v>9.8000000000000007</v>
      </c>
      <c r="G12" s="72">
        <v>10.1</v>
      </c>
      <c r="H12" s="72">
        <v>10.3</v>
      </c>
      <c r="I12" s="72">
        <v>10.3</v>
      </c>
      <c r="J12" s="73">
        <v>10</v>
      </c>
      <c r="K12" s="72">
        <v>9.5</v>
      </c>
    </row>
    <row r="13" spans="1:11">
      <c r="A13" t="s">
        <v>14</v>
      </c>
      <c r="B13" s="70">
        <v>9.3000000000000007</v>
      </c>
      <c r="C13" s="70">
        <v>9.9</v>
      </c>
      <c r="D13" s="70">
        <v>11.6</v>
      </c>
      <c r="E13" s="70">
        <v>13.8</v>
      </c>
      <c r="F13" s="70">
        <v>15.6</v>
      </c>
      <c r="G13" s="70">
        <v>16.8</v>
      </c>
      <c r="H13" s="70">
        <v>16.899999999999999</v>
      </c>
      <c r="I13" s="70">
        <v>15.6</v>
      </c>
      <c r="J13" s="70">
        <v>13.5</v>
      </c>
      <c r="K13" s="70">
        <v>10.9</v>
      </c>
    </row>
    <row r="14" spans="1:11">
      <c r="A14" t="s">
        <v>15</v>
      </c>
      <c r="B14" s="72">
        <v>6.8</v>
      </c>
      <c r="C14" s="72">
        <v>7.6</v>
      </c>
      <c r="D14" s="72">
        <v>8.1999999999999993</v>
      </c>
      <c r="E14" s="72">
        <v>9.1999999999999993</v>
      </c>
      <c r="F14" s="72">
        <v>10.4</v>
      </c>
      <c r="G14" s="72">
        <v>11.8</v>
      </c>
      <c r="H14" s="72">
        <v>12.2</v>
      </c>
      <c r="I14" s="72">
        <v>12.1</v>
      </c>
      <c r="J14" s="72">
        <v>11.6</v>
      </c>
      <c r="K14" s="72">
        <v>11.2</v>
      </c>
    </row>
    <row r="15" spans="1:11">
      <c r="A15" t="s">
        <v>16</v>
      </c>
      <c r="B15" s="70">
        <v>4.3</v>
      </c>
      <c r="C15" s="70">
        <v>5.0999999999999996</v>
      </c>
      <c r="D15" s="70">
        <v>6.5</v>
      </c>
      <c r="E15" s="70">
        <v>8.6999999999999993</v>
      </c>
      <c r="F15" s="70">
        <v>11.9</v>
      </c>
      <c r="G15" s="70">
        <v>14.6</v>
      </c>
      <c r="H15" s="70">
        <v>15.7</v>
      </c>
      <c r="I15" s="70">
        <v>14.7</v>
      </c>
      <c r="J15" s="71">
        <v>13</v>
      </c>
      <c r="K15" s="70">
        <v>10.8</v>
      </c>
    </row>
    <row r="16" spans="1:11">
      <c r="A16" t="s">
        <v>17</v>
      </c>
      <c r="B16" s="72">
        <v>10.4</v>
      </c>
      <c r="C16" s="72">
        <v>14.9</v>
      </c>
      <c r="D16" s="72">
        <v>17.7</v>
      </c>
      <c r="E16" s="72">
        <v>16.899999999999999</v>
      </c>
      <c r="F16" s="72">
        <v>14.4</v>
      </c>
      <c r="G16" s="72">
        <v>12.6</v>
      </c>
      <c r="H16" s="72">
        <v>10.9</v>
      </c>
      <c r="I16" s="72">
        <v>10.1</v>
      </c>
      <c r="J16" s="72">
        <v>9.4</v>
      </c>
      <c r="K16" s="72">
        <v>8.6</v>
      </c>
    </row>
    <row r="17" spans="1:11">
      <c r="A17" t="s">
        <v>18</v>
      </c>
      <c r="B17" s="71">
        <v>8</v>
      </c>
      <c r="C17" s="70">
        <v>12.5</v>
      </c>
      <c r="D17" s="70">
        <v>15.7</v>
      </c>
      <c r="E17" s="70">
        <v>15.5</v>
      </c>
      <c r="F17" s="70">
        <v>13.5</v>
      </c>
      <c r="G17" s="71">
        <v>12</v>
      </c>
      <c r="H17" s="70">
        <v>10.5</v>
      </c>
      <c r="I17" s="70">
        <v>9.1999999999999993</v>
      </c>
      <c r="J17" s="71">
        <v>8</v>
      </c>
      <c r="K17" s="70">
        <v>7.1</v>
      </c>
    </row>
    <row r="18" spans="1:11">
      <c r="A18" t="s">
        <v>19</v>
      </c>
      <c r="B18" s="72">
        <v>4.7</v>
      </c>
      <c r="C18" s="72">
        <v>4.9000000000000004</v>
      </c>
      <c r="D18" s="72">
        <v>4.8</v>
      </c>
      <c r="E18" s="72">
        <v>4.8</v>
      </c>
      <c r="F18" s="72">
        <v>5.3</v>
      </c>
      <c r="G18" s="72">
        <v>5.7</v>
      </c>
      <c r="H18" s="72">
        <v>6.1</v>
      </c>
      <c r="I18" s="72">
        <v>6.3</v>
      </c>
      <c r="J18" s="72">
        <v>6.1</v>
      </c>
      <c r="K18" s="72">
        <v>5.8</v>
      </c>
    </row>
    <row r="19" spans="1:11">
      <c r="A19" t="s">
        <v>20</v>
      </c>
      <c r="B19" s="70">
        <v>8.4</v>
      </c>
      <c r="C19" s="70">
        <v>9.6999999999999993</v>
      </c>
      <c r="D19" s="70">
        <v>10.7</v>
      </c>
      <c r="E19" s="70">
        <v>11.1</v>
      </c>
      <c r="F19" s="70">
        <v>10.7</v>
      </c>
      <c r="G19" s="70">
        <v>9.6</v>
      </c>
      <c r="H19" s="70">
        <v>8.1999999999999993</v>
      </c>
      <c r="I19" s="70">
        <v>6.5</v>
      </c>
      <c r="J19" s="70">
        <v>5.4</v>
      </c>
      <c r="K19" s="70">
        <v>4.3</v>
      </c>
    </row>
    <row r="20" spans="1:11">
      <c r="A20" t="s">
        <v>21</v>
      </c>
      <c r="B20" s="72">
        <v>6.5</v>
      </c>
      <c r="C20" s="72">
        <v>6.6</v>
      </c>
      <c r="D20" s="72">
        <v>6.7</v>
      </c>
      <c r="E20" s="72">
        <v>6.5</v>
      </c>
      <c r="F20" s="72">
        <v>6.2</v>
      </c>
      <c r="G20" s="73">
        <v>6</v>
      </c>
      <c r="H20" s="72">
        <v>5.7</v>
      </c>
      <c r="I20" s="72">
        <v>5.3</v>
      </c>
      <c r="J20" s="72">
        <v>4.7</v>
      </c>
      <c r="K20" s="72">
        <v>4.0999999999999996</v>
      </c>
    </row>
    <row r="21" spans="1:11">
      <c r="A21" t="s">
        <v>22</v>
      </c>
      <c r="B21" s="70">
        <v>4.0999999999999996</v>
      </c>
      <c r="C21" s="70">
        <v>4.4000000000000004</v>
      </c>
      <c r="D21" s="70">
        <v>4.8</v>
      </c>
      <c r="E21" s="70">
        <v>5.3</v>
      </c>
      <c r="F21" s="71">
        <v>6</v>
      </c>
      <c r="G21" s="70">
        <v>6.8</v>
      </c>
      <c r="H21" s="70">
        <v>7.2</v>
      </c>
      <c r="I21" s="70">
        <v>6.8</v>
      </c>
      <c r="J21" s="70">
        <v>5.9</v>
      </c>
      <c r="K21" s="70">
        <v>4.9000000000000004</v>
      </c>
    </row>
    <row r="22" spans="1:11">
      <c r="A22" t="s">
        <v>23</v>
      </c>
      <c r="B22" s="72">
        <v>4.8</v>
      </c>
      <c r="C22" s="72">
        <v>4.7</v>
      </c>
      <c r="D22" s="72">
        <v>4.9000000000000004</v>
      </c>
      <c r="E22" s="72">
        <v>4.8</v>
      </c>
      <c r="F22" s="73">
        <v>5</v>
      </c>
      <c r="G22" s="72">
        <v>5.3</v>
      </c>
      <c r="H22" s="72">
        <v>5.6</v>
      </c>
      <c r="I22" s="72">
        <v>5.8</v>
      </c>
      <c r="J22" s="72">
        <v>5.7</v>
      </c>
      <c r="K22" s="72">
        <v>5.5</v>
      </c>
    </row>
    <row r="23" spans="1:11">
      <c r="A23" t="s">
        <v>24</v>
      </c>
      <c r="B23" s="70">
        <v>8.3000000000000007</v>
      </c>
      <c r="C23" s="70">
        <v>8.3000000000000007</v>
      </c>
      <c r="D23" s="70">
        <v>9.1999999999999993</v>
      </c>
      <c r="E23" s="70">
        <v>9.8000000000000007</v>
      </c>
      <c r="F23" s="71">
        <v>10</v>
      </c>
      <c r="G23" s="70">
        <v>9.8000000000000007</v>
      </c>
      <c r="H23" s="70">
        <v>8.9</v>
      </c>
      <c r="I23" s="70">
        <v>7.6</v>
      </c>
      <c r="J23" s="70">
        <v>6.2</v>
      </c>
      <c r="K23" s="71">
        <v>5</v>
      </c>
    </row>
    <row r="24" spans="1:11">
      <c r="A24" t="s">
        <v>25</v>
      </c>
      <c r="B24" s="72">
        <v>9.5</v>
      </c>
      <c r="C24" s="72">
        <v>10.5</v>
      </c>
      <c r="D24" s="72">
        <v>11.9</v>
      </c>
      <c r="E24" s="72">
        <v>13.6</v>
      </c>
      <c r="F24" s="73">
        <v>15</v>
      </c>
      <c r="G24" s="72">
        <v>15.4</v>
      </c>
      <c r="H24" s="72">
        <v>14.4</v>
      </c>
      <c r="I24" s="72">
        <v>12.6</v>
      </c>
      <c r="J24" s="72">
        <v>10.9</v>
      </c>
      <c r="K24" s="72">
        <v>9.1</v>
      </c>
    </row>
    <row r="25" spans="1:11">
      <c r="A25" t="s">
        <v>26</v>
      </c>
      <c r="B25" s="70">
        <v>6.2</v>
      </c>
      <c r="C25" s="70">
        <v>6.4</v>
      </c>
      <c r="D25" s="70">
        <v>6.9</v>
      </c>
      <c r="E25" s="71">
        <v>7</v>
      </c>
      <c r="F25" s="71">
        <v>7</v>
      </c>
      <c r="G25" s="70">
        <v>6.9</v>
      </c>
      <c r="H25" s="70">
        <v>6.9</v>
      </c>
      <c r="I25" s="70">
        <v>6.5</v>
      </c>
      <c r="J25" s="70">
        <v>5.9</v>
      </c>
      <c r="K25" s="71">
        <v>5</v>
      </c>
    </row>
    <row r="26" spans="1:11">
      <c r="A26" t="s">
        <v>27</v>
      </c>
      <c r="B26" s="72">
        <v>5.0999999999999996</v>
      </c>
      <c r="C26" s="72">
        <v>5.9</v>
      </c>
      <c r="D26" s="72">
        <v>7.1</v>
      </c>
      <c r="E26" s="72">
        <v>8.1</v>
      </c>
      <c r="F26" s="72">
        <v>9.1</v>
      </c>
      <c r="G26" s="72">
        <v>9.6</v>
      </c>
      <c r="H26" s="72">
        <v>9.6</v>
      </c>
      <c r="I26" s="72">
        <v>8.9</v>
      </c>
      <c r="J26" s="72">
        <v>7.9</v>
      </c>
      <c r="K26" s="72">
        <v>6.6</v>
      </c>
    </row>
    <row r="27" spans="1:11">
      <c r="A27" t="s">
        <v>28</v>
      </c>
      <c r="B27" s="71">
        <v>11</v>
      </c>
      <c r="C27" s="70">
        <v>12.1</v>
      </c>
      <c r="D27" s="70">
        <v>13.4</v>
      </c>
      <c r="E27" s="70">
        <v>14.1</v>
      </c>
      <c r="F27" s="71">
        <v>14</v>
      </c>
      <c r="G27" s="70">
        <v>13.8</v>
      </c>
      <c r="H27" s="71">
        <v>13</v>
      </c>
      <c r="I27" s="70">
        <v>11.5</v>
      </c>
      <c r="J27" s="70">
        <v>9.8000000000000007</v>
      </c>
      <c r="K27" s="70">
        <v>8.1</v>
      </c>
    </row>
    <row r="28" spans="1:11">
      <c r="A28" t="s">
        <v>29</v>
      </c>
      <c r="B28" s="72">
        <v>7.2</v>
      </c>
      <c r="C28" s="72">
        <v>7.7</v>
      </c>
      <c r="D28" s="72">
        <v>8.1</v>
      </c>
      <c r="E28" s="73">
        <v>8</v>
      </c>
      <c r="F28" s="72">
        <v>7.9</v>
      </c>
      <c r="G28" s="72">
        <v>8.1999999999999993</v>
      </c>
      <c r="H28" s="72">
        <v>8.8000000000000007</v>
      </c>
      <c r="I28" s="73">
        <v>9</v>
      </c>
      <c r="J28" s="72">
        <v>8.9</v>
      </c>
      <c r="K28" s="72">
        <v>8.3000000000000007</v>
      </c>
    </row>
    <row r="29" spans="1:11">
      <c r="A29" t="s">
        <v>30</v>
      </c>
      <c r="B29" s="70">
        <v>6.9</v>
      </c>
      <c r="C29" s="70">
        <v>7.7</v>
      </c>
      <c r="D29" s="70">
        <v>8.1999999999999993</v>
      </c>
      <c r="E29" s="70">
        <v>8.1</v>
      </c>
      <c r="F29" s="70">
        <v>7.9</v>
      </c>
      <c r="G29" s="71">
        <v>8</v>
      </c>
      <c r="H29" s="70">
        <v>7.8</v>
      </c>
      <c r="I29" s="70">
        <v>7.4</v>
      </c>
      <c r="J29" s="71">
        <v>7</v>
      </c>
      <c r="K29" s="70">
        <v>6.6</v>
      </c>
    </row>
    <row r="30" spans="1:11">
      <c r="A30" t="s">
        <v>31</v>
      </c>
      <c r="B30" s="72">
        <v>6.2</v>
      </c>
      <c r="C30" s="73">
        <v>7</v>
      </c>
      <c r="D30" s="72">
        <v>7.8</v>
      </c>
      <c r="E30" s="72">
        <v>7.9</v>
      </c>
      <c r="F30" s="72">
        <v>7.8</v>
      </c>
      <c r="G30" s="72">
        <v>7.2</v>
      </c>
      <c r="H30" s="72">
        <v>6.3</v>
      </c>
      <c r="I30" s="72">
        <v>5.4</v>
      </c>
      <c r="J30" s="72">
        <v>4.8</v>
      </c>
      <c r="K30" s="72">
        <v>4.4000000000000004</v>
      </c>
    </row>
    <row r="31" spans="1:11">
      <c r="A31" t="s">
        <v>48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B2" sqref="B2:K2"/>
    </sheetView>
  </sheetViews>
  <sheetFormatPr defaultRowHeight="12.75"/>
  <sheetData>
    <row r="1" spans="1:13">
      <c r="A1" s="2" t="s">
        <v>49</v>
      </c>
    </row>
    <row r="2" spans="1:13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3">
      <c r="A3" t="s">
        <v>3</v>
      </c>
      <c r="B3">
        <v>0.5</v>
      </c>
      <c r="C3">
        <v>-1.2</v>
      </c>
      <c r="D3">
        <v>5.4</v>
      </c>
      <c r="E3">
        <v>-5.0999999999999996</v>
      </c>
      <c r="F3">
        <v>1.2</v>
      </c>
      <c r="G3">
        <v>2.5</v>
      </c>
      <c r="H3">
        <v>2.7</v>
      </c>
      <c r="I3">
        <v>2.4</v>
      </c>
      <c r="J3">
        <v>0.6</v>
      </c>
      <c r="K3">
        <v>-2.9</v>
      </c>
    </row>
    <row r="4" spans="1:13">
      <c r="A4" t="s">
        <v>5</v>
      </c>
      <c r="B4">
        <v>3.8</v>
      </c>
      <c r="C4">
        <v>4.3</v>
      </c>
      <c r="D4">
        <v>4.3</v>
      </c>
      <c r="E4">
        <v>11.7</v>
      </c>
      <c r="F4">
        <v>1.1000000000000001</v>
      </c>
      <c r="G4">
        <v>7.9</v>
      </c>
      <c r="H4">
        <v>9.5</v>
      </c>
      <c r="I4">
        <v>9.3000000000000007</v>
      </c>
      <c r="J4">
        <v>7.1</v>
      </c>
      <c r="K4">
        <v>6.8</v>
      </c>
    </row>
    <row r="5" spans="1:13">
      <c r="A5" t="s">
        <v>6</v>
      </c>
      <c r="B5">
        <v>2.2000000000000002</v>
      </c>
      <c r="C5">
        <v>3.2</v>
      </c>
      <c r="D5">
        <v>4.3</v>
      </c>
      <c r="E5">
        <v>5.2</v>
      </c>
      <c r="F5">
        <v>11.4</v>
      </c>
      <c r="G5">
        <v>5.2</v>
      </c>
      <c r="H5">
        <v>8.1</v>
      </c>
      <c r="I5">
        <v>16.3</v>
      </c>
      <c r="J5">
        <v>23</v>
      </c>
      <c r="K5">
        <v>7.4</v>
      </c>
      <c r="M5" s="1"/>
    </row>
    <row r="6" spans="1:13">
      <c r="A6" t="s">
        <v>7</v>
      </c>
      <c r="B6">
        <v>5.5</v>
      </c>
      <c r="C6">
        <v>9.6999999999999993</v>
      </c>
      <c r="D6">
        <v>1.6</v>
      </c>
      <c r="E6">
        <v>2.5</v>
      </c>
      <c r="F6">
        <v>1.8</v>
      </c>
      <c r="G6">
        <v>7.3</v>
      </c>
      <c r="H6">
        <v>-0.9</v>
      </c>
      <c r="I6">
        <v>5.2</v>
      </c>
      <c r="J6">
        <v>4.7</v>
      </c>
      <c r="K6">
        <v>-4.0999999999999996</v>
      </c>
    </row>
    <row r="7" spans="1:13">
      <c r="A7" t="s">
        <v>8</v>
      </c>
      <c r="B7">
        <v>-6.3</v>
      </c>
      <c r="C7">
        <v>-0.8</v>
      </c>
      <c r="D7">
        <v>3.1</v>
      </c>
      <c r="E7">
        <v>3.2</v>
      </c>
      <c r="F7">
        <v>-6.4</v>
      </c>
      <c r="G7">
        <v>4.5999999999999996</v>
      </c>
      <c r="H7">
        <v>2.6</v>
      </c>
      <c r="I7">
        <v>5.2</v>
      </c>
      <c r="J7">
        <v>4</v>
      </c>
      <c r="K7">
        <v>2</v>
      </c>
    </row>
    <row r="8" spans="1:13">
      <c r="A8" t="s">
        <v>9</v>
      </c>
      <c r="B8">
        <v>-4.5999999999999996</v>
      </c>
      <c r="C8">
        <v>-8.6</v>
      </c>
      <c r="D8">
        <v>-0.2</v>
      </c>
      <c r="E8">
        <v>10.9</v>
      </c>
      <c r="F8">
        <v>10.3</v>
      </c>
      <c r="G8">
        <v>13</v>
      </c>
      <c r="H8">
        <v>8.6</v>
      </c>
      <c r="I8">
        <v>6.7</v>
      </c>
      <c r="J8">
        <v>14.3</v>
      </c>
      <c r="K8">
        <v>6.9</v>
      </c>
      <c r="M8" s="1"/>
    </row>
    <row r="9" spans="1:13">
      <c r="A9" t="s">
        <v>10</v>
      </c>
      <c r="B9">
        <v>3.4</v>
      </c>
      <c r="C9">
        <v>6.3</v>
      </c>
      <c r="D9">
        <v>-2.2999999999999998</v>
      </c>
      <c r="E9">
        <v>-1.8</v>
      </c>
      <c r="F9">
        <v>1.9</v>
      </c>
      <c r="G9">
        <v>19.5</v>
      </c>
      <c r="H9">
        <v>9.6</v>
      </c>
      <c r="I9">
        <v>1.5</v>
      </c>
      <c r="J9">
        <v>4.3</v>
      </c>
      <c r="K9">
        <v>5.0999999999999996</v>
      </c>
    </row>
    <row r="10" spans="1:13">
      <c r="A10" t="s">
        <v>11</v>
      </c>
      <c r="B10">
        <v>10.1</v>
      </c>
      <c r="C10">
        <v>8.4</v>
      </c>
      <c r="D10">
        <v>-3.7</v>
      </c>
      <c r="E10">
        <v>-2.1</v>
      </c>
      <c r="F10">
        <v>-17.7</v>
      </c>
      <c r="G10">
        <v>-7.9</v>
      </c>
      <c r="H10">
        <v>5.3</v>
      </c>
      <c r="I10">
        <v>-10.4</v>
      </c>
      <c r="J10">
        <v>-13</v>
      </c>
      <c r="K10">
        <v>-5</v>
      </c>
    </row>
    <row r="11" spans="1:13">
      <c r="A11" t="s">
        <v>12</v>
      </c>
      <c r="B11">
        <v>2.8</v>
      </c>
      <c r="C11">
        <v>-1.5</v>
      </c>
      <c r="D11">
        <v>2.8</v>
      </c>
      <c r="E11">
        <v>0.6</v>
      </c>
      <c r="F11">
        <v>-9.9</v>
      </c>
      <c r="G11">
        <v>-0.6</v>
      </c>
      <c r="H11">
        <v>-2</v>
      </c>
      <c r="I11">
        <v>2.5</v>
      </c>
      <c r="J11">
        <v>3.4</v>
      </c>
      <c r="K11">
        <v>-2.2000000000000002</v>
      </c>
    </row>
    <row r="12" spans="1:13">
      <c r="A12" t="s">
        <v>13</v>
      </c>
      <c r="B12">
        <v>-0.7</v>
      </c>
      <c r="C12">
        <v>3.5</v>
      </c>
      <c r="D12">
        <v>6.9</v>
      </c>
      <c r="E12">
        <v>1.4</v>
      </c>
      <c r="F12">
        <v>0.5</v>
      </c>
      <c r="G12">
        <v>5.6</v>
      </c>
      <c r="H12">
        <v>2.2000000000000002</v>
      </c>
      <c r="I12">
        <v>4.5999999999999996</v>
      </c>
      <c r="J12">
        <v>4.5999999999999996</v>
      </c>
      <c r="K12">
        <v>1.6</v>
      </c>
    </row>
    <row r="13" spans="1:13">
      <c r="A13" t="s">
        <v>14</v>
      </c>
      <c r="B13">
        <v>4</v>
      </c>
      <c r="C13">
        <v>4.0999999999999996</v>
      </c>
      <c r="D13">
        <v>1.9</v>
      </c>
      <c r="E13">
        <v>0.9</v>
      </c>
      <c r="F13">
        <v>2.8</v>
      </c>
      <c r="G13">
        <v>0.6</v>
      </c>
      <c r="H13">
        <v>2</v>
      </c>
      <c r="I13">
        <v>3.5</v>
      </c>
      <c r="J13">
        <v>3.9</v>
      </c>
      <c r="K13">
        <v>4.5999999999999996</v>
      </c>
    </row>
    <row r="14" spans="1:13">
      <c r="A14" t="s">
        <v>15</v>
      </c>
      <c r="B14">
        <v>5.0999999999999996</v>
      </c>
      <c r="C14">
        <v>4.2</v>
      </c>
      <c r="D14">
        <v>5.0999999999999996</v>
      </c>
      <c r="E14">
        <v>7.2</v>
      </c>
      <c r="F14">
        <v>-2.7</v>
      </c>
      <c r="G14">
        <v>0.5</v>
      </c>
      <c r="H14">
        <v>1.4</v>
      </c>
      <c r="I14">
        <v>3.3</v>
      </c>
      <c r="J14">
        <v>4.2</v>
      </c>
      <c r="K14">
        <v>-0.1</v>
      </c>
    </row>
    <row r="15" spans="1:13">
      <c r="A15" t="s">
        <v>16</v>
      </c>
      <c r="B15">
        <v>24.2</v>
      </c>
      <c r="C15">
        <v>4.2</v>
      </c>
      <c r="D15">
        <v>9.6</v>
      </c>
      <c r="E15">
        <v>12.2</v>
      </c>
      <c r="F15">
        <v>-3.4</v>
      </c>
      <c r="G15">
        <v>11.6</v>
      </c>
      <c r="H15">
        <v>9.8000000000000007</v>
      </c>
      <c r="I15">
        <v>-0.2</v>
      </c>
      <c r="J15">
        <v>-1.7</v>
      </c>
      <c r="K15">
        <v>0.3</v>
      </c>
    </row>
    <row r="16" spans="1:13">
      <c r="A16" t="s">
        <v>17</v>
      </c>
      <c r="B16">
        <v>-9.1999999999999993</v>
      </c>
      <c r="C16">
        <v>0.5</v>
      </c>
      <c r="D16">
        <v>-6.2</v>
      </c>
      <c r="E16">
        <v>5.6</v>
      </c>
      <c r="F16">
        <v>5.7</v>
      </c>
      <c r="G16">
        <v>11.4</v>
      </c>
      <c r="H16">
        <v>13.2</v>
      </c>
      <c r="I16">
        <v>4.7</v>
      </c>
      <c r="J16">
        <v>6.2</v>
      </c>
      <c r="K16">
        <v>-3</v>
      </c>
    </row>
    <row r="17" spans="1:11">
      <c r="A17" t="s">
        <v>18</v>
      </c>
      <c r="B17">
        <v>-4.5</v>
      </c>
      <c r="C17">
        <v>-0.1</v>
      </c>
      <c r="D17">
        <v>2</v>
      </c>
      <c r="E17">
        <v>-0.7</v>
      </c>
      <c r="F17">
        <v>-1.2</v>
      </c>
      <c r="G17">
        <v>16.7</v>
      </c>
      <c r="H17">
        <v>7.3</v>
      </c>
      <c r="I17">
        <v>15.8</v>
      </c>
      <c r="J17">
        <v>13.9</v>
      </c>
      <c r="K17">
        <v>8.1999999999999993</v>
      </c>
    </row>
    <row r="18" spans="1:11">
      <c r="A18" t="s">
        <v>19</v>
      </c>
      <c r="B18">
        <v>6.8</v>
      </c>
      <c r="C18">
        <v>13.1</v>
      </c>
      <c r="D18">
        <v>10.9</v>
      </c>
      <c r="E18">
        <v>15.1</v>
      </c>
      <c r="F18">
        <v>10.3</v>
      </c>
      <c r="G18">
        <v>37.799999999999997</v>
      </c>
      <c r="H18">
        <v>17.5</v>
      </c>
      <c r="I18">
        <v>5.2</v>
      </c>
      <c r="J18">
        <v>0.4</v>
      </c>
      <c r="K18">
        <v>-2</v>
      </c>
    </row>
    <row r="19" spans="1:11">
      <c r="A19" t="s">
        <v>20</v>
      </c>
      <c r="B19">
        <v>1.6</v>
      </c>
      <c r="C19">
        <v>-0.2</v>
      </c>
      <c r="D19">
        <v>6.2</v>
      </c>
      <c r="E19">
        <v>-5.8</v>
      </c>
      <c r="F19">
        <v>-1.3</v>
      </c>
      <c r="G19">
        <v>8.6999999999999993</v>
      </c>
      <c r="H19">
        <v>0.4</v>
      </c>
      <c r="I19">
        <v>19.5</v>
      </c>
      <c r="J19">
        <v>-7.7</v>
      </c>
      <c r="K19">
        <v>-9.1999999999999993</v>
      </c>
    </row>
    <row r="20" spans="1:11">
      <c r="A20" t="s">
        <v>21</v>
      </c>
      <c r="B20">
        <v>5.2</v>
      </c>
      <c r="C20">
        <v>14.3</v>
      </c>
      <c r="D20">
        <v>10.4</v>
      </c>
      <c r="E20">
        <v>8.6</v>
      </c>
      <c r="F20">
        <v>0</v>
      </c>
      <c r="G20">
        <v>5.9</v>
      </c>
      <c r="H20">
        <v>3.6</v>
      </c>
      <c r="I20">
        <v>3.9</v>
      </c>
      <c r="J20">
        <v>6.5</v>
      </c>
      <c r="K20">
        <v>2.2999999999999998</v>
      </c>
    </row>
    <row r="21" spans="1:11">
      <c r="A21" t="s">
        <v>22</v>
      </c>
      <c r="B21">
        <v>7.1</v>
      </c>
      <c r="C21">
        <v>5.4</v>
      </c>
      <c r="D21">
        <v>10.3</v>
      </c>
      <c r="E21">
        <v>6</v>
      </c>
      <c r="F21">
        <v>-1.6</v>
      </c>
      <c r="G21">
        <v>8</v>
      </c>
      <c r="H21">
        <v>4</v>
      </c>
      <c r="I21">
        <v>6.7</v>
      </c>
      <c r="J21">
        <v>-0.1</v>
      </c>
      <c r="K21">
        <v>-3.3</v>
      </c>
    </row>
    <row r="22" spans="1:11">
      <c r="A22" t="s">
        <v>23</v>
      </c>
      <c r="B22">
        <v>-2.1</v>
      </c>
      <c r="C22">
        <v>-1.9</v>
      </c>
      <c r="D22">
        <v>1.5</v>
      </c>
      <c r="E22">
        <v>0.4</v>
      </c>
      <c r="F22">
        <v>-3.2</v>
      </c>
      <c r="G22">
        <v>-0.8</v>
      </c>
      <c r="H22">
        <v>-0.1</v>
      </c>
      <c r="I22">
        <v>-2.8</v>
      </c>
      <c r="J22">
        <v>2.2000000000000002</v>
      </c>
      <c r="K22">
        <v>1.7</v>
      </c>
    </row>
    <row r="23" spans="1:11">
      <c r="A23" t="s">
        <v>24</v>
      </c>
      <c r="B23">
        <v>8.6</v>
      </c>
      <c r="C23">
        <v>13.7</v>
      </c>
      <c r="D23">
        <v>4.8</v>
      </c>
      <c r="E23">
        <v>10.7</v>
      </c>
      <c r="F23">
        <v>7.4</v>
      </c>
      <c r="G23">
        <v>0.7</v>
      </c>
      <c r="H23">
        <v>2.4</v>
      </c>
      <c r="I23">
        <v>9.1</v>
      </c>
      <c r="J23">
        <v>6.5</v>
      </c>
      <c r="K23">
        <v>3</v>
      </c>
    </row>
    <row r="24" spans="1:11">
      <c r="A24" t="s">
        <v>25</v>
      </c>
      <c r="B24">
        <v>9.3000000000000007</v>
      </c>
      <c r="C24">
        <v>10.9</v>
      </c>
      <c r="D24">
        <v>-4.9000000000000004</v>
      </c>
      <c r="E24">
        <v>-3.5</v>
      </c>
      <c r="F24">
        <v>-5.2</v>
      </c>
      <c r="G24">
        <v>-7.3</v>
      </c>
      <c r="H24">
        <v>-1.4</v>
      </c>
      <c r="I24">
        <v>-0.4</v>
      </c>
      <c r="J24">
        <v>1.6</v>
      </c>
      <c r="K24">
        <v>0.5</v>
      </c>
    </row>
    <row r="25" spans="1:11">
      <c r="A25" t="s">
        <v>26</v>
      </c>
      <c r="B25">
        <v>15.1</v>
      </c>
      <c r="C25">
        <v>4.9000000000000004</v>
      </c>
      <c r="D25">
        <v>4.5</v>
      </c>
      <c r="E25">
        <v>4.8</v>
      </c>
      <c r="F25">
        <v>0.8</v>
      </c>
      <c r="G25">
        <v>1.2</v>
      </c>
      <c r="H25">
        <v>4.0999999999999996</v>
      </c>
      <c r="I25">
        <v>7</v>
      </c>
      <c r="J25">
        <v>8.1999999999999993</v>
      </c>
      <c r="K25">
        <v>3.3</v>
      </c>
    </row>
    <row r="26" spans="1:11">
      <c r="A26" t="s">
        <v>27</v>
      </c>
      <c r="B26">
        <v>7.4</v>
      </c>
      <c r="C26">
        <v>-3.4</v>
      </c>
      <c r="D26">
        <v>-1.2</v>
      </c>
      <c r="E26">
        <v>-0.7</v>
      </c>
      <c r="F26">
        <v>-10.1</v>
      </c>
      <c r="G26">
        <v>-0.1</v>
      </c>
      <c r="H26">
        <v>-3.8</v>
      </c>
      <c r="I26">
        <v>3.4</v>
      </c>
      <c r="J26">
        <v>5.3</v>
      </c>
      <c r="K26">
        <v>4.0999999999999996</v>
      </c>
    </row>
    <row r="27" spans="1:11">
      <c r="A27" t="s">
        <v>28</v>
      </c>
      <c r="B27">
        <v>-5</v>
      </c>
      <c r="C27">
        <v>2.2999999999999998</v>
      </c>
      <c r="D27">
        <v>0.6</v>
      </c>
      <c r="E27">
        <v>1.1000000000000001</v>
      </c>
      <c r="F27">
        <v>1.4</v>
      </c>
      <c r="G27">
        <v>9.4</v>
      </c>
      <c r="H27">
        <v>10.4</v>
      </c>
      <c r="I27">
        <v>8.6</v>
      </c>
      <c r="J27">
        <v>17.399999999999999</v>
      </c>
      <c r="K27">
        <v>8.9</v>
      </c>
    </row>
    <row r="28" spans="1:11">
      <c r="A28" t="s">
        <v>29</v>
      </c>
      <c r="B28">
        <v>7.5</v>
      </c>
      <c r="C28">
        <v>20</v>
      </c>
      <c r="D28">
        <v>28.8</v>
      </c>
      <c r="E28">
        <v>-1.3</v>
      </c>
      <c r="F28">
        <v>-11.6</v>
      </c>
      <c r="G28">
        <v>9.3000000000000007</v>
      </c>
      <c r="H28">
        <v>1.4</v>
      </c>
      <c r="I28">
        <v>3.9</v>
      </c>
      <c r="J28">
        <v>-4</v>
      </c>
      <c r="K28">
        <v>19.899999999999999</v>
      </c>
    </row>
    <row r="29" spans="1:11">
      <c r="A29" t="s">
        <v>30</v>
      </c>
      <c r="B29">
        <v>4</v>
      </c>
      <c r="C29">
        <v>2.8</v>
      </c>
      <c r="D29">
        <v>1.8</v>
      </c>
      <c r="E29">
        <v>5.6</v>
      </c>
      <c r="F29">
        <v>9.6999999999999993</v>
      </c>
      <c r="G29">
        <v>12.6</v>
      </c>
      <c r="H29">
        <v>1.8</v>
      </c>
      <c r="I29">
        <v>9.1</v>
      </c>
      <c r="J29">
        <v>6.9</v>
      </c>
      <c r="K29">
        <v>-2.9</v>
      </c>
    </row>
    <row r="30" spans="1:11">
      <c r="A30" t="s">
        <v>31</v>
      </c>
      <c r="B30">
        <v>-17</v>
      </c>
      <c r="C30">
        <v>7.3</v>
      </c>
      <c r="D30">
        <v>10.4</v>
      </c>
      <c r="E30">
        <v>-3.6</v>
      </c>
      <c r="F30">
        <v>-7.7</v>
      </c>
      <c r="G30">
        <v>4.8</v>
      </c>
      <c r="H30">
        <v>-8.6</v>
      </c>
      <c r="I30">
        <v>11.7</v>
      </c>
      <c r="J30">
        <v>-1.7</v>
      </c>
      <c r="K30">
        <v>-0.8</v>
      </c>
    </row>
    <row r="31" spans="1:11">
      <c r="A31" t="s">
        <v>43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B2" sqref="B2:K2"/>
    </sheetView>
  </sheetViews>
  <sheetFormatPr defaultRowHeight="12.75"/>
  <sheetData>
    <row r="1" spans="1:11">
      <c r="A1" s="55" t="s">
        <v>130</v>
      </c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 s="53">
        <v>0.4</v>
      </c>
      <c r="C3" s="53">
        <v>0.6</v>
      </c>
      <c r="D3" s="53">
        <v>-0.4</v>
      </c>
      <c r="E3" s="53">
        <v>0</v>
      </c>
      <c r="F3" s="53">
        <v>-0.2</v>
      </c>
      <c r="G3" s="53">
        <v>1</v>
      </c>
      <c r="H3" s="53">
        <v>0.7</v>
      </c>
      <c r="I3" s="53">
        <v>0.1</v>
      </c>
      <c r="J3" s="53">
        <v>0.3</v>
      </c>
      <c r="K3" s="53">
        <v>1</v>
      </c>
    </row>
    <row r="4" spans="1:11">
      <c r="A4" t="s">
        <v>5</v>
      </c>
      <c r="B4" s="53">
        <v>2.7</v>
      </c>
      <c r="C4" s="53">
        <v>0.4</v>
      </c>
      <c r="D4" s="53">
        <v>-1.9</v>
      </c>
      <c r="E4" s="53">
        <v>-0.1</v>
      </c>
      <c r="F4" s="53">
        <v>1.7</v>
      </c>
      <c r="G4" s="53">
        <v>3.1</v>
      </c>
      <c r="H4" s="53">
        <v>2.2000000000000002</v>
      </c>
      <c r="I4" s="53">
        <v>0.3</v>
      </c>
      <c r="J4" s="53">
        <v>2.2999999999999998</v>
      </c>
      <c r="K4" s="53">
        <v>2.2000000000000002</v>
      </c>
    </row>
    <row r="5" spans="1:11">
      <c r="A5" t="s">
        <v>6</v>
      </c>
      <c r="B5" s="53">
        <v>-0.2</v>
      </c>
      <c r="C5" s="53">
        <v>0.3</v>
      </c>
      <c r="D5" s="53">
        <v>0.8</v>
      </c>
      <c r="E5" s="53">
        <v>1.5</v>
      </c>
      <c r="F5" s="53">
        <v>2.7</v>
      </c>
      <c r="G5" s="53">
        <v>3</v>
      </c>
      <c r="H5" s="53">
        <v>2.4</v>
      </c>
      <c r="I5" s="53">
        <v>2.1</v>
      </c>
      <c r="J5" s="53">
        <v>2.4</v>
      </c>
      <c r="K5" s="53">
        <v>2.6</v>
      </c>
    </row>
    <row r="6" spans="1:11">
      <c r="A6" t="s">
        <v>7</v>
      </c>
      <c r="B6" s="53">
        <v>-0.4</v>
      </c>
      <c r="C6" s="53">
        <v>-0.7</v>
      </c>
      <c r="D6" s="53">
        <v>-1.4</v>
      </c>
      <c r="E6" s="53">
        <v>-1.6</v>
      </c>
      <c r="F6" s="53">
        <v>-1.3</v>
      </c>
      <c r="G6" s="53">
        <v>-1.2</v>
      </c>
      <c r="H6" s="53">
        <v>-0.1</v>
      </c>
      <c r="I6" s="53">
        <v>1.9</v>
      </c>
      <c r="J6" s="53">
        <v>0.7</v>
      </c>
      <c r="K6" s="53">
        <v>0.9</v>
      </c>
    </row>
    <row r="7" spans="1:11">
      <c r="A7" t="s">
        <v>8</v>
      </c>
      <c r="B7" s="53">
        <v>1.4</v>
      </c>
      <c r="C7" s="53">
        <v>1.1000000000000001</v>
      </c>
      <c r="D7" s="53">
        <v>1.4</v>
      </c>
      <c r="E7" s="53">
        <v>0.9</v>
      </c>
      <c r="F7" s="53">
        <v>0.9</v>
      </c>
      <c r="G7" s="53">
        <v>0.4</v>
      </c>
      <c r="H7" s="53">
        <v>0.4</v>
      </c>
      <c r="I7" s="53">
        <v>0.3</v>
      </c>
      <c r="J7" s="53">
        <v>0.5</v>
      </c>
      <c r="K7" s="53">
        <v>1</v>
      </c>
    </row>
    <row r="8" spans="1:11">
      <c r="A8" t="s">
        <v>9</v>
      </c>
      <c r="B8" s="53">
        <v>1.2</v>
      </c>
      <c r="C8" s="53">
        <v>0.7</v>
      </c>
      <c r="D8" s="53">
        <v>0.5</v>
      </c>
      <c r="E8" s="53">
        <v>0.8</v>
      </c>
      <c r="F8" s="53">
        <v>1.2</v>
      </c>
      <c r="G8" s="53">
        <v>0.5</v>
      </c>
      <c r="H8" s="53">
        <v>1.9</v>
      </c>
      <c r="I8" s="53">
        <v>2.4</v>
      </c>
      <c r="J8" s="53">
        <v>3.6</v>
      </c>
      <c r="K8" s="53">
        <v>2.4</v>
      </c>
    </row>
    <row r="9" spans="1:11">
      <c r="A9" t="s">
        <v>10</v>
      </c>
      <c r="B9" s="53">
        <v>-1.9</v>
      </c>
      <c r="C9" s="53">
        <v>-4</v>
      </c>
      <c r="D9" s="53">
        <v>-3.6</v>
      </c>
      <c r="E9" s="53">
        <v>-1.9</v>
      </c>
      <c r="F9" s="53">
        <v>0.2</v>
      </c>
      <c r="G9" s="53">
        <v>0.6</v>
      </c>
      <c r="H9" s="53">
        <v>1</v>
      </c>
      <c r="I9" s="53">
        <v>0.9</v>
      </c>
      <c r="J9" s="53">
        <v>0.9</v>
      </c>
      <c r="K9" s="53">
        <v>0.8</v>
      </c>
    </row>
    <row r="10" spans="1:11">
      <c r="A10" t="s">
        <v>11</v>
      </c>
      <c r="B10" s="53">
        <v>0.7</v>
      </c>
      <c r="C10" s="53">
        <v>1.3</v>
      </c>
      <c r="D10" s="53">
        <v>0.6</v>
      </c>
      <c r="E10" s="53">
        <v>0.1</v>
      </c>
      <c r="F10" s="53">
        <v>-0.3</v>
      </c>
      <c r="G10" s="53">
        <v>0.1</v>
      </c>
      <c r="H10" s="53">
        <v>0.3</v>
      </c>
      <c r="I10" s="53">
        <v>0.7</v>
      </c>
      <c r="J10" s="53">
        <v>0.9</v>
      </c>
      <c r="K10" s="53">
        <v>0.4</v>
      </c>
    </row>
    <row r="11" spans="1:11">
      <c r="A11" t="s">
        <v>12</v>
      </c>
      <c r="B11" s="53">
        <v>2</v>
      </c>
      <c r="C11" s="53">
        <v>1.7</v>
      </c>
      <c r="D11" s="53">
        <v>1.2</v>
      </c>
      <c r="E11" s="53">
        <v>1.2</v>
      </c>
      <c r="F11" s="53">
        <v>0.8</v>
      </c>
      <c r="G11" s="53">
        <v>0.3</v>
      </c>
      <c r="H11" s="53">
        <v>0</v>
      </c>
      <c r="I11" s="53">
        <v>-0.1</v>
      </c>
      <c r="J11" s="53">
        <v>-0.3</v>
      </c>
      <c r="K11" s="53">
        <v>-0.6</v>
      </c>
    </row>
    <row r="12" spans="1:11">
      <c r="A12" t="s">
        <v>13</v>
      </c>
      <c r="B12" s="53">
        <v>0.6</v>
      </c>
      <c r="C12" s="53">
        <v>0.5</v>
      </c>
      <c r="D12" s="53">
        <v>0.3</v>
      </c>
      <c r="E12" s="53">
        <v>0.5</v>
      </c>
      <c r="F12" s="53">
        <v>0.9</v>
      </c>
      <c r="G12" s="53">
        <v>1.3</v>
      </c>
      <c r="H12" s="53">
        <v>1</v>
      </c>
      <c r="I12" s="53">
        <v>0.7</v>
      </c>
      <c r="J12" s="53">
        <v>0.5</v>
      </c>
      <c r="K12" s="53">
        <v>0.6</v>
      </c>
    </row>
    <row r="13" spans="1:11">
      <c r="A13" t="s">
        <v>14</v>
      </c>
      <c r="B13" s="53">
        <v>2.6</v>
      </c>
      <c r="C13" s="53">
        <v>-0.6</v>
      </c>
      <c r="D13" s="53">
        <v>-1.7</v>
      </c>
      <c r="E13" s="53">
        <v>-1.7</v>
      </c>
      <c r="F13" s="53">
        <v>-1.4</v>
      </c>
      <c r="G13" s="53">
        <v>2</v>
      </c>
      <c r="H13" s="53">
        <v>3</v>
      </c>
      <c r="I13" s="53">
        <v>1.9</v>
      </c>
      <c r="J13" s="53">
        <v>0.3</v>
      </c>
      <c r="K13" s="53">
        <v>-0.6</v>
      </c>
    </row>
    <row r="14" spans="1:11">
      <c r="A14" t="s">
        <v>15</v>
      </c>
      <c r="B14" s="53">
        <v>-0.3</v>
      </c>
      <c r="C14" s="53">
        <v>-0.4</v>
      </c>
      <c r="D14" s="53">
        <v>-0.8</v>
      </c>
      <c r="E14" s="53">
        <v>1.2</v>
      </c>
      <c r="F14" s="53">
        <v>1.4</v>
      </c>
      <c r="G14" s="53">
        <v>1.8</v>
      </c>
      <c r="H14" s="53">
        <v>0.5</v>
      </c>
      <c r="I14" s="53">
        <v>1.5</v>
      </c>
      <c r="J14" s="53">
        <v>1.5</v>
      </c>
      <c r="K14" s="53">
        <v>1.6</v>
      </c>
    </row>
    <row r="15" spans="1:11">
      <c r="A15" t="s">
        <v>16</v>
      </c>
      <c r="B15" s="53">
        <v>0</v>
      </c>
      <c r="C15" s="53">
        <v>-0.3</v>
      </c>
      <c r="D15" s="53">
        <v>-0.1</v>
      </c>
      <c r="E15" s="53">
        <v>0.5</v>
      </c>
      <c r="F15" s="53">
        <v>0</v>
      </c>
      <c r="G15" s="53">
        <v>0.8</v>
      </c>
      <c r="H15" s="53">
        <v>0.4</v>
      </c>
      <c r="I15" s="53">
        <v>-0.2</v>
      </c>
      <c r="J15" s="53">
        <v>-0.4</v>
      </c>
      <c r="K15" s="53">
        <v>1.1000000000000001</v>
      </c>
    </row>
    <row r="16" spans="1:11">
      <c r="A16" t="s">
        <v>17</v>
      </c>
      <c r="B16" s="53">
        <v>2.5</v>
      </c>
      <c r="C16" s="53">
        <v>0.4</v>
      </c>
      <c r="D16" s="53">
        <v>-1.4</v>
      </c>
      <c r="E16" s="53">
        <v>0.9</v>
      </c>
      <c r="F16" s="53">
        <v>1</v>
      </c>
      <c r="G16" s="53">
        <v>1.8</v>
      </c>
      <c r="H16" s="53">
        <v>1.3</v>
      </c>
      <c r="I16" s="53">
        <v>2.2999999999999998</v>
      </c>
      <c r="J16" s="53">
        <v>2.4</v>
      </c>
      <c r="K16" s="53">
        <v>2</v>
      </c>
    </row>
    <row r="17" spans="1:11">
      <c r="A17" t="s">
        <v>18</v>
      </c>
      <c r="B17" s="53">
        <v>2</v>
      </c>
      <c r="C17" s="53">
        <v>2.2999999999999998</v>
      </c>
      <c r="D17" s="53">
        <v>3</v>
      </c>
      <c r="E17" s="53">
        <v>2.2000000000000002</v>
      </c>
      <c r="F17" s="53">
        <v>2.2000000000000002</v>
      </c>
      <c r="G17" s="53">
        <v>2.2999999999999998</v>
      </c>
      <c r="H17" s="53">
        <v>2.2999999999999998</v>
      </c>
      <c r="I17" s="53">
        <v>3.1</v>
      </c>
      <c r="J17" s="53">
        <v>2.2000000000000002</v>
      </c>
      <c r="K17" s="53">
        <v>3.2</v>
      </c>
    </row>
    <row r="18" spans="1:11">
      <c r="A18" t="s">
        <v>19</v>
      </c>
      <c r="B18" s="53">
        <v>2</v>
      </c>
      <c r="C18" s="53">
        <v>1.3</v>
      </c>
      <c r="D18" s="53">
        <v>1.1000000000000001</v>
      </c>
      <c r="E18" s="53">
        <v>0.7</v>
      </c>
      <c r="F18" s="53">
        <v>1.7</v>
      </c>
      <c r="G18" s="53">
        <v>2.9</v>
      </c>
      <c r="H18" s="53">
        <v>1.5</v>
      </c>
      <c r="I18" s="53">
        <v>0.1</v>
      </c>
      <c r="J18" s="53">
        <v>-0.6</v>
      </c>
      <c r="K18" s="53">
        <v>0.2</v>
      </c>
    </row>
    <row r="19" spans="1:11">
      <c r="A19" t="s">
        <v>20</v>
      </c>
      <c r="B19" s="53">
        <v>-0.8</v>
      </c>
      <c r="C19" s="53">
        <v>0.3</v>
      </c>
      <c r="D19" s="53">
        <v>1.2</v>
      </c>
      <c r="E19" s="53">
        <v>2.5</v>
      </c>
      <c r="F19" s="53">
        <v>2.8</v>
      </c>
      <c r="G19" s="53">
        <v>4.5999999999999996</v>
      </c>
      <c r="H19" s="53">
        <v>4.9000000000000004</v>
      </c>
      <c r="I19" s="53">
        <v>5.4</v>
      </c>
      <c r="J19" s="53">
        <v>4.2</v>
      </c>
      <c r="K19" s="53">
        <v>3.3</v>
      </c>
    </row>
    <row r="20" spans="1:11">
      <c r="A20" t="s">
        <v>21</v>
      </c>
      <c r="B20" s="53">
        <v>1.5</v>
      </c>
      <c r="C20" s="53">
        <v>1.6</v>
      </c>
      <c r="D20" s="53">
        <v>2.7</v>
      </c>
      <c r="E20" s="53">
        <v>4.5</v>
      </c>
      <c r="F20" s="53">
        <v>5.9</v>
      </c>
      <c r="G20" s="53">
        <v>6</v>
      </c>
      <c r="H20" s="53">
        <v>4.9000000000000004</v>
      </c>
      <c r="I20" s="53">
        <v>4.3</v>
      </c>
      <c r="J20" s="53">
        <v>4.4000000000000004</v>
      </c>
      <c r="K20" s="53">
        <v>5.9</v>
      </c>
    </row>
    <row r="21" spans="1:11">
      <c r="A21" t="s">
        <v>22</v>
      </c>
      <c r="B21" s="53">
        <v>2.7</v>
      </c>
      <c r="C21" s="53">
        <v>1.2</v>
      </c>
      <c r="D21" s="53">
        <v>0.3</v>
      </c>
      <c r="E21" s="53">
        <v>0.9</v>
      </c>
      <c r="F21" s="53">
        <v>1.5</v>
      </c>
      <c r="G21" s="53">
        <v>0.9</v>
      </c>
      <c r="H21" s="53">
        <v>0.6</v>
      </c>
      <c r="I21" s="53">
        <v>0.3</v>
      </c>
      <c r="J21" s="53">
        <v>0.7</v>
      </c>
      <c r="K21" s="53">
        <v>0.7</v>
      </c>
    </row>
    <row r="22" spans="1:11">
      <c r="A22" t="s">
        <v>23</v>
      </c>
      <c r="B22" s="53">
        <v>1.9</v>
      </c>
      <c r="C22" s="53">
        <v>0.9</v>
      </c>
      <c r="D22" s="53">
        <v>0.7</v>
      </c>
      <c r="E22" s="53">
        <v>0.8</v>
      </c>
      <c r="F22" s="53">
        <v>1.1000000000000001</v>
      </c>
      <c r="G22" s="53">
        <v>0.8</v>
      </c>
      <c r="H22" s="53">
        <v>0.4</v>
      </c>
      <c r="I22" s="53">
        <v>0.7</v>
      </c>
      <c r="J22" s="53">
        <v>1</v>
      </c>
      <c r="K22" s="53">
        <v>1.3</v>
      </c>
    </row>
    <row r="23" spans="1:11">
      <c r="A23" t="s">
        <v>24</v>
      </c>
      <c r="B23" s="53">
        <v>1.3</v>
      </c>
      <c r="C23" s="53">
        <v>2.1</v>
      </c>
      <c r="D23" s="53">
        <v>1.9</v>
      </c>
      <c r="E23" s="53">
        <v>1.8</v>
      </c>
      <c r="F23" s="53">
        <v>1.7</v>
      </c>
      <c r="G23" s="53">
        <v>2.2000000000000002</v>
      </c>
      <c r="H23" s="53">
        <v>1.6</v>
      </c>
      <c r="I23" s="53">
        <v>1.8</v>
      </c>
      <c r="J23" s="53">
        <v>1.7</v>
      </c>
      <c r="K23" s="53">
        <v>2</v>
      </c>
    </row>
    <row r="24" spans="1:11">
      <c r="A24" t="s">
        <v>25</v>
      </c>
      <c r="B24" s="53">
        <v>-0.2</v>
      </c>
      <c r="C24" s="53">
        <v>-0.2</v>
      </c>
      <c r="D24" s="53">
        <v>-0.3</v>
      </c>
      <c r="E24" s="53">
        <v>0</v>
      </c>
      <c r="F24" s="53">
        <v>-0.7</v>
      </c>
      <c r="G24" s="53">
        <v>-0.4</v>
      </c>
      <c r="H24" s="53">
        <v>0</v>
      </c>
      <c r="I24" s="53">
        <v>0.7</v>
      </c>
      <c r="J24" s="53">
        <v>1.5</v>
      </c>
      <c r="K24" s="53">
        <v>1.7</v>
      </c>
    </row>
    <row r="25" spans="1:11">
      <c r="A25" t="s">
        <v>26</v>
      </c>
      <c r="B25" s="53">
        <v>-0.5</v>
      </c>
      <c r="C25" s="53">
        <v>1.9</v>
      </c>
      <c r="D25" s="53">
        <v>1.2</v>
      </c>
      <c r="E25" s="53">
        <v>1.7</v>
      </c>
      <c r="F25" s="53">
        <v>0</v>
      </c>
      <c r="G25" s="53">
        <v>1.6</v>
      </c>
      <c r="H25" s="53">
        <v>1.3</v>
      </c>
      <c r="I25" s="53">
        <v>0.7</v>
      </c>
      <c r="J25" s="53">
        <v>1.6</v>
      </c>
      <c r="K25" s="53">
        <v>1.7</v>
      </c>
    </row>
    <row r="26" spans="1:11">
      <c r="A26" t="s">
        <v>27</v>
      </c>
      <c r="B26" s="53">
        <v>0.9</v>
      </c>
      <c r="C26" s="53">
        <v>0.2</v>
      </c>
      <c r="D26" s="53">
        <v>-1.5</v>
      </c>
      <c r="E26" s="53">
        <v>-1.4</v>
      </c>
      <c r="F26" s="53">
        <v>-1</v>
      </c>
      <c r="G26" s="53">
        <v>0.6</v>
      </c>
      <c r="H26" s="53">
        <v>1.4</v>
      </c>
      <c r="I26" s="53">
        <v>1.1000000000000001</v>
      </c>
      <c r="J26" s="53">
        <v>3.3</v>
      </c>
      <c r="K26" s="53">
        <v>3.2</v>
      </c>
    </row>
    <row r="27" spans="1:11">
      <c r="A27" t="s">
        <v>28</v>
      </c>
      <c r="B27" s="53">
        <v>-0.2</v>
      </c>
      <c r="C27" s="53">
        <v>0.4</v>
      </c>
      <c r="D27" s="53">
        <v>-0.1</v>
      </c>
      <c r="E27" s="53">
        <v>1</v>
      </c>
      <c r="F27" s="53">
        <v>1.2</v>
      </c>
      <c r="G27" s="53">
        <v>1.6</v>
      </c>
      <c r="H27" s="53">
        <v>1.5</v>
      </c>
      <c r="I27" s="53">
        <v>2</v>
      </c>
      <c r="J27" s="53">
        <v>1.8</v>
      </c>
      <c r="K27" s="53">
        <v>1.5</v>
      </c>
    </row>
    <row r="28" spans="1:11">
      <c r="A28" t="s">
        <v>29</v>
      </c>
      <c r="B28" s="53">
        <v>-0.2</v>
      </c>
      <c r="C28" s="53">
        <v>-1.1000000000000001</v>
      </c>
      <c r="D28" s="53">
        <v>-1.1000000000000001</v>
      </c>
      <c r="E28" s="53">
        <v>0.2</v>
      </c>
      <c r="F28" s="53">
        <v>0.7</v>
      </c>
      <c r="G28" s="53">
        <v>0.5</v>
      </c>
      <c r="H28" s="53">
        <v>0.6</v>
      </c>
      <c r="I28" s="53">
        <v>0.7</v>
      </c>
      <c r="J28" s="53">
        <v>1.3</v>
      </c>
      <c r="K28" s="53">
        <v>2.1</v>
      </c>
    </row>
    <row r="29" spans="1:11">
      <c r="A29" t="s">
        <v>30</v>
      </c>
      <c r="B29" s="53">
        <v>0.1</v>
      </c>
      <c r="C29" s="53">
        <v>0</v>
      </c>
      <c r="D29" s="53">
        <v>0.6</v>
      </c>
      <c r="E29" s="53">
        <v>1.4</v>
      </c>
      <c r="F29" s="53">
        <v>2</v>
      </c>
      <c r="G29" s="53">
        <v>1.6</v>
      </c>
      <c r="H29" s="53">
        <v>1.4</v>
      </c>
      <c r="I29" s="53">
        <v>1</v>
      </c>
      <c r="J29" s="53">
        <v>1</v>
      </c>
      <c r="K29" s="53">
        <v>1</v>
      </c>
    </row>
    <row r="30" spans="1:11">
      <c r="A30" t="s">
        <v>31</v>
      </c>
      <c r="B30" s="53">
        <v>0</v>
      </c>
      <c r="C30" s="53">
        <v>-0.1</v>
      </c>
      <c r="D30" s="53">
        <v>-0.3</v>
      </c>
      <c r="E30" s="53">
        <v>0.4</v>
      </c>
      <c r="F30" s="53">
        <v>1</v>
      </c>
      <c r="G30" s="53">
        <v>1.2</v>
      </c>
      <c r="H30" s="53">
        <v>0.8</v>
      </c>
      <c r="I30" s="53">
        <v>0.9</v>
      </c>
      <c r="J30" s="53">
        <v>0.9</v>
      </c>
      <c r="K30" s="53">
        <v>1</v>
      </c>
    </row>
    <row r="31" spans="1:11">
      <c r="A31" t="s">
        <v>48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B2" sqref="B2:K2"/>
    </sheetView>
  </sheetViews>
  <sheetFormatPr defaultRowHeight="12.75"/>
  <sheetData>
    <row r="1" spans="1:11">
      <c r="A1" s="2" t="s">
        <v>150</v>
      </c>
      <c r="B1" s="2"/>
      <c r="C1" s="2"/>
      <c r="D1" s="2"/>
      <c r="E1" s="2"/>
      <c r="F1" s="2"/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>
        <v>-0.7</v>
      </c>
      <c r="C3">
        <v>0.2</v>
      </c>
      <c r="D3">
        <v>0.2</v>
      </c>
      <c r="E3">
        <v>-0.1</v>
      </c>
      <c r="F3">
        <v>-0.1</v>
      </c>
      <c r="G3">
        <v>0.8</v>
      </c>
      <c r="H3">
        <v>1</v>
      </c>
      <c r="I3">
        <v>0.1</v>
      </c>
      <c r="J3">
        <v>-0.8</v>
      </c>
      <c r="K3">
        <v>-1.5</v>
      </c>
    </row>
    <row r="4" spans="1:11">
      <c r="A4" t="s">
        <v>5</v>
      </c>
      <c r="B4">
        <v>-2</v>
      </c>
      <c r="C4">
        <v>0.6</v>
      </c>
      <c r="D4">
        <v>3.4</v>
      </c>
      <c r="E4">
        <v>3.8</v>
      </c>
      <c r="F4">
        <v>2.7</v>
      </c>
      <c r="G4">
        <v>0.6</v>
      </c>
      <c r="H4">
        <v>-1.2</v>
      </c>
      <c r="I4">
        <v>-2.9</v>
      </c>
      <c r="J4">
        <v>-3.5</v>
      </c>
      <c r="K4">
        <v>-2.6</v>
      </c>
    </row>
    <row r="5" spans="1:11">
      <c r="A5" t="s">
        <v>6</v>
      </c>
      <c r="B5">
        <v>-1.9</v>
      </c>
      <c r="C5">
        <v>0.2</v>
      </c>
      <c r="D5">
        <v>0.5</v>
      </c>
      <c r="E5">
        <v>1</v>
      </c>
      <c r="F5">
        <v>0</v>
      </c>
      <c r="G5">
        <v>0</v>
      </c>
      <c r="H5">
        <v>-0.6</v>
      </c>
      <c r="I5">
        <v>-1.3</v>
      </c>
      <c r="J5">
        <v>-1.7</v>
      </c>
      <c r="K5">
        <v>-1.7</v>
      </c>
    </row>
    <row r="6" spans="1:11">
      <c r="A6" t="s">
        <v>7</v>
      </c>
      <c r="B6">
        <v>-0.2</v>
      </c>
      <c r="C6">
        <v>0.9</v>
      </c>
      <c r="D6">
        <v>1.3</v>
      </c>
      <c r="E6">
        <v>1.5</v>
      </c>
      <c r="F6">
        <v>0.3</v>
      </c>
      <c r="G6">
        <v>-0.1</v>
      </c>
      <c r="H6">
        <v>-0.4</v>
      </c>
      <c r="I6">
        <v>-0.4</v>
      </c>
      <c r="J6">
        <v>-0.4</v>
      </c>
      <c r="K6">
        <v>-0.6</v>
      </c>
    </row>
    <row r="7" spans="1:11">
      <c r="A7" t="s">
        <v>8</v>
      </c>
      <c r="B7">
        <v>-2.2000000000000002</v>
      </c>
      <c r="C7">
        <v>-1.6</v>
      </c>
      <c r="D7">
        <v>-1.1000000000000001</v>
      </c>
      <c r="E7">
        <v>-1.1000000000000001</v>
      </c>
      <c r="F7">
        <v>-1</v>
      </c>
      <c r="G7">
        <v>-0.6</v>
      </c>
      <c r="H7">
        <v>-0.4</v>
      </c>
      <c r="I7">
        <v>-0.6</v>
      </c>
      <c r="J7">
        <v>-0.6</v>
      </c>
      <c r="K7">
        <v>-0.6</v>
      </c>
    </row>
    <row r="8" spans="1:11">
      <c r="A8" t="s">
        <v>9</v>
      </c>
      <c r="B8">
        <v>0.8</v>
      </c>
      <c r="C8">
        <v>5.3</v>
      </c>
      <c r="D8">
        <v>5.4</v>
      </c>
      <c r="E8">
        <v>1.8</v>
      </c>
      <c r="F8">
        <v>-3.8</v>
      </c>
      <c r="G8">
        <v>-3.8</v>
      </c>
      <c r="H8">
        <v>-3.1</v>
      </c>
      <c r="I8">
        <v>-1.7</v>
      </c>
      <c r="J8">
        <v>-1.4</v>
      </c>
      <c r="K8">
        <v>-1.1000000000000001</v>
      </c>
    </row>
    <row r="9" spans="1:11">
      <c r="A9" t="s">
        <v>10</v>
      </c>
      <c r="B9">
        <v>2.1</v>
      </c>
      <c r="C9">
        <v>5.5</v>
      </c>
      <c r="D9">
        <v>7.1</v>
      </c>
      <c r="E9">
        <v>5.7</v>
      </c>
      <c r="F9">
        <v>1.1000000000000001</v>
      </c>
      <c r="G9">
        <v>-2.2000000000000002</v>
      </c>
      <c r="H9">
        <v>-3.9</v>
      </c>
      <c r="I9">
        <v>-3.8</v>
      </c>
      <c r="J9">
        <v>-3.6</v>
      </c>
      <c r="K9">
        <v>-3.2</v>
      </c>
    </row>
    <row r="10" spans="1:11">
      <c r="A10" t="s">
        <v>11</v>
      </c>
      <c r="B10">
        <v>-1</v>
      </c>
      <c r="C10">
        <v>1.5</v>
      </c>
      <c r="D10">
        <v>5.0999999999999996</v>
      </c>
      <c r="E10">
        <v>10.6</v>
      </c>
      <c r="F10">
        <v>12.8</v>
      </c>
      <c r="G10">
        <v>10.7</v>
      </c>
      <c r="H10">
        <v>3.7</v>
      </c>
      <c r="I10">
        <v>-1.5</v>
      </c>
      <c r="J10">
        <v>-3.9</v>
      </c>
      <c r="K10">
        <v>-4.5999999999999996</v>
      </c>
    </row>
    <row r="11" spans="1:11">
      <c r="A11" t="s">
        <v>12</v>
      </c>
      <c r="B11">
        <v>2.5</v>
      </c>
      <c r="C11">
        <v>5.6</v>
      </c>
      <c r="D11">
        <v>6.9</v>
      </c>
      <c r="E11">
        <v>6.7</v>
      </c>
      <c r="F11">
        <v>5.7</v>
      </c>
      <c r="G11">
        <v>4</v>
      </c>
      <c r="H11">
        <v>0.4</v>
      </c>
      <c r="I11">
        <v>-3.5</v>
      </c>
      <c r="J11">
        <v>-5.2</v>
      </c>
      <c r="K11">
        <v>-5</v>
      </c>
    </row>
    <row r="12" spans="1:11">
      <c r="A12" t="s">
        <v>13</v>
      </c>
      <c r="B12">
        <v>-0.5</v>
      </c>
      <c r="C12">
        <v>0.6</v>
      </c>
      <c r="D12">
        <v>1.1000000000000001</v>
      </c>
      <c r="E12">
        <v>0.8</v>
      </c>
      <c r="F12">
        <v>0.5</v>
      </c>
      <c r="G12">
        <v>0.5</v>
      </c>
      <c r="H12">
        <v>0.5</v>
      </c>
      <c r="I12">
        <v>0.2</v>
      </c>
      <c r="J12">
        <v>-0.3</v>
      </c>
      <c r="K12">
        <v>-0.8</v>
      </c>
    </row>
    <row r="13" spans="1:11">
      <c r="A13" t="s">
        <v>14</v>
      </c>
      <c r="B13">
        <v>-1.6</v>
      </c>
      <c r="C13">
        <v>0.6</v>
      </c>
      <c r="D13">
        <v>3.1</v>
      </c>
      <c r="E13">
        <v>5.0999999999999996</v>
      </c>
      <c r="F13">
        <v>4.4000000000000004</v>
      </c>
      <c r="G13">
        <v>1.7</v>
      </c>
      <c r="H13">
        <v>0</v>
      </c>
      <c r="I13">
        <v>-4.4000000000000004</v>
      </c>
      <c r="J13">
        <v>-5.5</v>
      </c>
      <c r="K13">
        <v>-6.8</v>
      </c>
    </row>
    <row r="14" spans="1:11">
      <c r="A14" t="s">
        <v>15</v>
      </c>
      <c r="B14">
        <v>0.1</v>
      </c>
      <c r="C14">
        <v>1.1000000000000001</v>
      </c>
      <c r="D14">
        <v>1.3</v>
      </c>
      <c r="E14">
        <v>2.2000000000000002</v>
      </c>
      <c r="F14">
        <v>2.9</v>
      </c>
      <c r="G14">
        <v>3.4</v>
      </c>
      <c r="H14">
        <v>1.3</v>
      </c>
      <c r="I14">
        <v>-0.2</v>
      </c>
      <c r="J14">
        <v>-1.2</v>
      </c>
      <c r="K14">
        <v>-0.7</v>
      </c>
    </row>
    <row r="15" spans="1:11">
      <c r="A15" t="s">
        <v>16</v>
      </c>
      <c r="B15">
        <v>-0.3</v>
      </c>
      <c r="C15">
        <v>0.6</v>
      </c>
      <c r="D15">
        <v>1.1000000000000001</v>
      </c>
      <c r="E15">
        <v>3</v>
      </c>
      <c r="F15">
        <v>4.8</v>
      </c>
      <c r="G15">
        <v>6.1</v>
      </c>
      <c r="H15">
        <v>3.2</v>
      </c>
      <c r="I15">
        <v>-0.3</v>
      </c>
      <c r="J15">
        <v>-3.2</v>
      </c>
      <c r="K15">
        <v>-4.0999999999999996</v>
      </c>
    </row>
    <row r="16" spans="1:11">
      <c r="A16" t="s">
        <v>17</v>
      </c>
      <c r="B16">
        <v>2.1</v>
      </c>
      <c r="C16">
        <v>7.2</v>
      </c>
      <c r="D16">
        <v>6.9</v>
      </c>
      <c r="E16">
        <v>3.3</v>
      </c>
      <c r="F16">
        <v>-3.1</v>
      </c>
      <c r="G16">
        <v>-4.2</v>
      </c>
      <c r="H16">
        <v>-3.3</v>
      </c>
      <c r="I16">
        <v>-1.7</v>
      </c>
      <c r="J16">
        <v>-1.3</v>
      </c>
      <c r="K16">
        <v>-1.4</v>
      </c>
    </row>
    <row r="17" spans="1:11">
      <c r="A17" t="s">
        <v>18</v>
      </c>
      <c r="B17">
        <v>0.7</v>
      </c>
      <c r="C17">
        <v>6</v>
      </c>
      <c r="D17">
        <v>6.7</v>
      </c>
      <c r="E17">
        <v>3.3</v>
      </c>
      <c r="F17">
        <v>-2.2999999999999998</v>
      </c>
      <c r="G17">
        <v>-3.2</v>
      </c>
      <c r="H17">
        <v>-2.7</v>
      </c>
      <c r="I17">
        <v>-2.1</v>
      </c>
      <c r="J17">
        <v>-2.1</v>
      </c>
      <c r="K17">
        <v>-1.9</v>
      </c>
    </row>
    <row r="18" spans="1:11">
      <c r="A18" t="s">
        <v>19</v>
      </c>
      <c r="B18">
        <v>-0.2</v>
      </c>
      <c r="C18">
        <v>0.1</v>
      </c>
      <c r="D18">
        <v>-0.2</v>
      </c>
      <c r="E18">
        <v>0.4</v>
      </c>
      <c r="F18">
        <v>0.5</v>
      </c>
      <c r="G18">
        <v>0.2</v>
      </c>
      <c r="H18">
        <v>0.3</v>
      </c>
      <c r="I18">
        <v>0.4</v>
      </c>
      <c r="J18">
        <v>0.5</v>
      </c>
      <c r="K18">
        <v>-0.5</v>
      </c>
    </row>
    <row r="19" spans="1:11">
      <c r="A19" t="s">
        <v>20</v>
      </c>
      <c r="B19">
        <v>0.8</v>
      </c>
      <c r="C19">
        <v>2</v>
      </c>
      <c r="D19">
        <v>1.6</v>
      </c>
      <c r="E19">
        <v>0.8</v>
      </c>
      <c r="F19">
        <v>-0.6</v>
      </c>
      <c r="G19">
        <v>-1.5</v>
      </c>
      <c r="H19">
        <v>-1.9</v>
      </c>
      <c r="I19">
        <v>-2.5</v>
      </c>
      <c r="J19">
        <v>-2</v>
      </c>
      <c r="K19">
        <v>-1.7</v>
      </c>
    </row>
    <row r="20" spans="1:11">
      <c r="A20" t="s">
        <v>21</v>
      </c>
      <c r="B20">
        <v>0.2</v>
      </c>
      <c r="C20">
        <v>0.4</v>
      </c>
      <c r="D20">
        <v>0.4</v>
      </c>
      <c r="E20">
        <v>0.1</v>
      </c>
      <c r="F20">
        <v>-0.3</v>
      </c>
      <c r="G20">
        <v>-0.3</v>
      </c>
      <c r="H20">
        <v>-0.6</v>
      </c>
      <c r="I20">
        <v>-0.9</v>
      </c>
      <c r="J20">
        <v>-1.1000000000000001</v>
      </c>
      <c r="K20">
        <v>-1.3</v>
      </c>
    </row>
    <row r="21" spans="1:11">
      <c r="A21" t="s">
        <v>22</v>
      </c>
      <c r="B21">
        <v>-1</v>
      </c>
      <c r="C21">
        <v>-0.2</v>
      </c>
      <c r="D21">
        <v>0.4</v>
      </c>
      <c r="E21">
        <v>0.8</v>
      </c>
      <c r="F21">
        <v>1.2</v>
      </c>
      <c r="G21">
        <v>1.3</v>
      </c>
      <c r="H21">
        <v>1.1000000000000001</v>
      </c>
      <c r="I21">
        <v>0</v>
      </c>
      <c r="J21">
        <v>-1</v>
      </c>
      <c r="K21">
        <v>-1.6</v>
      </c>
    </row>
    <row r="22" spans="1:11">
      <c r="A22" t="s">
        <v>23</v>
      </c>
      <c r="B22">
        <v>-0.3</v>
      </c>
      <c r="C22">
        <v>-0.1</v>
      </c>
      <c r="D22">
        <v>0.2</v>
      </c>
      <c r="E22">
        <v>0</v>
      </c>
      <c r="F22">
        <v>0.1</v>
      </c>
      <c r="G22">
        <v>0.3</v>
      </c>
      <c r="H22">
        <v>0.5</v>
      </c>
      <c r="I22">
        <v>0.6</v>
      </c>
      <c r="J22">
        <v>0.3</v>
      </c>
      <c r="K22">
        <v>-0.3</v>
      </c>
    </row>
    <row r="23" spans="1:11">
      <c r="A23" t="s">
        <v>24</v>
      </c>
      <c r="B23">
        <v>-5.3</v>
      </c>
      <c r="C23">
        <v>-1.9</v>
      </c>
      <c r="D23">
        <v>1.2</v>
      </c>
      <c r="E23">
        <v>1.6</v>
      </c>
      <c r="F23">
        <v>1.4</v>
      </c>
      <c r="G23">
        <v>0.2</v>
      </c>
      <c r="H23">
        <v>-1.1000000000000001</v>
      </c>
      <c r="I23">
        <v>-2.2000000000000002</v>
      </c>
      <c r="J23">
        <v>-2.2999999999999998</v>
      </c>
      <c r="K23">
        <v>-2</v>
      </c>
    </row>
    <row r="24" spans="1:11">
      <c r="A24" t="s">
        <v>25</v>
      </c>
      <c r="B24">
        <v>0.3</v>
      </c>
      <c r="C24">
        <v>1.9</v>
      </c>
      <c r="D24">
        <v>2.6</v>
      </c>
      <c r="E24">
        <v>3.5</v>
      </c>
      <c r="F24">
        <v>3.6</v>
      </c>
      <c r="G24">
        <v>2.2000000000000002</v>
      </c>
      <c r="H24">
        <v>-0.5</v>
      </c>
      <c r="I24">
        <v>-3.1</v>
      </c>
      <c r="J24">
        <v>-3.9</v>
      </c>
      <c r="K24">
        <v>-4.0999999999999996</v>
      </c>
    </row>
    <row r="25" spans="1:11">
      <c r="A25" t="s">
        <v>26</v>
      </c>
      <c r="B25">
        <v>-1.9</v>
      </c>
      <c r="C25">
        <v>-0.8</v>
      </c>
      <c r="D25">
        <v>0.5</v>
      </c>
      <c r="E25">
        <v>0.8</v>
      </c>
      <c r="F25">
        <v>0.8</v>
      </c>
      <c r="G25">
        <v>-0.1</v>
      </c>
      <c r="H25">
        <v>0</v>
      </c>
      <c r="I25">
        <v>-0.2</v>
      </c>
      <c r="J25">
        <v>-0.8</v>
      </c>
      <c r="K25">
        <v>-1.2</v>
      </c>
    </row>
    <row r="26" spans="1:11">
      <c r="A26" t="s">
        <v>27</v>
      </c>
      <c r="B26">
        <v>-1.1000000000000001</v>
      </c>
      <c r="C26">
        <v>1</v>
      </c>
      <c r="D26">
        <v>1.7</v>
      </c>
      <c r="E26">
        <v>2.5</v>
      </c>
      <c r="F26">
        <v>2</v>
      </c>
      <c r="G26">
        <v>1.7</v>
      </c>
      <c r="H26">
        <v>0.4</v>
      </c>
      <c r="I26">
        <v>-0.9</v>
      </c>
      <c r="J26">
        <v>-2.2000000000000002</v>
      </c>
      <c r="K26">
        <v>-2.5</v>
      </c>
    </row>
    <row r="27" spans="1:11">
      <c r="A27" t="s">
        <v>28</v>
      </c>
      <c r="B27">
        <v>-3.7</v>
      </c>
      <c r="C27">
        <v>0.9</v>
      </c>
      <c r="D27">
        <v>2.6</v>
      </c>
      <c r="E27">
        <v>2.9</v>
      </c>
      <c r="F27">
        <v>0.8</v>
      </c>
      <c r="G27">
        <v>0.1</v>
      </c>
      <c r="H27">
        <v>-1.8</v>
      </c>
      <c r="I27">
        <v>-4.2</v>
      </c>
      <c r="J27">
        <v>-4.2</v>
      </c>
      <c r="K27">
        <v>-3.6</v>
      </c>
    </row>
    <row r="28" spans="1:11">
      <c r="A28" t="s">
        <v>29</v>
      </c>
      <c r="B28">
        <v>-0.5</v>
      </c>
      <c r="C28">
        <v>0.5</v>
      </c>
      <c r="D28">
        <v>0.5</v>
      </c>
      <c r="E28">
        <v>0.2</v>
      </c>
      <c r="F28">
        <v>-0.3</v>
      </c>
      <c r="G28">
        <v>0.2</v>
      </c>
      <c r="H28">
        <v>0.7</v>
      </c>
      <c r="I28">
        <v>0.6</v>
      </c>
      <c r="J28">
        <v>0.2</v>
      </c>
      <c r="K28">
        <v>-0.7</v>
      </c>
    </row>
    <row r="29" spans="1:11">
      <c r="A29" t="s">
        <v>30</v>
      </c>
      <c r="B29">
        <v>0.1</v>
      </c>
      <c r="C29">
        <v>0.8</v>
      </c>
      <c r="D29">
        <v>0.7</v>
      </c>
      <c r="E29">
        <v>0.4</v>
      </c>
      <c r="F29">
        <v>-0.2</v>
      </c>
      <c r="G29">
        <v>-0.1</v>
      </c>
      <c r="H29">
        <v>0</v>
      </c>
      <c r="I29">
        <v>-0.1</v>
      </c>
      <c r="J29">
        <v>-0.2</v>
      </c>
      <c r="K29">
        <v>-0.4</v>
      </c>
    </row>
    <row r="30" spans="1:11">
      <c r="A30" t="s">
        <v>31</v>
      </c>
      <c r="B30">
        <v>0.7</v>
      </c>
      <c r="C30">
        <v>1.2</v>
      </c>
      <c r="D30">
        <v>1.3</v>
      </c>
      <c r="E30">
        <v>0.8</v>
      </c>
      <c r="F30">
        <v>0.2</v>
      </c>
      <c r="G30">
        <v>-0.5</v>
      </c>
      <c r="H30">
        <v>-1.1000000000000001</v>
      </c>
      <c r="I30">
        <v>-1.4</v>
      </c>
      <c r="J30">
        <v>-1.1000000000000001</v>
      </c>
      <c r="K30">
        <v>-0.5</v>
      </c>
    </row>
    <row r="31" spans="1:11">
      <c r="A31" t="s">
        <v>48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B2" sqref="B2:K2"/>
    </sheetView>
  </sheetViews>
  <sheetFormatPr defaultRowHeight="12.75"/>
  <sheetData>
    <row r="1" spans="1:11">
      <c r="A1" s="55" t="s">
        <v>151</v>
      </c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 s="70">
        <v>1.4</v>
      </c>
      <c r="C3" s="70">
        <v>3.6</v>
      </c>
      <c r="D3" s="70">
        <v>0.7</v>
      </c>
      <c r="E3" s="70">
        <v>-2.1</v>
      </c>
      <c r="F3" s="70">
        <v>1.3</v>
      </c>
      <c r="G3" s="70">
        <v>4.5</v>
      </c>
      <c r="H3" s="70">
        <v>2.2999999999999998</v>
      </c>
      <c r="I3" s="70">
        <v>-3.6</v>
      </c>
      <c r="J3" s="70">
        <v>-3.9</v>
      </c>
      <c r="K3" s="70">
        <v>-6.3</v>
      </c>
    </row>
    <row r="4" spans="1:11">
      <c r="A4" t="s">
        <v>5</v>
      </c>
      <c r="B4" s="72">
        <v>-3.2</v>
      </c>
      <c r="C4" s="72">
        <v>7.8</v>
      </c>
      <c r="D4" s="72">
        <v>13.1</v>
      </c>
      <c r="E4" s="73">
        <v>13</v>
      </c>
      <c r="F4" s="72">
        <v>6.5</v>
      </c>
      <c r="G4" s="72">
        <v>-1.2</v>
      </c>
      <c r="H4" s="72">
        <v>-6.5</v>
      </c>
      <c r="I4" s="72">
        <v>-11.2</v>
      </c>
      <c r="J4" s="72">
        <v>-10.9</v>
      </c>
      <c r="K4" s="72">
        <v>-8.9</v>
      </c>
    </row>
    <row r="5" spans="1:11">
      <c r="A5" t="s">
        <v>6</v>
      </c>
      <c r="B5" s="70">
        <v>-0.9</v>
      </c>
      <c r="C5" s="70">
        <v>7.6</v>
      </c>
      <c r="D5" s="70">
        <v>8.1999999999999993</v>
      </c>
      <c r="E5" s="70">
        <v>2.9</v>
      </c>
      <c r="F5" s="70">
        <v>0.6</v>
      </c>
      <c r="G5" s="70">
        <v>-2.2000000000000002</v>
      </c>
      <c r="H5" s="70">
        <v>-6.9</v>
      </c>
      <c r="I5" s="70">
        <v>-8.4</v>
      </c>
      <c r="J5" s="71">
        <v>-8</v>
      </c>
      <c r="K5" s="70">
        <v>-5.9</v>
      </c>
    </row>
    <row r="6" spans="1:11">
      <c r="A6" t="s">
        <v>7</v>
      </c>
      <c r="B6" s="72">
        <v>5.7</v>
      </c>
      <c r="C6" s="73">
        <v>8</v>
      </c>
      <c r="D6" s="72">
        <v>6.8</v>
      </c>
      <c r="E6" s="72">
        <v>2.2999999999999998</v>
      </c>
      <c r="F6" s="72">
        <v>-0.7</v>
      </c>
      <c r="G6" s="72">
        <v>-2.1</v>
      </c>
      <c r="H6" s="72">
        <v>-3.6</v>
      </c>
      <c r="I6" s="72">
        <v>-2.6</v>
      </c>
      <c r="J6" s="72">
        <v>-1.8</v>
      </c>
      <c r="K6" s="72">
        <v>-1.6</v>
      </c>
    </row>
    <row r="7" spans="1:11">
      <c r="A7" t="s">
        <v>8</v>
      </c>
      <c r="B7" s="70">
        <v>-2.5</v>
      </c>
      <c r="C7" s="71">
        <v>-2</v>
      </c>
      <c r="D7" s="70">
        <v>-1.9</v>
      </c>
      <c r="E7" s="70">
        <v>-3.1</v>
      </c>
      <c r="F7" s="71">
        <v>-2</v>
      </c>
      <c r="G7" s="70">
        <v>-0.8</v>
      </c>
      <c r="H7" s="70">
        <v>-0.8</v>
      </c>
      <c r="I7" s="70">
        <v>-0.7</v>
      </c>
      <c r="J7" s="70">
        <v>-0.9</v>
      </c>
      <c r="K7" s="71">
        <v>-1</v>
      </c>
    </row>
    <row r="8" spans="1:11">
      <c r="A8" t="s">
        <v>9</v>
      </c>
      <c r="B8" s="72">
        <v>15.3</v>
      </c>
      <c r="C8" s="72">
        <v>22.8</v>
      </c>
      <c r="D8" s="72">
        <v>10.4</v>
      </c>
      <c r="E8" s="72">
        <v>-6.5</v>
      </c>
      <c r="F8" s="72">
        <v>-14.2</v>
      </c>
      <c r="G8" s="72">
        <v>-7.4</v>
      </c>
      <c r="H8" s="72">
        <v>-7.8</v>
      </c>
      <c r="I8" s="72">
        <v>-5.3</v>
      </c>
      <c r="J8" s="72">
        <v>-2.9</v>
      </c>
      <c r="K8" s="72">
        <v>-1.2</v>
      </c>
    </row>
    <row r="9" spans="1:11">
      <c r="A9" t="s">
        <v>10</v>
      </c>
      <c r="B9" s="70">
        <v>15.7</v>
      </c>
      <c r="C9" s="70">
        <v>18.899999999999999</v>
      </c>
      <c r="D9" s="70">
        <v>16.100000000000001</v>
      </c>
      <c r="E9" s="70">
        <v>6.3</v>
      </c>
      <c r="F9" s="70">
        <v>-1.4</v>
      </c>
      <c r="G9" s="70">
        <v>-6.2</v>
      </c>
      <c r="H9" s="70">
        <v>-10.6</v>
      </c>
      <c r="I9" s="70">
        <v>-9.9</v>
      </c>
      <c r="J9" s="71">
        <v>-9</v>
      </c>
      <c r="K9" s="70">
        <v>-6.4</v>
      </c>
    </row>
    <row r="10" spans="1:11">
      <c r="A10" t="s">
        <v>11</v>
      </c>
      <c r="B10" s="72">
        <v>0.7</v>
      </c>
      <c r="C10" s="72">
        <v>10.3</v>
      </c>
      <c r="D10" s="72">
        <v>22.8</v>
      </c>
      <c r="E10" s="72">
        <v>29.6</v>
      </c>
      <c r="F10" s="72">
        <v>25.3</v>
      </c>
      <c r="G10" s="72">
        <v>7.7</v>
      </c>
      <c r="H10" s="72">
        <v>-5.5</v>
      </c>
      <c r="I10" s="73">
        <v>-11</v>
      </c>
      <c r="J10" s="72">
        <v>-8.8000000000000007</v>
      </c>
      <c r="K10" s="72">
        <v>-9.9</v>
      </c>
    </row>
    <row r="11" spans="1:11">
      <c r="A11" t="s">
        <v>12</v>
      </c>
      <c r="B11" s="70">
        <v>19.8</v>
      </c>
      <c r="C11" s="70">
        <v>23.4</v>
      </c>
      <c r="D11" s="70">
        <v>21.7</v>
      </c>
      <c r="E11" s="70">
        <v>15.2</v>
      </c>
      <c r="F11" s="71">
        <v>14</v>
      </c>
      <c r="G11" s="71">
        <v>7</v>
      </c>
      <c r="H11" s="70">
        <v>-4.5999999999999996</v>
      </c>
      <c r="I11" s="70">
        <v>-11.1</v>
      </c>
      <c r="J11" s="70">
        <v>-14.6</v>
      </c>
      <c r="K11" s="71">
        <v>-14</v>
      </c>
    </row>
    <row r="12" spans="1:11">
      <c r="A12" t="s">
        <v>13</v>
      </c>
      <c r="B12" s="72">
        <v>1.6</v>
      </c>
      <c r="C12" s="72">
        <v>3.8</v>
      </c>
      <c r="D12" s="72">
        <v>3.6</v>
      </c>
      <c r="E12" s="72">
        <v>0.8</v>
      </c>
      <c r="F12" s="72">
        <v>1.6</v>
      </c>
      <c r="G12" s="72">
        <v>1.6</v>
      </c>
      <c r="H12" s="72">
        <v>0.3</v>
      </c>
      <c r="I12" s="72">
        <v>-0.3</v>
      </c>
      <c r="J12" s="72">
        <v>-1.9</v>
      </c>
      <c r="K12" s="72">
        <v>-3.9</v>
      </c>
    </row>
    <row r="13" spans="1:11">
      <c r="A13" t="s">
        <v>14</v>
      </c>
      <c r="B13" s="70">
        <v>-3.5</v>
      </c>
      <c r="C13" s="70">
        <v>6.9</v>
      </c>
      <c r="D13" s="71">
        <v>13</v>
      </c>
      <c r="E13" s="70">
        <v>16.8</v>
      </c>
      <c r="F13" s="70">
        <v>17.600000000000001</v>
      </c>
      <c r="G13" s="70">
        <v>8.3000000000000007</v>
      </c>
      <c r="H13" s="70">
        <v>0.1</v>
      </c>
      <c r="I13" s="70">
        <v>-18.100000000000001</v>
      </c>
      <c r="J13" s="70">
        <v>-17.7</v>
      </c>
      <c r="K13" s="70">
        <v>-18.899999999999999</v>
      </c>
    </row>
    <row r="14" spans="1:11">
      <c r="A14" t="s">
        <v>15</v>
      </c>
      <c r="B14" s="72">
        <v>3.5</v>
      </c>
      <c r="C14" s="72">
        <v>7.5</v>
      </c>
      <c r="D14" s="73">
        <v>8</v>
      </c>
      <c r="E14" s="73">
        <v>10</v>
      </c>
      <c r="F14" s="72">
        <v>12.1</v>
      </c>
      <c r="G14" s="72">
        <v>13.5</v>
      </c>
      <c r="H14" s="73">
        <v>5</v>
      </c>
      <c r="I14" s="72">
        <v>-2.2000000000000002</v>
      </c>
      <c r="J14" s="73">
        <v>-8</v>
      </c>
      <c r="K14" s="72">
        <v>-8.1</v>
      </c>
    </row>
    <row r="15" spans="1:11">
      <c r="A15" t="s">
        <v>16</v>
      </c>
      <c r="B15" s="70">
        <v>3.8</v>
      </c>
      <c r="C15" s="70">
        <v>6.4</v>
      </c>
      <c r="D15" s="70">
        <v>13.4</v>
      </c>
      <c r="E15" s="70">
        <v>13.9</v>
      </c>
      <c r="F15" s="70">
        <v>22.3</v>
      </c>
      <c r="G15" s="70">
        <v>13.6</v>
      </c>
      <c r="H15" s="70">
        <v>5.0999999999999996</v>
      </c>
      <c r="I15" s="70">
        <v>-9.8000000000000007</v>
      </c>
      <c r="J15" s="70">
        <v>-11.3</v>
      </c>
      <c r="K15" s="70">
        <v>-12.6</v>
      </c>
    </row>
    <row r="16" spans="1:11">
      <c r="A16" t="s">
        <v>17</v>
      </c>
      <c r="B16" s="72">
        <v>19.7</v>
      </c>
      <c r="C16" s="72">
        <v>25.6</v>
      </c>
      <c r="D16" s="72">
        <v>17.399999999999999</v>
      </c>
      <c r="E16" s="72">
        <v>-4.8</v>
      </c>
      <c r="F16" s="73">
        <v>-13</v>
      </c>
      <c r="G16" s="72">
        <v>-11.4</v>
      </c>
      <c r="H16" s="72">
        <v>-12.2</v>
      </c>
      <c r="I16" s="72">
        <v>-5.9</v>
      </c>
      <c r="J16" s="72">
        <v>-2.6</v>
      </c>
      <c r="K16" s="72">
        <v>-4.0999999999999996</v>
      </c>
    </row>
    <row r="17" spans="1:11">
      <c r="A17" t="s">
        <v>18</v>
      </c>
      <c r="B17" s="70">
        <v>19.600000000000001</v>
      </c>
      <c r="C17" s="70">
        <v>27.3</v>
      </c>
      <c r="D17" s="70">
        <v>19.3</v>
      </c>
      <c r="E17" s="70">
        <v>-2.9</v>
      </c>
      <c r="F17" s="70">
        <v>-13.8</v>
      </c>
      <c r="G17" s="70">
        <v>-13.3</v>
      </c>
      <c r="H17" s="70">
        <v>-10.4</v>
      </c>
      <c r="I17" s="70">
        <v>-7.4</v>
      </c>
      <c r="J17" s="71">
        <v>-6</v>
      </c>
      <c r="K17" s="70">
        <v>-5.2</v>
      </c>
    </row>
    <row r="18" spans="1:11">
      <c r="A18" t="s">
        <v>19</v>
      </c>
      <c r="B18" s="73">
        <v>1</v>
      </c>
      <c r="C18" s="72">
        <v>0.2</v>
      </c>
      <c r="D18" s="72">
        <v>-0.9</v>
      </c>
      <c r="E18" s="72">
        <v>1.5</v>
      </c>
      <c r="F18" s="72">
        <v>1.1000000000000001</v>
      </c>
      <c r="G18" s="72">
        <v>5.9</v>
      </c>
      <c r="H18" s="72">
        <v>-1.4</v>
      </c>
      <c r="I18" s="72">
        <v>2.2000000000000002</v>
      </c>
      <c r="J18" s="72">
        <v>-6.8</v>
      </c>
      <c r="K18" s="72">
        <v>-2.5</v>
      </c>
    </row>
    <row r="19" spans="1:11">
      <c r="A19" t="s">
        <v>20</v>
      </c>
      <c r="B19" s="70">
        <v>7.3</v>
      </c>
      <c r="C19" s="70">
        <v>8.3000000000000007</v>
      </c>
      <c r="D19" s="70">
        <v>6.5</v>
      </c>
      <c r="E19" s="70">
        <v>1.8</v>
      </c>
      <c r="F19" s="70">
        <v>0.2</v>
      </c>
      <c r="G19" s="70">
        <v>-5.6</v>
      </c>
      <c r="H19" s="70">
        <v>-10.9</v>
      </c>
      <c r="I19" s="70">
        <v>-13.7</v>
      </c>
      <c r="J19" s="70">
        <v>-9.6999999999999993</v>
      </c>
      <c r="K19" s="70">
        <v>-7.1</v>
      </c>
    </row>
    <row r="20" spans="1:11">
      <c r="A20" t="s">
        <v>21</v>
      </c>
      <c r="B20" s="73">
        <v>-1</v>
      </c>
      <c r="C20" s="72">
        <v>-0.3</v>
      </c>
      <c r="D20" s="72">
        <v>1.6</v>
      </c>
      <c r="E20" s="72">
        <v>-0.7</v>
      </c>
      <c r="F20" s="72">
        <v>-0.5</v>
      </c>
      <c r="G20" s="72">
        <v>-1.6</v>
      </c>
      <c r="H20" s="72">
        <v>-2.2000000000000002</v>
      </c>
      <c r="I20" s="73">
        <v>-2</v>
      </c>
      <c r="J20" s="72">
        <v>-1.1000000000000001</v>
      </c>
      <c r="K20" s="72">
        <v>-2.5</v>
      </c>
    </row>
    <row r="21" spans="1:11">
      <c r="A21" t="s">
        <v>22</v>
      </c>
      <c r="B21" s="70">
        <v>0.2</v>
      </c>
      <c r="C21" s="70">
        <v>1.7</v>
      </c>
      <c r="D21" s="70">
        <v>1.4</v>
      </c>
      <c r="E21" s="70">
        <v>1.5</v>
      </c>
      <c r="F21" s="70">
        <v>2.1</v>
      </c>
      <c r="G21" s="70">
        <v>2.7</v>
      </c>
      <c r="H21" s="70">
        <v>-0.4</v>
      </c>
      <c r="I21" s="70">
        <v>-2.4</v>
      </c>
      <c r="J21" s="70">
        <v>-3.8</v>
      </c>
      <c r="K21" s="70">
        <v>-4.0999999999999996</v>
      </c>
    </row>
    <row r="22" spans="1:11">
      <c r="A22" t="s">
        <v>23</v>
      </c>
      <c r="B22" s="72">
        <v>0.9</v>
      </c>
      <c r="C22" s="72">
        <v>0.1</v>
      </c>
      <c r="D22" s="72">
        <v>0.4</v>
      </c>
      <c r="E22" s="72">
        <v>-1.3</v>
      </c>
      <c r="F22" s="72">
        <v>0.2</v>
      </c>
      <c r="G22" s="72">
        <v>1.4</v>
      </c>
      <c r="H22" s="72">
        <v>1.2</v>
      </c>
      <c r="I22" s="72">
        <v>1.5</v>
      </c>
      <c r="J22" s="72">
        <v>-0.5</v>
      </c>
      <c r="K22" s="72">
        <v>-1.2</v>
      </c>
    </row>
    <row r="23" spans="1:11">
      <c r="A23" t="s">
        <v>24</v>
      </c>
      <c r="B23" s="70">
        <v>-9.1999999999999993</v>
      </c>
      <c r="C23" s="70">
        <v>2.1</v>
      </c>
      <c r="D23" s="70">
        <v>8.6</v>
      </c>
      <c r="E23" s="70">
        <v>5.9</v>
      </c>
      <c r="F23" s="70">
        <v>3.6</v>
      </c>
      <c r="G23" s="70">
        <v>-1.9</v>
      </c>
      <c r="H23" s="70">
        <v>-5.7</v>
      </c>
      <c r="I23" s="70">
        <v>-9.6</v>
      </c>
      <c r="J23" s="70">
        <v>-9.1</v>
      </c>
      <c r="K23" s="70">
        <v>-9.1</v>
      </c>
    </row>
    <row r="24" spans="1:11">
      <c r="A24" t="s">
        <v>25</v>
      </c>
      <c r="B24" s="72">
        <v>4.0999999999999996</v>
      </c>
      <c r="C24" s="72">
        <v>6.8</v>
      </c>
      <c r="D24" s="72">
        <v>8.6</v>
      </c>
      <c r="E24" s="72">
        <v>12.7</v>
      </c>
      <c r="F24" s="72">
        <v>9.9</v>
      </c>
      <c r="G24" s="72">
        <v>4.5</v>
      </c>
      <c r="H24" s="73">
        <v>-6</v>
      </c>
      <c r="I24" s="72">
        <v>-9.9</v>
      </c>
      <c r="J24" s="72">
        <v>-10.9</v>
      </c>
      <c r="K24" s="72">
        <v>-11.7</v>
      </c>
    </row>
    <row r="25" spans="1:11">
      <c r="A25" t="s">
        <v>26</v>
      </c>
      <c r="B25" s="70">
        <v>-0.2</v>
      </c>
      <c r="C25" s="70">
        <v>2.8</v>
      </c>
      <c r="D25" s="70">
        <v>6.3</v>
      </c>
      <c r="E25" s="70">
        <v>2.6</v>
      </c>
      <c r="F25" s="70">
        <v>1.6</v>
      </c>
      <c r="G25" s="70">
        <v>0.1</v>
      </c>
      <c r="H25" s="70">
        <v>-0.9</v>
      </c>
      <c r="I25" s="70">
        <v>-3.1</v>
      </c>
      <c r="J25" s="70">
        <v>-5.7</v>
      </c>
      <c r="K25" s="70">
        <v>-5.5</v>
      </c>
    </row>
    <row r="26" spans="1:11">
      <c r="A26" t="s">
        <v>27</v>
      </c>
      <c r="B26" s="72">
        <v>-0.3</v>
      </c>
      <c r="C26" s="72">
        <v>4.5999999999999996</v>
      </c>
      <c r="D26" s="72">
        <v>5.3</v>
      </c>
      <c r="E26" s="73">
        <v>7</v>
      </c>
      <c r="F26" s="72">
        <v>6.9</v>
      </c>
      <c r="G26" s="72">
        <v>4.5</v>
      </c>
      <c r="H26" s="72">
        <v>-4.3</v>
      </c>
      <c r="I26" s="72">
        <v>-6.4</v>
      </c>
      <c r="J26" s="73">
        <v>-9</v>
      </c>
      <c r="K26" s="72">
        <v>-7.5</v>
      </c>
    </row>
    <row r="27" spans="1:11">
      <c r="A27" t="s">
        <v>28</v>
      </c>
      <c r="B27" s="70">
        <v>0.6</v>
      </c>
      <c r="C27" s="70">
        <v>13.3</v>
      </c>
      <c r="D27" s="70">
        <v>14.4</v>
      </c>
      <c r="E27" s="70">
        <v>6.4</v>
      </c>
      <c r="F27" s="70">
        <v>-0.2</v>
      </c>
      <c r="G27" s="71">
        <v>-4</v>
      </c>
      <c r="H27" s="70">
        <v>-7.5</v>
      </c>
      <c r="I27" s="70">
        <v>-11.5</v>
      </c>
      <c r="J27" s="70">
        <v>-10.8</v>
      </c>
      <c r="K27" s="70">
        <v>-11.6</v>
      </c>
    </row>
    <row r="28" spans="1:11">
      <c r="A28" t="s">
        <v>29</v>
      </c>
      <c r="B28" s="72">
        <v>2.8</v>
      </c>
      <c r="C28" s="72">
        <v>4.9000000000000004</v>
      </c>
      <c r="D28" s="72">
        <v>3.6</v>
      </c>
      <c r="E28" s="72">
        <v>-2.5</v>
      </c>
      <c r="F28" s="72">
        <v>-1.5</v>
      </c>
      <c r="G28" s="72">
        <v>0.4</v>
      </c>
      <c r="H28" s="72">
        <v>3.4</v>
      </c>
      <c r="I28" s="72">
        <v>0.2</v>
      </c>
      <c r="J28" s="72">
        <v>-0.4</v>
      </c>
      <c r="K28" s="72">
        <v>-5.4</v>
      </c>
    </row>
    <row r="29" spans="1:11">
      <c r="A29" t="s">
        <v>30</v>
      </c>
      <c r="B29" s="70">
        <v>3.5</v>
      </c>
      <c r="C29" s="70">
        <v>5.6</v>
      </c>
      <c r="D29" s="70">
        <v>2.6</v>
      </c>
      <c r="E29" s="70">
        <v>-1.3</v>
      </c>
      <c r="F29" s="70">
        <v>-1.2</v>
      </c>
      <c r="G29" s="70">
        <v>0.1</v>
      </c>
      <c r="H29" s="70">
        <v>-3.3</v>
      </c>
      <c r="I29" s="70">
        <v>-4.7</v>
      </c>
      <c r="J29" s="70">
        <v>-5.0999999999999996</v>
      </c>
      <c r="K29" s="71">
        <v>-3</v>
      </c>
    </row>
    <row r="30" spans="1:11">
      <c r="A30" t="s">
        <v>31</v>
      </c>
      <c r="B30" s="72">
        <v>5.2</v>
      </c>
      <c r="C30" s="72">
        <v>5.6</v>
      </c>
      <c r="D30" s="72">
        <v>6.3</v>
      </c>
      <c r="E30" s="72">
        <v>2.1</v>
      </c>
      <c r="F30" s="72">
        <v>0.8</v>
      </c>
      <c r="G30" s="72">
        <v>-4.3</v>
      </c>
      <c r="H30" s="72">
        <v>-6.6</v>
      </c>
      <c r="I30" s="72">
        <v>-7.7</v>
      </c>
      <c r="J30" s="72">
        <v>-4.9000000000000004</v>
      </c>
      <c r="K30" s="72">
        <v>-3.3</v>
      </c>
    </row>
    <row r="31" spans="1:11">
      <c r="A31" t="s">
        <v>48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activeCell="C3" sqref="C3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6">
      <c r="Q1" s="74" t="s">
        <v>79</v>
      </c>
      <c r="R1" s="75"/>
      <c r="S1" s="75"/>
      <c r="T1" s="74" t="s">
        <v>80</v>
      </c>
      <c r="U1" s="75"/>
      <c r="V1" s="75"/>
      <c r="W1" s="74" t="s">
        <v>81</v>
      </c>
      <c r="X1" s="74"/>
      <c r="Y1" s="74"/>
      <c r="Z1" s="74"/>
    </row>
    <row r="2" spans="1:26" ht="38.25" customHeight="1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</row>
    <row r="3" spans="1:26">
      <c r="A3" s="4" t="s">
        <v>56</v>
      </c>
      <c r="B3" t="s">
        <v>3</v>
      </c>
      <c r="C3" s="3">
        <f>IF('1_Bilancia commerciale'!B3&lt;1,ABS(1-'1_Bilancia commerciale'!B3)*20,('1_Bilancia commerciale'!B3-1)*20)</f>
        <v>1.9999999999999996</v>
      </c>
      <c r="D3" s="3">
        <f>IF('2_posizione internaz.li'!B3&lt;0,'2_posizione internaz.li'!B3/-35*100,0)</f>
        <v>0</v>
      </c>
      <c r="E3" s="3">
        <f>IF('3_Tasso cambio effettivo'!B3&lt;0,'3_Tasso cambio effettivo'!B3/-5*100,'3_Tasso cambio effettivo'!B3/5*100)</f>
        <v>80</v>
      </c>
      <c r="F3" s="3">
        <f>IF('4_Quota export mondiale'!B3&lt;0,'4_Quota export mondiale'!B3/-6*100,0)</f>
        <v>150.16666666666666</v>
      </c>
      <c r="G3" s="3">
        <f>IF('5_Costo_lavoro'!B3&gt;0,'5_Costo_lavoro'!B3/9*100,0)</f>
        <v>110.00000000000001</v>
      </c>
      <c r="H3" s="3">
        <f>IF('6_Prezzo abitazioni'!B3&gt;0,'6_Prezzo abitazioni'!B3/6*100,0)</f>
        <v>5</v>
      </c>
      <c r="I3" s="3">
        <f>IF('7_Crediti concessi privati'!B3&gt;0,'7_Crediti concessi privati'!B3/14*100,0)</f>
        <v>38.571428571428577</v>
      </c>
      <c r="J3" s="3">
        <f>IF('8_Debiti settore privato'!B3&gt;0,'8_Debiti settore privato'!B3/133*100,0)</f>
        <v>130.6015037593985</v>
      </c>
      <c r="K3" s="3">
        <f>IF('9_Debito pubblico'!B3&gt;0,'9_Debito pubblico'!B3/60*100,0)</f>
        <v>167.00000000000003</v>
      </c>
      <c r="L3" s="3">
        <f>IF('10_Disoccupazione'!B3&gt;0,'10_Disoccupazione'!B3/10*100,0)</f>
        <v>75</v>
      </c>
      <c r="M3" s="3">
        <f>IF('11_esposizione finanziaria'!B3&gt;0,'11_esposizione finanziaria'!B3/16.5*100,0)</f>
        <v>3.0303030303030303</v>
      </c>
      <c r="N3" s="3">
        <f>IF('12_Tasso di attivita'!B3&lt;0,'12_Tasso di attivita'!B3/-0.2*100,0)</f>
        <v>0</v>
      </c>
      <c r="O3" s="3">
        <f>IF('13_Disoccupazione lungo periodo'!B3&gt;0,'13_Disoccupazione lungo periodo'!B3/0.5*100,0)</f>
        <v>0</v>
      </c>
      <c r="P3" s="3">
        <f>IF('14_Disoccupazione giovanile'!B3&gt;0,'14_Disoccupazione giovanile'!B3/2*100,0)</f>
        <v>70</v>
      </c>
      <c r="Q3">
        <f t="shared" ref="Q3:Q30" si="0">COUNTIF(C3:P3,"&gt;=100")</f>
        <v>4</v>
      </c>
      <c r="R3" s="3">
        <f>AVERAGE(C3:P3)</f>
        <v>59.383564430556916</v>
      </c>
      <c r="S3">
        <f>RANK(R3,R$3:R$30,1)</f>
        <v>5</v>
      </c>
      <c r="T3">
        <f t="shared" ref="T3:T30" si="1">COUNTIF(C3:G3,"&gt;=100")</f>
        <v>2</v>
      </c>
      <c r="U3" s="3">
        <f t="shared" ref="U3:U33" si="2">AVERAGE(C3:G3)</f>
        <v>68.433333333333337</v>
      </c>
      <c r="V3">
        <f>RANK(U3,U$3:U$30,1)</f>
        <v>2</v>
      </c>
      <c r="W3">
        <f t="shared" ref="W3:W30" si="3">COUNTIF(H3:P3,"&gt;=100")</f>
        <v>2</v>
      </c>
      <c r="X3" s="3">
        <f>AVERAGE(H3:P3)</f>
        <v>54.355915040125566</v>
      </c>
      <c r="Y3">
        <f>RANK(X3,X$3:X$30,1)</f>
        <v>13</v>
      </c>
      <c r="Z3" s="3">
        <f>SUM(H3:P3)/14/R3*100</f>
        <v>58.843029338434427</v>
      </c>
    </row>
    <row r="4" spans="1:26">
      <c r="A4" s="4" t="s">
        <v>57</v>
      </c>
      <c r="B4" t="s">
        <v>5</v>
      </c>
      <c r="C4" s="3">
        <f>IF('1_Bilancia commerciale'!B4&lt;1,ABS(1-'1_Bilancia commerciale'!B4)*20,('1_Bilancia commerciale'!B4-1)*20)</f>
        <v>380</v>
      </c>
      <c r="D4" s="3">
        <f>IF('2_posizione internaz.li'!B4&lt;0,'2_posizione internaz.li'!B4/-35*100,0)</f>
        <v>277.14285714285711</v>
      </c>
      <c r="E4" s="3">
        <f>IF('3_Tasso cambio effettivo'!B4&lt;0,'3_Tasso cambio effettivo'!B4/-5*100,'3_Tasso cambio effettivo'!B4/5*100)</f>
        <v>366</v>
      </c>
      <c r="F4" s="3">
        <f>IF('4_Quota export mondiale'!B4&lt;0,'4_Quota export mondiale'!B4/-6*100,0)</f>
        <v>0</v>
      </c>
      <c r="G4" s="3">
        <f>IF('5_Costo_lavoro'!B4&gt;0,'5_Costo_lavoro'!B4/9*100,0)</f>
        <v>391.11111111111114</v>
      </c>
      <c r="H4" s="3">
        <f>IF('6_Prezzo abitazioni'!B4&gt;0,'6_Prezzo abitazioni'!B4/6*100,0)</f>
        <v>0</v>
      </c>
      <c r="I4" s="3">
        <f>IF('7_Crediti concessi privati'!B4&gt;0,'7_Crediti concessi privati'!B4/14*100,0)</f>
        <v>12.857142857142859</v>
      </c>
      <c r="J4" s="3">
        <f>IF('8_Debiti settore privato'!B4&gt;0,'8_Debiti settore privato'!B4/133*100,0)</f>
        <v>105.5639097744361</v>
      </c>
      <c r="K4" s="3">
        <f>IF('9_Debito pubblico'!B4&gt;0,'9_Debito pubblico'!B4/60*100,0)</f>
        <v>22.833333333333332</v>
      </c>
      <c r="L4" s="3">
        <f>IF('10_Disoccupazione'!B4&gt;0,'10_Disoccupazione'!B4/10*100,0)</f>
        <v>64</v>
      </c>
      <c r="M4" s="3">
        <f>IF('11_esposizione finanziaria'!B4&gt;0,'11_esposizione finanziaria'!B4/16.5*100,0)</f>
        <v>23.030303030303028</v>
      </c>
      <c r="N4" s="3">
        <f>IF('12_Tasso di attivita'!B4&lt;0,'12_Tasso di attivita'!B4/-0.2*100,0)</f>
        <v>0</v>
      </c>
      <c r="O4" s="3">
        <f>IF('13_Disoccupazione lungo periodo'!B4&gt;0,'13_Disoccupazione lungo periodo'!B4/0.5*100,0)</f>
        <v>0</v>
      </c>
      <c r="P4" s="3">
        <f>IF('14_Disoccupazione giovanile'!B4&gt;0,'14_Disoccupazione giovanile'!B4/2*100,0)</f>
        <v>0</v>
      </c>
      <c r="Q4">
        <f t="shared" si="0"/>
        <v>5</v>
      </c>
      <c r="R4" s="3">
        <f t="shared" ref="R4:R33" si="4">AVERAGE(C4:P4)</f>
        <v>117.32418980351311</v>
      </c>
      <c r="S4">
        <f t="shared" ref="S4:S30" si="5">RANK(R4,R$3:R$30,1)</f>
        <v>19</v>
      </c>
      <c r="T4">
        <f t="shared" si="1"/>
        <v>4</v>
      </c>
      <c r="U4" s="3">
        <f t="shared" si="2"/>
        <v>282.85079365079366</v>
      </c>
      <c r="V4">
        <f t="shared" ref="V4:V30" si="6">RANK(U4,U$3:U$30,1)</f>
        <v>28</v>
      </c>
      <c r="W4">
        <f t="shared" si="3"/>
        <v>1</v>
      </c>
      <c r="X4" s="3">
        <f t="shared" ref="X4:X33" si="7">AVERAGE(H4:P4)</f>
        <v>25.364965443912816</v>
      </c>
      <c r="Y4">
        <f t="shared" ref="Y4:Y30" si="8">RANK(X4,X$3:X$30,1)</f>
        <v>1</v>
      </c>
      <c r="Z4" s="3">
        <f t="shared" ref="Z4:Z33" si="9">SUM(H4:P4)/14/R4*100</f>
        <v>13.898284097467247</v>
      </c>
    </row>
    <row r="5" spans="1:26">
      <c r="A5" s="4" t="s">
        <v>57</v>
      </c>
      <c r="B5" t="s">
        <v>6</v>
      </c>
      <c r="C5" s="3">
        <f>IF('1_Bilancia commerciale'!B5&lt;1,ABS(1-'1_Bilancia commerciale'!B5)*20,('1_Bilancia commerciale'!B5-1)*20)</f>
        <v>78</v>
      </c>
      <c r="D5" s="3">
        <f>IF('2_posizione internaz.li'!B5&lt;0,'2_posizione internaz.li'!B5/-35*100,0)</f>
        <v>125.42857142857142</v>
      </c>
      <c r="E5" s="3">
        <f>IF('3_Tasso cambio effettivo'!B5&lt;0,'3_Tasso cambio effettivo'!B5/-5*100,'3_Tasso cambio effettivo'!B5/5*100)</f>
        <v>270</v>
      </c>
      <c r="F5" s="3">
        <f>IF('4_Quota export mondiale'!B5&lt;0,'4_Quota export mondiale'!B5/-6*100,0)</f>
        <v>0</v>
      </c>
      <c r="G5" s="3">
        <f>IF('5_Costo_lavoro'!B5&gt;0,'5_Costo_lavoro'!B5/9*100,0)</f>
        <v>100</v>
      </c>
      <c r="H5" s="3">
        <f>IF('6_Prezzo abitazioni'!B5&gt;0,'6_Prezzo abitazioni'!B5/6*100,0)</f>
        <v>0</v>
      </c>
      <c r="I5" s="3">
        <f>IF('7_Crediti concessi privati'!B5&gt;0,'7_Crediti concessi privati'!B5/14*100,0)</f>
        <v>3.5714285714285712</v>
      </c>
      <c r="J5" s="3">
        <f>IF('8_Debiti settore privato'!B5&gt;0,'8_Debiti settore privato'!B5/133*100,0)</f>
        <v>49.548872180451134</v>
      </c>
      <c r="K5" s="3">
        <f>IF('9_Debito pubblico'!B5&gt;0,'9_Debito pubblico'!B5/60*100,0)</f>
        <v>56.000000000000007</v>
      </c>
      <c r="L5" s="3">
        <f>IF('10_Disoccupazione'!B5&gt;0,'10_Disoccupazione'!B5/10*100,0)</f>
        <v>55.000000000000007</v>
      </c>
      <c r="M5" s="3">
        <f>IF('11_esposizione finanziaria'!B5&gt;0,'11_esposizione finanziaria'!B5/16.5*100,0)</f>
        <v>13.333333333333334</v>
      </c>
      <c r="N5" s="3">
        <f>IF('12_Tasso di attivita'!B5&lt;0,'12_Tasso di attivita'!B5/-0.2*100,0)</f>
        <v>100</v>
      </c>
      <c r="O5" s="3">
        <f>IF('13_Disoccupazione lungo periodo'!B5&gt;0,'13_Disoccupazione lungo periodo'!B5/0.5*100,0)</f>
        <v>0</v>
      </c>
      <c r="P5" s="3">
        <f>IF('14_Disoccupazione giovanile'!B5&gt;0,'14_Disoccupazione giovanile'!B5/2*100,0)</f>
        <v>0</v>
      </c>
      <c r="Q5">
        <f t="shared" si="0"/>
        <v>4</v>
      </c>
      <c r="R5" s="3">
        <f t="shared" si="4"/>
        <v>60.777300393841749</v>
      </c>
      <c r="S5">
        <f t="shared" si="5"/>
        <v>7</v>
      </c>
      <c r="T5">
        <f t="shared" si="1"/>
        <v>3</v>
      </c>
      <c r="U5" s="3">
        <f t="shared" si="2"/>
        <v>114.68571428571428</v>
      </c>
      <c r="V5">
        <f t="shared" si="6"/>
        <v>12</v>
      </c>
      <c r="W5">
        <f t="shared" si="3"/>
        <v>1</v>
      </c>
      <c r="X5" s="3">
        <f t="shared" si="7"/>
        <v>30.828181565023669</v>
      </c>
      <c r="Y5">
        <f t="shared" si="8"/>
        <v>3</v>
      </c>
      <c r="Z5" s="3">
        <f t="shared" si="9"/>
        <v>32.607760779023394</v>
      </c>
    </row>
    <row r="6" spans="1:26">
      <c r="A6" s="4" t="s">
        <v>57</v>
      </c>
      <c r="B6" t="s">
        <v>7</v>
      </c>
      <c r="C6" s="3">
        <f>IF('1_Bilancia commerciale'!B6&lt;1,ABS(1-'1_Bilancia commerciale'!B6)*20,('1_Bilancia commerciale'!B6-1)*20)</f>
        <v>32</v>
      </c>
      <c r="D6" s="3">
        <f>IF('2_posizione internaz.li'!B6&lt;0,'2_posizione internaz.li'!B6/-35*100,0)</f>
        <v>0</v>
      </c>
      <c r="E6" s="3">
        <f>IF('3_Tasso cambio effettivo'!B6&lt;0,'3_Tasso cambio effettivo'!B6/-5*100,'3_Tasso cambio effettivo'!B6/5*100)</f>
        <v>110.00000000000001</v>
      </c>
      <c r="F6" s="3">
        <f>IF('4_Quota export mondiale'!B6&lt;0,'4_Quota export mondiale'!B6/-6*100,0)</f>
        <v>18.666666666666668</v>
      </c>
      <c r="G6" s="3">
        <f>IF('5_Costo_lavoro'!B6&gt;0,'5_Costo_lavoro'!B6/9*100,0)</f>
        <v>182.2222222222222</v>
      </c>
      <c r="H6" s="3">
        <f>IF('6_Prezzo abitazioni'!B6&gt;0,'6_Prezzo abitazioni'!B6/6*100,0)</f>
        <v>0</v>
      </c>
      <c r="I6" s="3">
        <f>IF('7_Crediti concessi privati'!B6&gt;0,'7_Crediti concessi privati'!B6/14*100,0)</f>
        <v>0</v>
      </c>
      <c r="J6" s="3">
        <f>IF('8_Debiti settore privato'!B6&gt;0,'8_Debiti settore privato'!B6/133*100,0)</f>
        <v>174.58646616541353</v>
      </c>
      <c r="K6" s="3">
        <f>IF('9_Debito pubblico'!B6&gt;0,'9_Debito pubblico'!B6/60*100,0)</f>
        <v>67</v>
      </c>
      <c r="L6" s="3">
        <f>IF('10_Disoccupazione'!B6&gt;0,'10_Disoccupazione'!B6/10*100,0)</f>
        <v>46</v>
      </c>
      <c r="M6" s="3">
        <f>IF('11_esposizione finanziaria'!B6&gt;0,'11_esposizione finanziaria'!B6/16.5*100,0)</f>
        <v>33.333333333333329</v>
      </c>
      <c r="N6" s="3">
        <f>IF('12_Tasso di attivita'!B6&lt;0,'12_Tasso di attivita'!B6/-0.2*100,0)</f>
        <v>200</v>
      </c>
      <c r="O6" s="3">
        <f>IF('13_Disoccupazione lungo periodo'!B6&gt;0,'13_Disoccupazione lungo periodo'!B6/0.5*100,0)</f>
        <v>0</v>
      </c>
      <c r="P6" s="3">
        <f>IF('14_Disoccupazione giovanile'!B6&gt;0,'14_Disoccupazione giovanile'!B6/2*100,0)</f>
        <v>285</v>
      </c>
      <c r="Q6">
        <f t="shared" si="0"/>
        <v>5</v>
      </c>
      <c r="R6" s="3">
        <f t="shared" si="4"/>
        <v>82.057763456259707</v>
      </c>
      <c r="S6">
        <f t="shared" si="5"/>
        <v>13</v>
      </c>
      <c r="T6">
        <f t="shared" si="1"/>
        <v>2</v>
      </c>
      <c r="U6" s="3">
        <f t="shared" si="2"/>
        <v>68.577777777777769</v>
      </c>
      <c r="V6">
        <f t="shared" si="6"/>
        <v>3</v>
      </c>
      <c r="W6">
        <f t="shared" si="3"/>
        <v>3</v>
      </c>
      <c r="X6" s="3">
        <f t="shared" si="7"/>
        <v>89.546644388749655</v>
      </c>
      <c r="Y6">
        <f t="shared" si="8"/>
        <v>21</v>
      </c>
      <c r="Z6" s="3">
        <f t="shared" si="9"/>
        <v>70.15265532417439</v>
      </c>
    </row>
    <row r="7" spans="1:26">
      <c r="A7" s="4" t="s">
        <v>56</v>
      </c>
      <c r="B7" t="s">
        <v>8</v>
      </c>
      <c r="C7" s="3">
        <f>IF('1_Bilancia commerciale'!B7&lt;1,ABS(1-'1_Bilancia commerciale'!B7)*20,('1_Bilancia commerciale'!B7-1)*20)</f>
        <v>102</v>
      </c>
      <c r="D7" s="3">
        <f>IF('2_posizione internaz.li'!B7&lt;0,'2_posizione internaz.li'!B7/-35*100,0)</f>
        <v>0</v>
      </c>
      <c r="E7" s="3">
        <f>IF('3_Tasso cambio effettivo'!B7&lt;0,'3_Tasso cambio effettivo'!B7/-5*100,'3_Tasso cambio effettivo'!B7/5*100)</f>
        <v>57.999999999999993</v>
      </c>
      <c r="F7" s="3">
        <f>IF('4_Quota export mondiale'!B7&lt;0,'4_Quota export mondiale'!B7/-6*100,0)</f>
        <v>113.83333333333334</v>
      </c>
      <c r="G7" s="3">
        <f>IF('5_Costo_lavoro'!B7&gt;0,'5_Costo_lavoro'!B7/9*100,0)</f>
        <v>102.22222222222221</v>
      </c>
      <c r="H7" s="3">
        <f>IF('6_Prezzo abitazioni'!B7&gt;0,'6_Prezzo abitazioni'!B7/6*100,0)</f>
        <v>11.666666666666666</v>
      </c>
      <c r="I7" s="3">
        <f>IF('7_Crediti concessi privati'!B7&gt;0,'7_Crediti concessi privati'!B7/14*100,0)</f>
        <v>0</v>
      </c>
      <c r="J7" s="3">
        <f>IF('8_Debiti settore privato'!B7&gt;0,'8_Debiti settore privato'!B7/133*100,0)</f>
        <v>85.488721804511286</v>
      </c>
      <c r="K7" s="3">
        <f>IF('9_Debito pubblico'!B7&gt;0,'9_Debito pubblico'!B7/60*100,0)</f>
        <v>121.66666666666666</v>
      </c>
      <c r="L7" s="3">
        <f>IF('10_Disoccupazione'!B7&gt;0,'10_Disoccupazione'!B7/10*100,0)</f>
        <v>78</v>
      </c>
      <c r="M7" s="3">
        <f>IF('11_esposizione finanziaria'!B7&gt;0,'11_esposizione finanziaria'!B7/16.5*100,0)</f>
        <v>0</v>
      </c>
      <c r="N7" s="3">
        <f>IF('12_Tasso di attivita'!B7&lt;0,'12_Tasso di attivita'!B7/-0.2*100,0)</f>
        <v>0</v>
      </c>
      <c r="O7" s="3">
        <f>IF('13_Disoccupazione lungo periodo'!B7&gt;0,'13_Disoccupazione lungo periodo'!B7/0.5*100,0)</f>
        <v>0</v>
      </c>
      <c r="P7" s="3">
        <f>IF('14_Disoccupazione giovanile'!B7&gt;0,'14_Disoccupazione giovanile'!B7/2*100,0)</f>
        <v>0</v>
      </c>
      <c r="Q7">
        <f t="shared" si="0"/>
        <v>4</v>
      </c>
      <c r="R7" s="3">
        <f t="shared" si="4"/>
        <v>48.062686478100019</v>
      </c>
      <c r="S7">
        <f t="shared" si="5"/>
        <v>1</v>
      </c>
      <c r="T7">
        <f t="shared" si="1"/>
        <v>3</v>
      </c>
      <c r="U7" s="3">
        <f t="shared" si="2"/>
        <v>75.211111111111123</v>
      </c>
      <c r="V7">
        <f t="shared" si="6"/>
        <v>6</v>
      </c>
      <c r="W7">
        <f t="shared" si="3"/>
        <v>1</v>
      </c>
      <c r="X7" s="3">
        <f t="shared" si="7"/>
        <v>32.980228348649398</v>
      </c>
      <c r="Y7">
        <f t="shared" si="8"/>
        <v>4</v>
      </c>
      <c r="Z7" s="3">
        <f t="shared" si="9"/>
        <v>44.112339364653472</v>
      </c>
    </row>
    <row r="8" spans="1:26">
      <c r="A8" s="4" t="s">
        <v>56</v>
      </c>
      <c r="B8" t="s">
        <v>9</v>
      </c>
      <c r="C8" s="3">
        <f>IF('1_Bilancia commerciale'!B8&lt;1,ABS(1-'1_Bilancia commerciale'!B8)*20,('1_Bilancia commerciale'!B8-1)*20)</f>
        <v>160</v>
      </c>
      <c r="D8" s="3">
        <f>IF('2_posizione internaz.li'!B8&lt;0,'2_posizione internaz.li'!B8/-35*100,0)</f>
        <v>223.42857142857144</v>
      </c>
      <c r="E8" s="3">
        <f>IF('3_Tasso cambio effettivo'!B8&lt;0,'3_Tasso cambio effettivo'!B8/-5*100,'3_Tasso cambio effettivo'!B8/5*100)</f>
        <v>272</v>
      </c>
      <c r="F8" s="3">
        <f>IF('4_Quota export mondiale'!B8&lt;0,'4_Quota export mondiale'!B8/-6*100,0)</f>
        <v>0</v>
      </c>
      <c r="G8" s="3">
        <f>IF('5_Costo_lavoro'!B8&gt;0,'5_Costo_lavoro'!B8/9*100,0)</f>
        <v>427.77777777777777</v>
      </c>
      <c r="H8" s="3">
        <f>IF('6_Prezzo abitazioni'!B8&gt;0,'6_Prezzo abitazioni'!B8/6*100,0)</f>
        <v>0</v>
      </c>
      <c r="I8" s="3">
        <f>IF('7_Crediti concessi privati'!B8&gt;0,'7_Crediti concessi privati'!B8/14*100,0)</f>
        <v>0</v>
      </c>
      <c r="J8" s="3">
        <f>IF('8_Debiti settore privato'!B8&gt;0,'8_Debiti settore privato'!B8/133*100,0)</f>
        <v>109.62406015037595</v>
      </c>
      <c r="K8" s="3">
        <f>IF('9_Debito pubblico'!B8&gt;0,'9_Debito pubblico'!B8/60*100,0)</f>
        <v>12.000000000000002</v>
      </c>
      <c r="L8" s="3">
        <f>IF('10_Disoccupazione'!B8&gt;0,'10_Disoccupazione'!B8/10*100,0)</f>
        <v>79</v>
      </c>
      <c r="M8" s="3">
        <f>IF('11_esposizione finanziaria'!B8&gt;0,'11_esposizione finanziaria'!B8/16.5*100,0)</f>
        <v>0</v>
      </c>
      <c r="N8" s="3">
        <f>IF('12_Tasso di attivita'!B8&lt;0,'12_Tasso di attivita'!B8/-0.2*100,0)</f>
        <v>0</v>
      </c>
      <c r="O8" s="3">
        <f>IF('13_Disoccupazione lungo periodo'!B8&gt;0,'13_Disoccupazione lungo periodo'!B8/0.5*100,0)</f>
        <v>160</v>
      </c>
      <c r="P8" s="3">
        <f>IF('14_Disoccupazione giovanile'!B8&gt;0,'14_Disoccupazione giovanile'!B8/2*100,0)</f>
        <v>765</v>
      </c>
      <c r="Q8">
        <f t="shared" si="0"/>
        <v>7</v>
      </c>
      <c r="R8" s="3">
        <f t="shared" si="4"/>
        <v>157.77360066833748</v>
      </c>
      <c r="S8">
        <f t="shared" si="5"/>
        <v>25</v>
      </c>
      <c r="T8">
        <f t="shared" si="1"/>
        <v>4</v>
      </c>
      <c r="U8" s="3">
        <f t="shared" si="2"/>
        <v>216.64126984126983</v>
      </c>
      <c r="V8">
        <f t="shared" si="6"/>
        <v>26</v>
      </c>
      <c r="W8">
        <f t="shared" si="3"/>
        <v>3</v>
      </c>
      <c r="X8" s="3">
        <f t="shared" si="7"/>
        <v>125.06934001670844</v>
      </c>
      <c r="Y8">
        <f t="shared" si="8"/>
        <v>23</v>
      </c>
      <c r="Z8" s="3">
        <f t="shared" si="9"/>
        <v>50.960184873504623</v>
      </c>
    </row>
    <row r="9" spans="1:26">
      <c r="A9" s="4" t="s">
        <v>56</v>
      </c>
      <c r="B9" t="s">
        <v>10</v>
      </c>
      <c r="C9" s="3">
        <f>IF('1_Bilancia commerciale'!B9&lt;1,ABS(1-'1_Bilancia commerciale'!B9)*20,('1_Bilancia commerciale'!B9-1)*20)</f>
        <v>136</v>
      </c>
      <c r="D9" s="3">
        <f>IF('2_posizione internaz.li'!B9&lt;0,'2_posizione internaz.li'!B9/-35*100,0)</f>
        <v>330.57142857142856</v>
      </c>
      <c r="E9" s="3">
        <f>IF('3_Tasso cambio effettivo'!B9&lt;0,'3_Tasso cambio effettivo'!B9/-5*100,'3_Tasso cambio effettivo'!B9/5*100)</f>
        <v>104</v>
      </c>
      <c r="F9" s="3">
        <f>IF('4_Quota export mondiale'!B9&lt;0,'4_Quota export mondiale'!B9/-6*100,0)</f>
        <v>0</v>
      </c>
      <c r="G9" s="3">
        <f>IF('5_Costo_lavoro'!B9&gt;0,'5_Costo_lavoro'!B9/9*100,0)</f>
        <v>96.666666666666657</v>
      </c>
      <c r="H9" s="3">
        <f>IF('6_Prezzo abitazioni'!B9&gt;0,'6_Prezzo abitazioni'!B9/6*100,0)</f>
        <v>0</v>
      </c>
      <c r="I9" s="3">
        <f>IF('7_Crediti concessi privati'!B9&gt;0,'7_Crediti concessi privati'!B9/14*100,0)</f>
        <v>0</v>
      </c>
      <c r="J9" s="3">
        <f>IF('8_Debiti settore privato'!B9&gt;0,'8_Debiti settore privato'!B9/133*100,0)</f>
        <v>192.55639097744364</v>
      </c>
      <c r="K9" s="3">
        <f>IF('9_Debito pubblico'!B9&gt;0,'9_Debito pubblico'!B9/60*100,0)</f>
        <v>102.49999999999999</v>
      </c>
      <c r="L9" s="3">
        <f>IF('10_Disoccupazione'!B9&gt;0,'10_Disoccupazione'!B9/10*100,0)</f>
        <v>81</v>
      </c>
      <c r="M9" s="3">
        <f>IF('11_esposizione finanziaria'!B9&gt;0,'11_esposizione finanziaria'!B9/16.5*100,0)</f>
        <v>20.606060606060606</v>
      </c>
      <c r="N9" s="3">
        <f>IF('12_Tasso di attivita'!B9&lt;0,'12_Tasso di attivita'!B9/-0.2*100,0)</f>
        <v>949.99999999999977</v>
      </c>
      <c r="O9" s="3">
        <f>IF('13_Disoccupazione lungo periodo'!B9&gt;0,'13_Disoccupazione lungo periodo'!B9/0.5*100,0)</f>
        <v>420</v>
      </c>
      <c r="P9" s="3">
        <f>IF('14_Disoccupazione giovanile'!B9&gt;0,'14_Disoccupazione giovanile'!B9/2*100,0)</f>
        <v>785</v>
      </c>
      <c r="Q9">
        <f t="shared" si="0"/>
        <v>8</v>
      </c>
      <c r="R9" s="3">
        <f t="shared" si="4"/>
        <v>229.92146763011422</v>
      </c>
      <c r="S9">
        <f t="shared" si="5"/>
        <v>28</v>
      </c>
      <c r="T9">
        <f t="shared" si="1"/>
        <v>3</v>
      </c>
      <c r="U9" s="3">
        <f t="shared" si="2"/>
        <v>133.44761904761904</v>
      </c>
      <c r="V9">
        <f t="shared" si="6"/>
        <v>14</v>
      </c>
      <c r="W9">
        <f t="shared" si="3"/>
        <v>5</v>
      </c>
      <c r="X9" s="3">
        <f t="shared" si="7"/>
        <v>283.51805017594484</v>
      </c>
      <c r="Y9">
        <f t="shared" si="8"/>
        <v>28</v>
      </c>
      <c r="Z9" s="3">
        <f t="shared" si="9"/>
        <v>79.271242291193545</v>
      </c>
    </row>
    <row r="10" spans="1:26">
      <c r="A10" s="4" t="s">
        <v>56</v>
      </c>
      <c r="B10" t="s">
        <v>11</v>
      </c>
      <c r="C10" s="3">
        <f>IF('1_Bilancia commerciale'!B10&lt;1,ABS(1-'1_Bilancia commerciale'!B10)*20,('1_Bilancia commerciale'!B10-1)*20)</f>
        <v>304</v>
      </c>
      <c r="D10" s="3">
        <f>IF('2_posizione internaz.li'!B10&lt;0,'2_posizione internaz.li'!B10/-35*100,0)</f>
        <v>250</v>
      </c>
      <c r="E10" s="3">
        <f>IF('3_Tasso cambio effettivo'!B10&lt;0,'3_Tasso cambio effettivo'!B10/-5*100,'3_Tasso cambio effettivo'!B10/5*100)</f>
        <v>96</v>
      </c>
      <c r="F10" s="3">
        <f>IF('4_Quota export mondiale'!B10&lt;0,'4_Quota export mondiale'!B10/-6*100,0)</f>
        <v>172.33333333333334</v>
      </c>
      <c r="G10" s="3">
        <f>IF('5_Costo_lavoro'!B10&gt;0,'5_Costo_lavoro'!B10/9*100,0)</f>
        <v>175.55555555555554</v>
      </c>
      <c r="H10" s="3">
        <f>IF('6_Prezzo abitazioni'!B10&gt;0,'6_Prezzo abitazioni'!B10/6*100,0)</f>
        <v>0</v>
      </c>
      <c r="I10" s="3">
        <f>IF('7_Crediti concessi privati'!B10&gt;0,'7_Crediti concessi privati'!B10/14*100,0)</f>
        <v>15.714285714285717</v>
      </c>
      <c r="J10" s="3">
        <f>IF('8_Debiti settore privato'!B10&gt;0,'8_Debiti settore privato'!B10/133*100,0)</f>
        <v>87.593984962406012</v>
      </c>
      <c r="K10" s="3">
        <f>IF('9_Debito pubblico'!B10&gt;0,'9_Debito pubblico'!B10/60*100,0)</f>
        <v>211.16666666666669</v>
      </c>
      <c r="L10" s="3">
        <f>IF('10_Disoccupazione'!B10&gt;0,'10_Disoccupazione'!B10/10*100,0)</f>
        <v>86</v>
      </c>
      <c r="M10" s="3">
        <f>IF('11_esposizione finanziaria'!B10&gt;0,'11_esposizione finanziaria'!B10/16.5*100,0)</f>
        <v>61.212121212121204</v>
      </c>
      <c r="N10" s="3">
        <f>IF('12_Tasso di attivita'!B10&lt;0,'12_Tasso di attivita'!B10/-0.2*100,0)</f>
        <v>0</v>
      </c>
      <c r="O10" s="3">
        <f>IF('13_Disoccupazione lungo periodo'!B10&gt;0,'13_Disoccupazione lungo periodo'!B10/0.5*100,0)</f>
        <v>0</v>
      </c>
      <c r="P10" s="3">
        <f>IF('14_Disoccupazione giovanile'!B10&gt;0,'14_Disoccupazione giovanile'!B10/2*100,0)</f>
        <v>35</v>
      </c>
      <c r="Q10">
        <f t="shared" si="0"/>
        <v>5</v>
      </c>
      <c r="R10" s="3">
        <f t="shared" si="4"/>
        <v>106.75542481745489</v>
      </c>
      <c r="S10">
        <f t="shared" si="5"/>
        <v>18</v>
      </c>
      <c r="T10">
        <f t="shared" si="1"/>
        <v>4</v>
      </c>
      <c r="U10" s="3">
        <f t="shared" si="2"/>
        <v>199.57777777777778</v>
      </c>
      <c r="V10">
        <f t="shared" si="6"/>
        <v>25</v>
      </c>
      <c r="W10">
        <f t="shared" si="3"/>
        <v>1</v>
      </c>
      <c r="X10" s="3">
        <f t="shared" si="7"/>
        <v>55.187450950608849</v>
      </c>
      <c r="Y10">
        <f t="shared" si="8"/>
        <v>14</v>
      </c>
      <c r="Z10" s="3">
        <f t="shared" si="9"/>
        <v>33.232640964467777</v>
      </c>
    </row>
    <row r="11" spans="1:26">
      <c r="A11" s="4" t="s">
        <v>56</v>
      </c>
      <c r="B11" t="s">
        <v>12</v>
      </c>
      <c r="C11" s="3">
        <f>IF('1_Bilancia commerciale'!B11&lt;1,ABS(1-'1_Bilancia commerciale'!B11)*20,('1_Bilancia commerciale'!B11-1)*20)</f>
        <v>170</v>
      </c>
      <c r="D11" s="3">
        <f>IF('2_posizione internaz.li'!B11&lt;0,'2_posizione internaz.li'!B11/-35*100,0)</f>
        <v>278.85714285714283</v>
      </c>
      <c r="E11" s="3">
        <f>IF('3_Tasso cambio effettivo'!B11&lt;0,'3_Tasso cambio effettivo'!B11/-5*100,'3_Tasso cambio effettivo'!B11/5*100)</f>
        <v>92</v>
      </c>
      <c r="F11" s="3">
        <f>IF('4_Quota export mondiale'!B11&lt;0,'4_Quota export mondiale'!B11/-6*100,0)</f>
        <v>147</v>
      </c>
      <c r="G11" s="3">
        <f>IF('5_Costo_lavoro'!B11&gt;0,'5_Costo_lavoro'!B11/9*100,0)</f>
        <v>123.33333333333334</v>
      </c>
      <c r="H11" s="3">
        <f>IF('6_Prezzo abitazioni'!B11&gt;0,'6_Prezzo abitazioni'!B11/6*100,0)</f>
        <v>0</v>
      </c>
      <c r="I11" s="3">
        <f>IF('7_Crediti concessi privati'!B11&gt;0,'7_Crediti concessi privati'!B11/14*100,0)</f>
        <v>0</v>
      </c>
      <c r="J11" s="3">
        <f>IF('8_Debiti settore privato'!B11&gt;0,'8_Debiti settore privato'!B11/133*100,0)</f>
        <v>153.53383458646616</v>
      </c>
      <c r="K11" s="3">
        <f>IF('9_Debito pubblico'!B11&gt;0,'9_Debito pubblico'!B11/60*100,0)</f>
        <v>88.833333333333329</v>
      </c>
      <c r="L11" s="3">
        <f>IF('10_Disoccupazione'!B11&gt;0,'10_Disoccupazione'!B11/10*100,0)</f>
        <v>125</v>
      </c>
      <c r="M11" s="3">
        <f>IF('11_esposizione finanziaria'!B11&gt;0,'11_esposizione finanziaria'!B11/16.5*100,0)</f>
        <v>16.969696969696969</v>
      </c>
      <c r="N11" s="3">
        <f>IF('12_Tasso di attivita'!B11&lt;0,'12_Tasso di attivita'!B11/-0.2*100,0)</f>
        <v>0</v>
      </c>
      <c r="O11" s="3">
        <f>IF('13_Disoccupazione lungo periodo'!B11&gt;0,'13_Disoccupazione lungo periodo'!B11/0.5*100,0)</f>
        <v>500</v>
      </c>
      <c r="P11" s="3">
        <f>IF('14_Disoccupazione giovanile'!B11&gt;0,'14_Disoccupazione giovanile'!B11/2*100,0)</f>
        <v>990</v>
      </c>
      <c r="Q11">
        <f t="shared" si="0"/>
        <v>8</v>
      </c>
      <c r="R11" s="3">
        <f t="shared" si="4"/>
        <v>191.82338150571235</v>
      </c>
      <c r="S11">
        <f t="shared" si="5"/>
        <v>26</v>
      </c>
      <c r="T11">
        <f t="shared" si="1"/>
        <v>4</v>
      </c>
      <c r="U11" s="3">
        <f t="shared" si="2"/>
        <v>162.23809523809524</v>
      </c>
      <c r="V11">
        <f t="shared" si="6"/>
        <v>20</v>
      </c>
      <c r="W11">
        <f t="shared" si="3"/>
        <v>4</v>
      </c>
      <c r="X11" s="3">
        <f t="shared" si="7"/>
        <v>208.25965165438851</v>
      </c>
      <c r="Y11">
        <f t="shared" si="8"/>
        <v>27</v>
      </c>
      <c r="Z11" s="3">
        <f t="shared" si="9"/>
        <v>69.79399674016129</v>
      </c>
    </row>
    <row r="12" spans="1:26">
      <c r="A12" s="4" t="s">
        <v>56</v>
      </c>
      <c r="B12" t="s">
        <v>13</v>
      </c>
      <c r="C12" s="3">
        <f>IF('1_Bilancia commerciale'!B12&lt;1,ABS(1-'1_Bilancia commerciale'!B12)*20,('1_Bilancia commerciale'!B12-1)*20)</f>
        <v>28</v>
      </c>
      <c r="D12" s="3">
        <f>IF('2_posizione internaz.li'!B12&lt;0,'2_posizione internaz.li'!B12/-35*100,0)</f>
        <v>42.285714285714285</v>
      </c>
      <c r="E12" s="3">
        <f>IF('3_Tasso cambio effettivo'!B12&lt;0,'3_Tasso cambio effettivo'!B12/-5*100,'3_Tasso cambio effettivo'!B12/5*100)</f>
        <v>52</v>
      </c>
      <c r="F12" s="3">
        <f>IF('4_Quota export mondiale'!B12&lt;0,'4_Quota export mondiale'!B12/-6*100,0)</f>
        <v>227</v>
      </c>
      <c r="G12" s="3">
        <f>IF('5_Costo_lavoro'!B12&gt;0,'5_Costo_lavoro'!B12/9*100,0)</f>
        <v>88.888888888888886</v>
      </c>
      <c r="H12" s="3">
        <f>IF('6_Prezzo abitazioni'!B12&gt;0,'6_Prezzo abitazioni'!B12/6*100,0)</f>
        <v>0</v>
      </c>
      <c r="I12" s="3">
        <f>IF('7_Crediti concessi privati'!B12&gt;0,'7_Crediti concessi privati'!B12/14*100,0)</f>
        <v>23.571428571428569</v>
      </c>
      <c r="J12" s="3">
        <f>IF('8_Debiti settore privato'!B12&gt;0,'8_Debiti settore privato'!B12/133*100,0)</f>
        <v>98.195488721804509</v>
      </c>
      <c r="K12" s="3">
        <f>IF('9_Debito pubblico'!B12&gt;0,'9_Debito pubblico'!B12/60*100,0)</f>
        <v>138.33333333333334</v>
      </c>
      <c r="L12" s="3">
        <f>IF('10_Disoccupazione'!B12&gt;0,'10_Disoccupazione'!B12/10*100,0)</f>
        <v>82</v>
      </c>
      <c r="M12" s="3">
        <f>IF('11_esposizione finanziaria'!B12&gt;0,'11_esposizione finanziaria'!B12/16.5*100,0)</f>
        <v>0</v>
      </c>
      <c r="N12" s="3">
        <f>IF('12_Tasso di attivita'!B12&lt;0,'12_Tasso di attivita'!B12/-0.2*100,0)</f>
        <v>0</v>
      </c>
      <c r="O12" s="3">
        <f>IF('13_Disoccupazione lungo periodo'!B12&gt;0,'13_Disoccupazione lungo periodo'!B12/0.5*100,0)</f>
        <v>0</v>
      </c>
      <c r="P12" s="3">
        <f>IF('14_Disoccupazione giovanile'!B12&gt;0,'14_Disoccupazione giovanile'!B12/2*100,0)</f>
        <v>80</v>
      </c>
      <c r="Q12">
        <f t="shared" si="0"/>
        <v>2</v>
      </c>
      <c r="R12" s="3">
        <f t="shared" si="4"/>
        <v>61.448203842940686</v>
      </c>
      <c r="S12">
        <f t="shared" si="5"/>
        <v>8</v>
      </c>
      <c r="T12">
        <f t="shared" si="1"/>
        <v>1</v>
      </c>
      <c r="U12" s="3">
        <f t="shared" si="2"/>
        <v>87.634920634920633</v>
      </c>
      <c r="V12">
        <f t="shared" si="6"/>
        <v>7</v>
      </c>
      <c r="W12">
        <f t="shared" si="3"/>
        <v>1</v>
      </c>
      <c r="X12" s="3">
        <f t="shared" si="7"/>
        <v>46.900027847396274</v>
      </c>
      <c r="Y12">
        <f t="shared" si="8"/>
        <v>9</v>
      </c>
      <c r="Z12" s="3">
        <f t="shared" si="9"/>
        <v>49.065743205383058</v>
      </c>
    </row>
    <row r="13" spans="1:26">
      <c r="A13" s="4" t="s">
        <v>57</v>
      </c>
      <c r="B13" t="s">
        <v>14</v>
      </c>
      <c r="C13" s="3">
        <f>IF('1_Bilancia commerciale'!B13&lt;1,ABS(1-'1_Bilancia commerciale'!B13)*20,('1_Bilancia commerciale'!B13-1)*20)</f>
        <v>190</v>
      </c>
      <c r="D13" s="3">
        <f>IF('2_posizione internaz.li'!B13&lt;0,'2_posizione internaz.li'!B13/-35*100,0)</f>
        <v>254.57142857142853</v>
      </c>
      <c r="E13" s="3">
        <f>IF('3_Tasso cambio effettivo'!B13&lt;0,'3_Tasso cambio effettivo'!B13/-5*100,'3_Tasso cambio effettivo'!B13/5*100)</f>
        <v>118.00000000000001</v>
      </c>
      <c r="F13" s="3">
        <f>IF('4_Quota export mondiale'!B13&lt;0,'4_Quota export mondiale'!B13/-6*100,0)</f>
        <v>68.166666666666657</v>
      </c>
      <c r="G13" s="3">
        <f>IF('5_Costo_lavoro'!B13&gt;0,'5_Costo_lavoro'!B13/9*100,0)</f>
        <v>175.55555555555554</v>
      </c>
      <c r="H13" s="3">
        <f>IF('6_Prezzo abitazioni'!B13&gt;0,'6_Prezzo abitazioni'!B13/6*100,0)</f>
        <v>0</v>
      </c>
      <c r="I13" s="3">
        <f>IF('7_Crediti concessi privati'!B13&gt;0,'7_Crediti concessi privati'!B13/14*100,0)</f>
        <v>17.857142857142858</v>
      </c>
      <c r="J13" s="3">
        <f>IF('8_Debiti settore privato'!B13&gt;0,'8_Debiti settore privato'!B13/133*100,0)</f>
        <v>89.398496240601517</v>
      </c>
      <c r="K13" s="3">
        <f>IF('9_Debito pubblico'!B13&gt;0,'9_Debito pubblico'!B13/60*100,0)</f>
        <v>81.166666666666671</v>
      </c>
      <c r="L13" s="3">
        <f>IF('10_Disoccupazione'!B13&gt;0,'10_Disoccupazione'!B13/10*100,0)</f>
        <v>93</v>
      </c>
      <c r="M13" s="3">
        <f>IF('11_esposizione finanziaria'!B13&gt;0,'11_esposizione finanziaria'!B13/16.5*100,0)</f>
        <v>24.242424242424242</v>
      </c>
      <c r="N13" s="3">
        <f>IF('12_Tasso di attivita'!B13&lt;0,'12_Tasso di attivita'!B13/-0.2*100,0)</f>
        <v>0</v>
      </c>
      <c r="O13" s="3">
        <f>IF('13_Disoccupazione lungo periodo'!B13&gt;0,'13_Disoccupazione lungo periodo'!B13/0.5*100,0)</f>
        <v>0</v>
      </c>
      <c r="P13" s="3">
        <f>IF('14_Disoccupazione giovanile'!B13&gt;0,'14_Disoccupazione giovanile'!B13/2*100,0)</f>
        <v>0</v>
      </c>
      <c r="Q13">
        <f t="shared" si="0"/>
        <v>4</v>
      </c>
      <c r="R13" s="3">
        <f t="shared" si="4"/>
        <v>79.425598628606153</v>
      </c>
      <c r="S13">
        <f t="shared" si="5"/>
        <v>12</v>
      </c>
      <c r="T13">
        <f t="shared" si="1"/>
        <v>4</v>
      </c>
      <c r="U13" s="3">
        <f t="shared" si="2"/>
        <v>161.25873015873015</v>
      </c>
      <c r="V13">
        <f t="shared" si="6"/>
        <v>19</v>
      </c>
      <c r="W13">
        <f t="shared" si="3"/>
        <v>0</v>
      </c>
      <c r="X13" s="3">
        <f t="shared" si="7"/>
        <v>33.962747778537249</v>
      </c>
      <c r="Y13">
        <f t="shared" si="8"/>
        <v>5</v>
      </c>
      <c r="Z13" s="3">
        <f t="shared" si="9"/>
        <v>27.488864267275069</v>
      </c>
    </row>
    <row r="14" spans="1:26">
      <c r="A14" s="9" t="s">
        <v>56</v>
      </c>
      <c r="B14" s="10" t="s">
        <v>15</v>
      </c>
      <c r="C14" s="11">
        <f>IF('1_Bilancia commerciale'!B14&lt;1,ABS(1-'1_Bilancia commerciale'!B14)*20,('1_Bilancia commerciale'!B14-1)*20)</f>
        <v>60</v>
      </c>
      <c r="D14" s="11">
        <f>IF('2_posizione internaz.li'!B14&lt;0,'2_posizione internaz.li'!B14/-35*100,0)</f>
        <v>63.714285714285715</v>
      </c>
      <c r="E14" s="11">
        <f>IF('3_Tasso cambio effettivo'!B14&lt;0,'3_Tasso cambio effettivo'!B14/-5*100,'3_Tasso cambio effettivo'!B14/5*100)</f>
        <v>72</v>
      </c>
      <c r="F14" s="11">
        <f>IF('4_Quota export mondiale'!B14&lt;0,'4_Quota export mondiale'!B14/-6*100,0)</f>
        <v>299.66666666666669</v>
      </c>
      <c r="G14" s="11">
        <f>IF('5_Costo_lavoro'!B14&gt;0,'5_Costo_lavoro'!B14/9*100,0)</f>
        <v>118.88888888888889</v>
      </c>
      <c r="H14" s="11">
        <f>IF('6_Prezzo abitazioni'!B14&gt;0,'6_Prezzo abitazioni'!B14/6*100,0)</f>
        <v>0</v>
      </c>
      <c r="I14" s="11">
        <f>IF('7_Crediti concessi privati'!B14&gt;0,'7_Crediti concessi privati'!B14/14*100,0)</f>
        <v>5.7142857142857144</v>
      </c>
      <c r="J14" s="11">
        <f>IF('8_Debiti settore privato'!B14&gt;0,'8_Debiti settore privato'!B14/133*100,0)</f>
        <v>91.879699248120303</v>
      </c>
      <c r="K14" s="11">
        <f>IF('9_Debito pubblico'!B14&gt;0,'9_Debito pubblico'!B14/60*100,0)</f>
        <v>194.33333333333331</v>
      </c>
      <c r="L14" s="11">
        <f>IF('10_Disoccupazione'!B14&gt;0,'10_Disoccupazione'!B14/10*100,0)</f>
        <v>68</v>
      </c>
      <c r="M14" s="11">
        <f>IF('11_esposizione finanziaria'!B14&gt;0,'11_esposizione finanziaria'!B14/16.5*100,0)</f>
        <v>30.909090909090907</v>
      </c>
      <c r="N14" s="11">
        <f>IF('12_Tasso di attivita'!B14&lt;0,'12_Tasso di attivita'!B14/-0.2*100,0)</f>
        <v>149.99999999999997</v>
      </c>
      <c r="O14" s="11">
        <f>IF('13_Disoccupazione lungo periodo'!B14&gt;0,'13_Disoccupazione lungo periodo'!B14/0.5*100,0)</f>
        <v>20</v>
      </c>
      <c r="P14" s="11">
        <f>IF('14_Disoccupazione giovanile'!B14&gt;0,'14_Disoccupazione giovanile'!B14/2*100,0)</f>
        <v>175</v>
      </c>
      <c r="Q14" s="10">
        <f t="shared" si="0"/>
        <v>5</v>
      </c>
      <c r="R14" s="11">
        <f t="shared" si="4"/>
        <v>96.436160748190815</v>
      </c>
      <c r="S14" s="12">
        <f t="shared" si="5"/>
        <v>16</v>
      </c>
      <c r="T14" s="12">
        <f t="shared" si="1"/>
        <v>2</v>
      </c>
      <c r="U14" s="13">
        <f t="shared" si="2"/>
        <v>122.85396825396826</v>
      </c>
      <c r="V14" s="12">
        <f t="shared" si="6"/>
        <v>13</v>
      </c>
      <c r="W14" s="10">
        <f t="shared" si="3"/>
        <v>3</v>
      </c>
      <c r="X14" s="11">
        <f t="shared" si="7"/>
        <v>81.759601022758915</v>
      </c>
      <c r="Y14" s="10">
        <f t="shared" si="8"/>
        <v>19</v>
      </c>
      <c r="Z14" s="11">
        <f t="shared" si="9"/>
        <v>54.502111144669115</v>
      </c>
    </row>
    <row r="15" spans="1:26">
      <c r="A15" s="4" t="s">
        <v>56</v>
      </c>
      <c r="B15" t="s">
        <v>16</v>
      </c>
      <c r="C15" s="3">
        <f>IF('1_Bilancia commerciale'!B15&lt;1,ABS(1-'1_Bilancia commerciale'!B15)*20,('1_Bilancia commerciale'!B15-1)*20)</f>
        <v>242</v>
      </c>
      <c r="D15" s="3">
        <f>IF('2_posizione internaz.li'!B15&lt;0,'2_posizione internaz.li'!B15/-35*100,0)</f>
        <v>331.42857142857144</v>
      </c>
      <c r="E15" s="3">
        <f>IF('3_Tasso cambio effettivo'!B15&lt;0,'3_Tasso cambio effettivo'!B15/-5*100,'3_Tasso cambio effettivo'!B15/5*100)</f>
        <v>72</v>
      </c>
      <c r="F15" s="3">
        <f>IF('4_Quota export mondiale'!B15&lt;0,'4_Quota export mondiale'!B15/-6*100,0)</f>
        <v>151.83333333333334</v>
      </c>
      <c r="G15" s="3">
        <f>IF('5_Costo_lavoro'!B15&gt;0,'5_Costo_lavoro'!B15/9*100,0)</f>
        <v>138.88888888888889</v>
      </c>
      <c r="H15" s="3">
        <f>IF('6_Prezzo abitazioni'!B15&gt;0,'6_Prezzo abitazioni'!B15/6*100,0)</f>
        <v>0</v>
      </c>
      <c r="I15" s="3">
        <f>IF('7_Crediti concessi privati'!B15&gt;0,'7_Crediti concessi privati'!B15/14*100,0)</f>
        <v>76.428571428571416</v>
      </c>
      <c r="J15" s="3">
        <f>IF('8_Debiti settore privato'!B15&gt;0,'8_Debiti settore privato'!B15/133*100,0)</f>
        <v>226.69172932330827</v>
      </c>
      <c r="K15" s="3">
        <f>IF('9_Debito pubblico'!B15&gt;0,'9_Debito pubblico'!B15/60*100,0)</f>
        <v>90.499999999999986</v>
      </c>
      <c r="L15" s="3">
        <f>IF('10_Disoccupazione'!B15&gt;0,'10_Disoccupazione'!B15/10*100,0)</f>
        <v>43</v>
      </c>
      <c r="M15" s="3">
        <f>IF('11_esposizione finanziaria'!B15&gt;0,'11_esposizione finanziaria'!B15/16.5*100,0)</f>
        <v>146.66666666666666</v>
      </c>
      <c r="N15" s="3">
        <f>IF('12_Tasso di attivita'!B15&lt;0,'12_Tasso di attivita'!B15/-0.2*100,0)</f>
        <v>0</v>
      </c>
      <c r="O15" s="3">
        <f>IF('13_Disoccupazione lungo periodo'!B15&gt;0,'13_Disoccupazione lungo periodo'!B15/0.5*100,0)</f>
        <v>0</v>
      </c>
      <c r="P15" s="3">
        <f>IF('14_Disoccupazione giovanile'!B15&gt;0,'14_Disoccupazione giovanile'!B15/2*100,0)</f>
        <v>190</v>
      </c>
      <c r="Q15">
        <f t="shared" si="0"/>
        <v>7</v>
      </c>
      <c r="R15" s="3">
        <f t="shared" si="4"/>
        <v>122.10269721923859</v>
      </c>
      <c r="S15">
        <f t="shared" si="5"/>
        <v>22</v>
      </c>
      <c r="T15">
        <f t="shared" si="1"/>
        <v>4</v>
      </c>
      <c r="U15" s="3">
        <f t="shared" si="2"/>
        <v>187.23015873015873</v>
      </c>
      <c r="V15">
        <f t="shared" si="6"/>
        <v>22</v>
      </c>
      <c r="W15">
        <f t="shared" si="3"/>
        <v>3</v>
      </c>
      <c r="X15" s="3">
        <f t="shared" si="7"/>
        <v>85.92077415761625</v>
      </c>
      <c r="Y15">
        <f t="shared" si="8"/>
        <v>20</v>
      </c>
      <c r="Z15" s="3">
        <f t="shared" si="9"/>
        <v>45.23633354950671</v>
      </c>
    </row>
    <row r="16" spans="1:26">
      <c r="A16" s="4" t="s">
        <v>56</v>
      </c>
      <c r="B16" t="s">
        <v>17</v>
      </c>
      <c r="C16" s="3">
        <f>IF('1_Bilancia commerciale'!B16&lt;1,ABS(1-'1_Bilancia commerciale'!B16)*20,('1_Bilancia commerciale'!B16-1)*20)</f>
        <v>188</v>
      </c>
      <c r="D16" s="3">
        <f>IF('2_posizione internaz.li'!B16&lt;0,'2_posizione internaz.li'!B16/-35*100,0)</f>
        <v>235.71428571428572</v>
      </c>
      <c r="E16" s="3">
        <f>IF('3_Tasso cambio effettivo'!B16&lt;0,'3_Tasso cambio effettivo'!B16/-5*100,'3_Tasso cambio effettivo'!B16/5*100)</f>
        <v>470</v>
      </c>
      <c r="F16" s="3">
        <f>IF('4_Quota export mondiale'!B16&lt;0,'4_Quota export mondiale'!B16/-6*100,0)</f>
        <v>0</v>
      </c>
      <c r="G16" s="3">
        <f>IF('5_Costo_lavoro'!B16&gt;0,'5_Costo_lavoro'!B16/9*100,0)</f>
        <v>407.77777777777783</v>
      </c>
      <c r="H16" s="3">
        <f>IF('6_Prezzo abitazioni'!B16&gt;0,'6_Prezzo abitazioni'!B16/6*100,0)</f>
        <v>0</v>
      </c>
      <c r="I16" s="3">
        <f>IF('7_Crediti concessi privati'!B16&gt;0,'7_Crediti concessi privati'!B16/14*100,0)</f>
        <v>0</v>
      </c>
      <c r="J16" s="3">
        <f>IF('8_Debiti settore privato'!B16&gt;0,'8_Debiti settore privato'!B16/133*100,0)</f>
        <v>103.30827067669173</v>
      </c>
      <c r="K16" s="3">
        <f>IF('9_Debito pubblico'!B16&gt;0,'9_Debito pubblico'!B16/60*100,0)</f>
        <v>60.333333333333336</v>
      </c>
      <c r="L16" s="3">
        <f>IF('10_Disoccupazione'!B16&gt;0,'10_Disoccupazione'!B16/10*100,0)</f>
        <v>104</v>
      </c>
      <c r="M16" s="3">
        <f>IF('11_esposizione finanziaria'!B16&gt;0,'11_esposizione finanziaria'!B16/16.5*100,0)</f>
        <v>0</v>
      </c>
      <c r="N16" s="3">
        <f>IF('12_Tasso di attivita'!B16&lt;0,'12_Tasso di attivita'!B16/-0.2*100,0)</f>
        <v>0</v>
      </c>
      <c r="O16" s="3">
        <f>IF('13_Disoccupazione lungo periodo'!B16&gt;0,'13_Disoccupazione lungo periodo'!B16/0.5*100,0)</f>
        <v>420</v>
      </c>
      <c r="P16" s="3">
        <f>IF('14_Disoccupazione giovanile'!B16&gt;0,'14_Disoccupazione giovanile'!B16/2*100,0)</f>
        <v>985</v>
      </c>
      <c r="Q16">
        <f t="shared" si="0"/>
        <v>8</v>
      </c>
      <c r="R16" s="3">
        <f t="shared" si="4"/>
        <v>212.43811910729204</v>
      </c>
      <c r="S16">
        <f t="shared" si="5"/>
        <v>27</v>
      </c>
      <c r="T16">
        <f t="shared" si="1"/>
        <v>4</v>
      </c>
      <c r="U16" s="3">
        <f t="shared" si="2"/>
        <v>260.29841269841273</v>
      </c>
      <c r="V16">
        <f t="shared" si="6"/>
        <v>27</v>
      </c>
      <c r="W16">
        <f t="shared" si="3"/>
        <v>4</v>
      </c>
      <c r="X16" s="3">
        <f t="shared" si="7"/>
        <v>185.84906711222501</v>
      </c>
      <c r="Y16">
        <f t="shared" si="8"/>
        <v>26</v>
      </c>
      <c r="Z16" s="3">
        <f t="shared" si="9"/>
        <v>56.239624408503509</v>
      </c>
    </row>
    <row r="17" spans="1:26">
      <c r="A17" s="4" t="s">
        <v>56</v>
      </c>
      <c r="B17" t="s">
        <v>18</v>
      </c>
      <c r="C17" s="3">
        <f>IF('1_Bilancia commerciale'!B17&lt;1,ABS(1-'1_Bilancia commerciale'!B17)*20,('1_Bilancia commerciale'!B17-1)*20)</f>
        <v>196</v>
      </c>
      <c r="D17" s="3">
        <f>IF('2_posizione internaz.li'!B17&lt;0,'2_posizione internaz.li'!B17/-35*100,0)</f>
        <v>174.57142857142858</v>
      </c>
      <c r="E17" s="3">
        <f>IF('3_Tasso cambio effettivo'!B17&lt;0,'3_Tasso cambio effettivo'!B17/-5*100,'3_Tasso cambio effettivo'!B17/5*100)</f>
        <v>334</v>
      </c>
      <c r="F17" s="3">
        <f>IF('4_Quota export mondiale'!B17&lt;0,'4_Quota export mondiale'!B17/-6*100,0)</f>
        <v>0</v>
      </c>
      <c r="G17" s="3">
        <f>IF('5_Costo_lavoro'!B17&gt;0,'5_Costo_lavoro'!B17/9*100,0)</f>
        <v>144.44444444444443</v>
      </c>
      <c r="H17" s="3">
        <f>IF('6_Prezzo abitazioni'!B17&gt;0,'6_Prezzo abitazioni'!B17/6*100,0)</f>
        <v>0</v>
      </c>
      <c r="I17" s="3">
        <f>IF('7_Crediti concessi privati'!B17&gt;0,'7_Crediti concessi privati'!B17/14*100,0)</f>
        <v>0</v>
      </c>
      <c r="J17" s="3">
        <f>IF('8_Debiti settore privato'!B17&gt;0,'8_Debiti settore privato'!B17/133*100,0)</f>
        <v>62.70676691729323</v>
      </c>
      <c r="K17" s="3">
        <f>IF('9_Debito pubblico'!B17&gt;0,'9_Debito pubblico'!B17/60*100,0)</f>
        <v>46.666666666666664</v>
      </c>
      <c r="L17" s="3">
        <f>IF('10_Disoccupazione'!B17&gt;0,'10_Disoccupazione'!B17/10*100,0)</f>
        <v>80</v>
      </c>
      <c r="M17" s="3">
        <f>IF('11_esposizione finanziaria'!B17&gt;0,'11_esposizione finanziaria'!B17/16.5*100,0)</f>
        <v>0</v>
      </c>
      <c r="N17" s="3">
        <f>IF('12_Tasso di attivita'!B17&lt;0,'12_Tasso di attivita'!B17/-0.2*100,0)</f>
        <v>0</v>
      </c>
      <c r="O17" s="3">
        <f>IF('13_Disoccupazione lungo periodo'!B17&gt;0,'13_Disoccupazione lungo periodo'!B17/0.5*100,0)</f>
        <v>140</v>
      </c>
      <c r="P17" s="3">
        <f>IF('14_Disoccupazione giovanile'!B17&gt;0,'14_Disoccupazione giovanile'!B17/2*100,0)</f>
        <v>980.00000000000011</v>
      </c>
      <c r="Q17">
        <f t="shared" si="0"/>
        <v>6</v>
      </c>
      <c r="R17" s="3">
        <f t="shared" si="4"/>
        <v>154.17066475713091</v>
      </c>
      <c r="S17">
        <f t="shared" si="5"/>
        <v>23</v>
      </c>
      <c r="T17">
        <f t="shared" si="1"/>
        <v>4</v>
      </c>
      <c r="U17" s="3">
        <f t="shared" si="2"/>
        <v>169.8031746031746</v>
      </c>
      <c r="V17">
        <f t="shared" si="6"/>
        <v>21</v>
      </c>
      <c r="W17">
        <f t="shared" si="3"/>
        <v>2</v>
      </c>
      <c r="X17" s="3">
        <f t="shared" si="7"/>
        <v>145.48593706488444</v>
      </c>
      <c r="Y17">
        <f t="shared" si="8"/>
        <v>24</v>
      </c>
      <c r="Z17" s="3">
        <f t="shared" si="9"/>
        <v>60.664377347506893</v>
      </c>
    </row>
    <row r="18" spans="1:26">
      <c r="A18" s="4" t="s">
        <v>56</v>
      </c>
      <c r="B18" t="s">
        <v>19</v>
      </c>
      <c r="C18" s="3">
        <f>IF('1_Bilancia commerciale'!B18&lt;1,ABS(1-'1_Bilancia commerciale'!B18)*20,('1_Bilancia commerciale'!B18-1)*20)</f>
        <v>144</v>
      </c>
      <c r="D18" s="3">
        <f>IF('2_posizione internaz.li'!B18&lt;0,'2_posizione internaz.li'!B18/-35*100,0)</f>
        <v>82.571428571428555</v>
      </c>
      <c r="E18" s="3">
        <f>IF('3_Tasso cambio effettivo'!B18&lt;0,'3_Tasso cambio effettivo'!B18/-5*100,'3_Tasso cambio effettivo'!B18/5*100)</f>
        <v>76</v>
      </c>
      <c r="F18" s="3">
        <f>IF('4_Quota export mondiale'!B18&lt;0,'4_Quota export mondiale'!B18/-6*100,0)</f>
        <v>0</v>
      </c>
      <c r="G18" s="3">
        <f>IF('5_Costo_lavoro'!B18&gt;0,'5_Costo_lavoro'!B18/9*100,0)</f>
        <v>195.55555555555557</v>
      </c>
      <c r="H18" s="3">
        <f>IF('6_Prezzo abitazioni'!B18&gt;0,'6_Prezzo abitazioni'!B18/6*100,0)</f>
        <v>0</v>
      </c>
      <c r="I18" s="3">
        <f>IF('7_Crediti concessi privati'!B18&gt;0,'7_Crediti concessi privati'!B18/14*100,0)</f>
        <v>52.857142857142861</v>
      </c>
      <c r="J18" s="3">
        <f>IF('8_Debiti settore privato'!B18&gt;0,'8_Debiti settore privato'!B18/133*100,0)</f>
        <v>249.77443609022555</v>
      </c>
      <c r="K18" s="3">
        <f>IF('9_Debito pubblico'!B18&gt;0,'9_Debito pubblico'!B18/60*100,0)</f>
        <v>26.166666666666664</v>
      </c>
      <c r="L18" s="3">
        <f>IF('10_Disoccupazione'!B18&gt;0,'10_Disoccupazione'!B18/10*100,0)</f>
        <v>47</v>
      </c>
      <c r="M18" s="3">
        <f>IF('11_esposizione finanziaria'!B18&gt;0,'11_esposizione finanziaria'!B18/16.5*100,0)</f>
        <v>41.212121212121211</v>
      </c>
      <c r="N18" s="3">
        <f>IF('12_Tasso di attivita'!B18&lt;0,'12_Tasso di attivita'!B18/-0.2*100,0)</f>
        <v>0</v>
      </c>
      <c r="O18" s="3">
        <f>IF('13_Disoccupazione lungo periodo'!B18&gt;0,'13_Disoccupazione lungo periodo'!B18/0.5*100,0)</f>
        <v>0</v>
      </c>
      <c r="P18" s="3">
        <f>IF('14_Disoccupazione giovanile'!B18&gt;0,'14_Disoccupazione giovanile'!B18/2*100,0)</f>
        <v>50</v>
      </c>
      <c r="Q18">
        <f t="shared" si="0"/>
        <v>3</v>
      </c>
      <c r="R18" s="3">
        <f t="shared" si="4"/>
        <v>68.938382210938599</v>
      </c>
      <c r="S18">
        <f t="shared" si="5"/>
        <v>10</v>
      </c>
      <c r="T18">
        <f t="shared" si="1"/>
        <v>2</v>
      </c>
      <c r="U18" s="3">
        <f t="shared" si="2"/>
        <v>99.62539682539682</v>
      </c>
      <c r="V18">
        <f t="shared" si="6"/>
        <v>8</v>
      </c>
      <c r="W18">
        <f t="shared" si="3"/>
        <v>1</v>
      </c>
      <c r="X18" s="3">
        <f t="shared" si="7"/>
        <v>51.890040758461815</v>
      </c>
      <c r="Y18">
        <f t="shared" si="8"/>
        <v>11</v>
      </c>
      <c r="Z18" s="3">
        <f t="shared" si="9"/>
        <v>48.387969480711838</v>
      </c>
    </row>
    <row r="19" spans="1:26">
      <c r="A19" s="4" t="s">
        <v>57</v>
      </c>
      <c r="B19" t="s">
        <v>20</v>
      </c>
      <c r="C19" s="3">
        <f>IF('1_Bilancia commerciale'!B19&lt;1,ABS(1-'1_Bilancia commerciale'!B19)*20,('1_Bilancia commerciale'!B19-1)*20)</f>
        <v>120</v>
      </c>
      <c r="D19" s="3">
        <f>IF('2_posizione internaz.li'!B19&lt;0,'2_posizione internaz.li'!B19/-35*100,0)</f>
        <v>324</v>
      </c>
      <c r="E19" s="3">
        <f>IF('3_Tasso cambio effettivo'!B19&lt;0,'3_Tasso cambio effettivo'!B19/-5*100,'3_Tasso cambio effettivo'!B19/5*100)</f>
        <v>154</v>
      </c>
      <c r="F19" s="3">
        <f>IF('4_Quota export mondiale'!B19&lt;0,'4_Quota export mondiale'!B19/-6*100,0)</f>
        <v>0</v>
      </c>
      <c r="G19" s="3">
        <f>IF('5_Costo_lavoro'!B19&gt;0,'5_Costo_lavoro'!B19/9*100,0)</f>
        <v>134.44444444444443</v>
      </c>
      <c r="H19" s="3"/>
      <c r="I19" s="3">
        <f>IF('7_Crediti concessi privati'!B19&gt;0,'7_Crediti concessi privati'!B19/14*100,0)</f>
        <v>42.142857142857146</v>
      </c>
      <c r="J19" s="3">
        <f>IF('8_Debiti settore privato'!B19&gt;0,'8_Debiti settore privato'!B19/133*100,0)</f>
        <v>87.142857142857139</v>
      </c>
      <c r="K19" s="3">
        <f>IF('9_Debito pubblico'!B19&gt;0,'9_Debito pubblico'!B19/60*100,0)</f>
        <v>130.33333333333334</v>
      </c>
      <c r="L19" s="3">
        <f>IF('10_Disoccupazione'!B19&gt;0,'10_Disoccupazione'!B19/10*100,0)</f>
        <v>84.000000000000014</v>
      </c>
      <c r="M19" s="3">
        <f>IF('11_esposizione finanziaria'!B19&gt;0,'11_esposizione finanziaria'!B19/16.5*100,0)</f>
        <v>9.6969696969696972</v>
      </c>
      <c r="N19" s="3">
        <f>IF('12_Tasso di attivita'!B19&lt;0,'12_Tasso di attivita'!B19/-0.2*100,0)</f>
        <v>400</v>
      </c>
      <c r="O19" s="3">
        <f>IF('13_Disoccupazione lungo periodo'!B19&gt;0,'13_Disoccupazione lungo periodo'!B19/0.5*100,0)</f>
        <v>160</v>
      </c>
      <c r="P19" s="3">
        <f>IF('14_Disoccupazione giovanile'!B19&gt;0,'14_Disoccupazione giovanile'!B19/2*100,0)</f>
        <v>365</v>
      </c>
      <c r="Q19">
        <f t="shared" si="0"/>
        <v>8</v>
      </c>
      <c r="R19" s="3">
        <f t="shared" si="4"/>
        <v>154.67388167388168</v>
      </c>
      <c r="S19">
        <f t="shared" si="5"/>
        <v>24</v>
      </c>
      <c r="T19">
        <f t="shared" si="1"/>
        <v>4</v>
      </c>
      <c r="U19" s="3">
        <f t="shared" si="2"/>
        <v>146.48888888888888</v>
      </c>
      <c r="V19">
        <f t="shared" si="6"/>
        <v>15</v>
      </c>
      <c r="W19">
        <f t="shared" si="3"/>
        <v>4</v>
      </c>
      <c r="X19" s="3">
        <f t="shared" si="7"/>
        <v>159.78950216450215</v>
      </c>
      <c r="Y19">
        <f t="shared" si="8"/>
        <v>25</v>
      </c>
      <c r="Z19" s="3">
        <f t="shared" si="9"/>
        <v>59.032776550898738</v>
      </c>
    </row>
    <row r="20" spans="1:26">
      <c r="A20" s="4" t="s">
        <v>56</v>
      </c>
      <c r="B20" t="s">
        <v>21</v>
      </c>
      <c r="C20" s="3">
        <f>IF('1_Bilancia commerciale'!B20&lt;1,ABS(1-'1_Bilancia commerciale'!B20)*20,('1_Bilancia commerciale'!B20-1)*20)</f>
        <v>112</v>
      </c>
      <c r="D20" s="3">
        <f>IF('2_posizione internaz.li'!B20&lt;0,'2_posizione internaz.li'!B20/-35*100,0)</f>
        <v>0</v>
      </c>
      <c r="E20" s="3">
        <f>IF('3_Tasso cambio effettivo'!B20&lt;0,'3_Tasso cambio effettivo'!B20/-5*100,'3_Tasso cambio effettivo'!B20/5*100)</f>
        <v>118.00000000000001</v>
      </c>
      <c r="F20" s="3">
        <f>IF('4_Quota export mondiale'!B20&lt;0,'4_Quota export mondiale'!B20/-6*100,0)</f>
        <v>0</v>
      </c>
      <c r="G20" s="3">
        <f>IF('5_Costo_lavoro'!B20&gt;0,'5_Costo_lavoro'!B20/9*100,0)</f>
        <v>124.44444444444444</v>
      </c>
      <c r="H20" s="3">
        <f>IF('6_Prezzo abitazioni'!B20&gt;0,'6_Prezzo abitazioni'!B20/6*100,0)</f>
        <v>0</v>
      </c>
      <c r="I20" s="3">
        <f>IF('7_Crediti concessi privati'!B20&gt;0,'7_Crediti concessi privati'!B20/14*100,0)</f>
        <v>108.57142857142857</v>
      </c>
      <c r="J20" s="3">
        <f>IF('8_Debiti settore privato'!B20&gt;0,'8_Debiti settore privato'!B20/133*100,0)</f>
        <v>131.20300751879699</v>
      </c>
      <c r="K20" s="3">
        <f>IF('9_Debito pubblico'!B20&gt;0,'9_Debito pubblico'!B20/60*100,0)</f>
        <v>112.66666666666664</v>
      </c>
      <c r="L20" s="3">
        <f>IF('10_Disoccupazione'!B20&gt;0,'10_Disoccupazione'!B20/10*100,0)</f>
        <v>65</v>
      </c>
      <c r="M20" s="3">
        <f>IF('11_esposizione finanziaria'!B20&gt;0,'11_esposizione finanziaria'!B20/16.5*100,0)</f>
        <v>31.515151515151519</v>
      </c>
      <c r="N20" s="3">
        <f>IF('12_Tasso di attivita'!B20&lt;0,'12_Tasso di attivita'!B20/-0.2*100,0)</f>
        <v>0</v>
      </c>
      <c r="O20" s="3">
        <f>IF('13_Disoccupazione lungo periodo'!B20&gt;0,'13_Disoccupazione lungo periodo'!B20/0.5*100,0)</f>
        <v>40</v>
      </c>
      <c r="P20" s="3">
        <f>IF('14_Disoccupazione giovanile'!B20&gt;0,'14_Disoccupazione giovanile'!B20/2*100,0)</f>
        <v>0</v>
      </c>
      <c r="Q20">
        <f t="shared" si="0"/>
        <v>6</v>
      </c>
      <c r="R20" s="3">
        <f t="shared" si="4"/>
        <v>60.242907051177724</v>
      </c>
      <c r="S20">
        <f t="shared" si="5"/>
        <v>6</v>
      </c>
      <c r="T20">
        <f t="shared" si="1"/>
        <v>3</v>
      </c>
      <c r="U20" s="3">
        <f t="shared" si="2"/>
        <v>70.888888888888886</v>
      </c>
      <c r="V20">
        <f t="shared" si="6"/>
        <v>4</v>
      </c>
      <c r="W20">
        <f t="shared" si="3"/>
        <v>3</v>
      </c>
      <c r="X20" s="3">
        <f t="shared" si="7"/>
        <v>54.328472696893741</v>
      </c>
      <c r="Y20">
        <f t="shared" si="8"/>
        <v>12</v>
      </c>
      <c r="Z20" s="3">
        <f t="shared" si="9"/>
        <v>57.974371495796916</v>
      </c>
    </row>
    <row r="21" spans="1:26">
      <c r="A21" s="4" t="s">
        <v>56</v>
      </c>
      <c r="B21" t="s">
        <v>22</v>
      </c>
      <c r="C21" s="3">
        <f>IF('1_Bilancia commerciale'!B21&lt;1,ABS(1-'1_Bilancia commerciale'!B21)*20,('1_Bilancia commerciale'!B21-1)*20)</f>
        <v>96</v>
      </c>
      <c r="D21" s="3">
        <f>IF('2_posizione internaz.li'!B21&lt;0,'2_posizione internaz.li'!B21/-35*100,0)</f>
        <v>0</v>
      </c>
      <c r="E21" s="3">
        <f>IF('3_Tasso cambio effettivo'!B21&lt;0,'3_Tasso cambio effettivo'!B21/-5*100,'3_Tasso cambio effettivo'!B21/5*100)</f>
        <v>54</v>
      </c>
      <c r="F21" s="3">
        <f>IF('4_Quota export mondiale'!B21&lt;0,'4_Quota export mondiale'!B21/-6*100,0)</f>
        <v>89.833333333333329</v>
      </c>
      <c r="G21" s="3">
        <f>IF('5_Costo_lavoro'!B21&gt;0,'5_Costo_lavoro'!B21/9*100,0)</f>
        <v>125.55555555555556</v>
      </c>
      <c r="H21" s="3">
        <f>IF('6_Prezzo abitazioni'!B21&gt;0,'6_Prezzo abitazioni'!B21/6*100,0)</f>
        <v>0</v>
      </c>
      <c r="I21" s="3">
        <f>IF('7_Crediti concessi privati'!B21&gt;0,'7_Crediti concessi privati'!B21/14*100,0)</f>
        <v>69.285714285714278</v>
      </c>
      <c r="J21" s="3">
        <f>IF('8_Debiti settore privato'!B21&gt;0,'8_Debiti settore privato'!B21/133*100,0)</f>
        <v>184.66165413533835</v>
      </c>
      <c r="K21" s="3">
        <f>IF('9_Debito pubblico'!B21&gt;0,'9_Debito pubblico'!B21/60*100,0)</f>
        <v>94.666666666666671</v>
      </c>
      <c r="L21" s="3">
        <f>IF('10_Disoccupazione'!B21&gt;0,'10_Disoccupazione'!B21/10*100,0)</f>
        <v>41</v>
      </c>
      <c r="M21" s="3">
        <f>IF('11_esposizione finanziaria'!B21&gt;0,'11_esposizione finanziaria'!B21/16.5*100,0)</f>
        <v>43.030303030303031</v>
      </c>
      <c r="N21" s="3">
        <f>IF('12_Tasso di attivita'!B21&lt;0,'12_Tasso di attivita'!B21/-0.2*100,0)</f>
        <v>0</v>
      </c>
      <c r="O21" s="3">
        <f>IF('13_Disoccupazione lungo periodo'!B21&gt;0,'13_Disoccupazione lungo periodo'!B21/0.5*100,0)</f>
        <v>0</v>
      </c>
      <c r="P21" s="3">
        <f>IF('14_Disoccupazione giovanile'!B21&gt;0,'14_Disoccupazione giovanile'!B21/2*100,0)</f>
        <v>10</v>
      </c>
      <c r="Q21">
        <f t="shared" si="0"/>
        <v>2</v>
      </c>
      <c r="R21" s="3">
        <f t="shared" si="4"/>
        <v>57.716659071922223</v>
      </c>
      <c r="S21">
        <f t="shared" si="5"/>
        <v>4</v>
      </c>
      <c r="T21">
        <f t="shared" si="1"/>
        <v>1</v>
      </c>
      <c r="U21" s="3">
        <f t="shared" si="2"/>
        <v>73.077777777777769</v>
      </c>
      <c r="V21">
        <f t="shared" si="6"/>
        <v>5</v>
      </c>
      <c r="W21">
        <f t="shared" si="3"/>
        <v>1</v>
      </c>
      <c r="X21" s="3">
        <f t="shared" si="7"/>
        <v>49.182704235335819</v>
      </c>
      <c r="Y21">
        <f t="shared" si="8"/>
        <v>10</v>
      </c>
      <c r="Z21" s="3">
        <f t="shared" si="9"/>
        <v>54.780462402226981</v>
      </c>
    </row>
    <row r="22" spans="1:26">
      <c r="A22" s="4" t="s">
        <v>56</v>
      </c>
      <c r="B22" t="s">
        <v>23</v>
      </c>
      <c r="C22" s="3">
        <f>IF('1_Bilancia commerciale'!B22&lt;1,ABS(1-'1_Bilancia commerciale'!B22)*20,('1_Bilancia commerciale'!B22-1)*20)</f>
        <v>52</v>
      </c>
      <c r="D22" s="3">
        <f>IF('2_posizione internaz.li'!B22&lt;0,'2_posizione internaz.li'!B22/-35*100,0)</f>
        <v>14.285714285714285</v>
      </c>
      <c r="E22" s="3">
        <f>IF('3_Tasso cambio effettivo'!B22&lt;0,'3_Tasso cambio effettivo'!B22/-5*100,'3_Tasso cambio effettivo'!B22/5*100)</f>
        <v>40</v>
      </c>
      <c r="F22" s="3">
        <f>IF('4_Quota export mondiale'!B22&lt;0,'4_Quota export mondiale'!B22/-6*100,0)</f>
        <v>101.33333333333334</v>
      </c>
      <c r="G22" s="3">
        <f>IF('5_Costo_lavoro'!B22&gt;0,'5_Costo_lavoro'!B22/9*100,0)</f>
        <v>113.33333333333333</v>
      </c>
      <c r="H22" s="3">
        <f>IF('6_Prezzo abitazioni'!B22&gt;0,'6_Prezzo abitazioni'!B22/6*100,0)</f>
        <v>60</v>
      </c>
      <c r="I22" s="3">
        <f>IF('7_Crediti concessi privati'!B22&gt;0,'7_Crediti concessi privati'!B22/14*100,0)</f>
        <v>9.2857142857142865</v>
      </c>
      <c r="J22" s="3">
        <f>IF('8_Debiti settore privato'!B22&gt;0,'8_Debiti settore privato'!B22/133*100,0)</f>
        <v>99.172932330827066</v>
      </c>
      <c r="K22" s="3">
        <f>IF('9_Debito pubblico'!B22&gt;0,'9_Debito pubblico'!B22/60*100,0)</f>
        <v>133.16666666666669</v>
      </c>
      <c r="L22" s="3">
        <f>IF('10_Disoccupazione'!B22&gt;0,'10_Disoccupazione'!B22/10*100,0)</f>
        <v>48</v>
      </c>
      <c r="M22" s="3">
        <f>IF('11_esposizione finanziaria'!B22&gt;0,'11_esposizione finanziaria'!B22/16.5*100,0)</f>
        <v>0</v>
      </c>
      <c r="N22" s="3">
        <f>IF('12_Tasso di attivita'!B22&lt;0,'12_Tasso di attivita'!B22/-0.2*100,0)</f>
        <v>0</v>
      </c>
      <c r="O22" s="3">
        <f>IF('13_Disoccupazione lungo periodo'!B22&gt;0,'13_Disoccupazione lungo periodo'!B22/0.5*100,0)</f>
        <v>0</v>
      </c>
      <c r="P22" s="3">
        <f>IF('14_Disoccupazione giovanile'!B22&gt;0,'14_Disoccupazione giovanile'!B22/2*100,0)</f>
        <v>45</v>
      </c>
      <c r="Q22">
        <f t="shared" si="0"/>
        <v>3</v>
      </c>
      <c r="R22" s="3">
        <f t="shared" si="4"/>
        <v>51.112692445399212</v>
      </c>
      <c r="S22">
        <f t="shared" si="5"/>
        <v>2</v>
      </c>
      <c r="T22">
        <f t="shared" si="1"/>
        <v>2</v>
      </c>
      <c r="U22" s="3">
        <f t="shared" si="2"/>
        <v>64.19047619047619</v>
      </c>
      <c r="V22">
        <f t="shared" si="6"/>
        <v>1</v>
      </c>
      <c r="W22">
        <f t="shared" si="3"/>
        <v>1</v>
      </c>
      <c r="X22" s="3">
        <f t="shared" si="7"/>
        <v>43.847257031467556</v>
      </c>
      <c r="Y22">
        <f t="shared" si="8"/>
        <v>7</v>
      </c>
      <c r="Z22" s="3">
        <f t="shared" si="9"/>
        <v>55.147794077729586</v>
      </c>
    </row>
    <row r="23" spans="1:26">
      <c r="A23" s="4" t="s">
        <v>57</v>
      </c>
      <c r="B23" t="s">
        <v>24</v>
      </c>
      <c r="C23" s="3">
        <f>IF('1_Bilancia commerciale'!B23&lt;1,ABS(1-'1_Bilancia commerciale'!B23)*20,('1_Bilancia commerciale'!B23-1)*20)</f>
        <v>134</v>
      </c>
      <c r="D23" s="3">
        <f>IF('2_posizione internaz.li'!B23&lt;0,'2_posizione internaz.li'!B23/-35*100,0)</f>
        <v>163.71428571428569</v>
      </c>
      <c r="E23" s="3">
        <f>IF('3_Tasso cambio effettivo'!B23&lt;0,'3_Tasso cambio effettivo'!B23/-5*100,'3_Tasso cambio effettivo'!B23/5*100)</f>
        <v>82</v>
      </c>
      <c r="F23" s="3">
        <f>IF('4_Quota export mondiale'!B23&lt;0,'4_Quota export mondiale'!B23/-6*100,0)</f>
        <v>0</v>
      </c>
      <c r="G23" s="3">
        <f>IF('5_Costo_lavoro'!B23&gt;0,'5_Costo_lavoro'!B23/9*100,0)</f>
        <v>136.66666666666666</v>
      </c>
      <c r="H23" s="3"/>
      <c r="I23" s="3">
        <f>IF('7_Crediti concessi privati'!B23&gt;0,'7_Crediti concessi privati'!B23/14*100,0)</f>
        <v>31.428571428571434</v>
      </c>
      <c r="J23" s="3">
        <f>IF('8_Debiti settore privato'!B23&gt;0,'8_Debiti settore privato'!B23/133*100,0)</f>
        <v>50.451127819548866</v>
      </c>
      <c r="K23" s="3">
        <f>IF('9_Debito pubblico'!B23&gt;0,'9_Debito pubblico'!B23/60*100,0)</f>
        <v>82.333333333333343</v>
      </c>
      <c r="L23" s="3">
        <f>IF('10_Disoccupazione'!B23&gt;0,'10_Disoccupazione'!B23/10*100,0)</f>
        <v>83</v>
      </c>
      <c r="M23" s="3">
        <f>IF('11_esposizione finanziaria'!B23&gt;0,'11_esposizione finanziaria'!B23/16.5*100,0)</f>
        <v>52.121212121212125</v>
      </c>
      <c r="N23" s="3">
        <f>IF('12_Tasso di attivita'!B23&lt;0,'12_Tasso di attivita'!B23/-0.2*100,0)</f>
        <v>0</v>
      </c>
      <c r="O23" s="3">
        <f>IF('13_Disoccupazione lungo periodo'!B23&gt;0,'13_Disoccupazione lungo periodo'!B23/0.5*100,0)</f>
        <v>0</v>
      </c>
      <c r="P23" s="3">
        <f>IF('14_Disoccupazione giovanile'!B23&gt;0,'14_Disoccupazione giovanile'!B23/2*100,0)</f>
        <v>0</v>
      </c>
      <c r="Q23">
        <f t="shared" si="0"/>
        <v>3</v>
      </c>
      <c r="R23" s="3">
        <f t="shared" si="4"/>
        <v>62.747322852586009</v>
      </c>
      <c r="S23">
        <f t="shared" si="5"/>
        <v>9</v>
      </c>
      <c r="T23">
        <f t="shared" si="1"/>
        <v>3</v>
      </c>
      <c r="U23" s="3">
        <f t="shared" si="2"/>
        <v>103.27619047619046</v>
      </c>
      <c r="V23">
        <f t="shared" si="6"/>
        <v>10</v>
      </c>
      <c r="W23">
        <f t="shared" si="3"/>
        <v>0</v>
      </c>
      <c r="X23" s="3">
        <f t="shared" si="7"/>
        <v>37.416780587833223</v>
      </c>
      <c r="Y23">
        <f t="shared" si="8"/>
        <v>6</v>
      </c>
      <c r="Z23" s="3">
        <f t="shared" si="9"/>
        <v>34.074788384187876</v>
      </c>
    </row>
    <row r="24" spans="1:26">
      <c r="A24" s="4" t="s">
        <v>56</v>
      </c>
      <c r="B24" t="s">
        <v>25</v>
      </c>
      <c r="C24" s="3">
        <f>IF('1_Bilancia commerciale'!B24&lt;1,ABS(1-'1_Bilancia commerciale'!B24)*20,('1_Bilancia commerciale'!B24-1)*20)</f>
        <v>232</v>
      </c>
      <c r="D24" s="3">
        <f>IF('2_posizione internaz.li'!B24&lt;0,'2_posizione internaz.li'!B24/-35*100,0)</f>
        <v>316.28571428571428</v>
      </c>
      <c r="E24" s="3">
        <f>IF('3_Tasso cambio effettivo'!B24&lt;0,'3_Tasso cambio effettivo'!B24/-5*100,'3_Tasso cambio effettivo'!B24/5*100)</f>
        <v>22.000000000000004</v>
      </c>
      <c r="F24" s="3">
        <f>IF('4_Quota export mondiale'!B24&lt;0,'4_Quota export mondiale'!B24/-6*100,0)</f>
        <v>145.16666666666669</v>
      </c>
      <c r="G24" s="3">
        <f>IF('5_Costo_lavoro'!B24&gt;0,'5_Costo_lavoro'!B24/9*100,0)</f>
        <v>72.222222222222214</v>
      </c>
      <c r="H24" s="3">
        <f>IF('6_Prezzo abitazioni'!B24&gt;0,'6_Prezzo abitazioni'!B24/6*100,0)</f>
        <v>16.666666666666664</v>
      </c>
      <c r="I24" s="3">
        <f>IF('7_Crediti concessi privati'!B24&gt;0,'7_Crediti concessi privati'!B24/14*100,0)</f>
        <v>37.857142857142854</v>
      </c>
      <c r="J24" s="3">
        <f>IF('8_Debiti settore privato'!B24&gt;0,'8_Debiti settore privato'!B24/133*100,0)</f>
        <v>153.60902255639098</v>
      </c>
      <c r="K24" s="3">
        <f>IF('9_Debito pubblico'!B24&gt;0,'9_Debito pubblico'!B24/60*100,0)</f>
        <v>146.33333333333334</v>
      </c>
      <c r="L24" s="3">
        <f>IF('10_Disoccupazione'!B24&gt;0,'10_Disoccupazione'!B24/10*100,0)</f>
        <v>95</v>
      </c>
      <c r="M24" s="3">
        <f>IF('11_esposizione finanziaria'!B24&gt;0,'11_esposizione finanziaria'!B24/16.5*100,0)</f>
        <v>56.363636363636374</v>
      </c>
      <c r="N24" s="3">
        <f>IF('12_Tasso di attivita'!B24&lt;0,'12_Tasso di attivita'!B24/-0.2*100,0)</f>
        <v>100</v>
      </c>
      <c r="O24" s="3">
        <f>IF('13_Disoccupazione lungo periodo'!B24&gt;0,'13_Disoccupazione lungo periodo'!B24/0.5*100,0)</f>
        <v>60</v>
      </c>
      <c r="P24" s="3">
        <f>IF('14_Disoccupazione giovanile'!B24&gt;0,'14_Disoccupazione giovanile'!B24/2*100,0)</f>
        <v>204.99999999999997</v>
      </c>
      <c r="Q24">
        <f t="shared" si="0"/>
        <v>7</v>
      </c>
      <c r="R24" s="3">
        <f t="shared" si="4"/>
        <v>118.46460035369809</v>
      </c>
      <c r="S24">
        <f t="shared" si="5"/>
        <v>20</v>
      </c>
      <c r="T24">
        <f t="shared" si="1"/>
        <v>3</v>
      </c>
      <c r="U24" s="3">
        <f t="shared" si="2"/>
        <v>157.53492063492064</v>
      </c>
      <c r="V24">
        <f t="shared" si="6"/>
        <v>18</v>
      </c>
      <c r="W24">
        <f t="shared" si="3"/>
        <v>4</v>
      </c>
      <c r="X24" s="3">
        <f t="shared" si="7"/>
        <v>96.758866864130027</v>
      </c>
      <c r="Y24">
        <f t="shared" si="8"/>
        <v>22</v>
      </c>
      <c r="Z24" s="3">
        <f t="shared" si="9"/>
        <v>52.506933305521883</v>
      </c>
    </row>
    <row r="25" spans="1:26">
      <c r="A25" s="4" t="s">
        <v>57</v>
      </c>
      <c r="B25" t="s">
        <v>26</v>
      </c>
      <c r="C25" s="3">
        <f>IF('1_Bilancia commerciale'!B25&lt;1,ABS(1-'1_Bilancia commerciale'!B25)*20,('1_Bilancia commerciale'!B25-1)*20)</f>
        <v>218</v>
      </c>
      <c r="D25" s="3">
        <f>IF('2_posizione internaz.li'!B25&lt;0,'2_posizione internaz.li'!B25/-35*100,0)</f>
        <v>170.28571428571428</v>
      </c>
      <c r="E25" s="3">
        <f>IF('3_Tasso cambio effettivo'!B25&lt;0,'3_Tasso cambio effettivo'!B25/-5*100,'3_Tasso cambio effettivo'!B25/5*100)</f>
        <v>98.000000000000014</v>
      </c>
      <c r="F25" s="3">
        <f>IF('4_Quota export mondiale'!B25&lt;0,'4_Quota export mondiale'!B25/-6*100,0)</f>
        <v>0</v>
      </c>
      <c r="G25" s="3">
        <f>IF('5_Costo_lavoro'!B25&gt;0,'5_Costo_lavoro'!B25/9*100,0)</f>
        <v>273.33333333333331</v>
      </c>
      <c r="H25" s="3"/>
      <c r="I25" s="3">
        <f>IF('7_Crediti concessi privati'!B25&gt;0,'7_Crediti concessi privati'!B25/14*100,0)</f>
        <v>0</v>
      </c>
      <c r="J25" s="3">
        <f>IF('8_Debiti settore privato'!B25&gt;0,'8_Debiti settore privato'!B25/133*100,0)</f>
        <v>52.030075187969928</v>
      </c>
      <c r="K25" s="3">
        <f>IF('9_Debito pubblico'!B25&gt;0,'9_Debito pubblico'!B25/60*100,0)</f>
        <v>36.333333333333336</v>
      </c>
      <c r="L25" s="3">
        <f>IF('10_Disoccupazione'!B25&gt;0,'10_Disoccupazione'!B25/10*100,0)</f>
        <v>62</v>
      </c>
      <c r="M25" s="3">
        <f>IF('11_esposizione finanziaria'!B25&gt;0,'11_esposizione finanziaria'!B25/16.5*100,0)</f>
        <v>91.515151515151516</v>
      </c>
      <c r="N25" s="3">
        <f>IF('12_Tasso di attivita'!B25&lt;0,'12_Tasso di attivita'!B25/-0.2*100,0)</f>
        <v>250</v>
      </c>
      <c r="O25" s="3">
        <f>IF('13_Disoccupazione lungo periodo'!B25&gt;0,'13_Disoccupazione lungo periodo'!B25/0.5*100,0)</f>
        <v>0</v>
      </c>
      <c r="P25" s="3">
        <f>IF('14_Disoccupazione giovanile'!B25&gt;0,'14_Disoccupazione giovanile'!B25/2*100,0)</f>
        <v>0</v>
      </c>
      <c r="Q25">
        <f t="shared" si="0"/>
        <v>4</v>
      </c>
      <c r="R25" s="3">
        <f t="shared" si="4"/>
        <v>96.26904674273095</v>
      </c>
      <c r="S25">
        <f t="shared" si="5"/>
        <v>15</v>
      </c>
      <c r="T25">
        <f t="shared" si="1"/>
        <v>3</v>
      </c>
      <c r="U25" s="3">
        <f t="shared" si="2"/>
        <v>151.92380952380952</v>
      </c>
      <c r="V25">
        <f t="shared" si="6"/>
        <v>17</v>
      </c>
      <c r="W25">
        <f t="shared" si="3"/>
        <v>1</v>
      </c>
      <c r="X25" s="3">
        <f t="shared" si="7"/>
        <v>61.484820004556845</v>
      </c>
      <c r="Y25">
        <f t="shared" si="8"/>
        <v>16</v>
      </c>
      <c r="Z25" s="3">
        <f t="shared" si="9"/>
        <v>36.495825032566522</v>
      </c>
    </row>
    <row r="26" spans="1:26">
      <c r="A26" s="4" t="s">
        <v>56</v>
      </c>
      <c r="B26" t="s">
        <v>27</v>
      </c>
      <c r="C26" s="3">
        <f>IF('1_Bilancia commerciale'!B26&lt;1,ABS(1-'1_Bilancia commerciale'!B26)*20,('1_Bilancia commerciale'!B26-1)*20)</f>
        <v>90</v>
      </c>
      <c r="D26" s="3">
        <f>IF('2_posizione internaz.li'!B26&lt;0,'2_posizione internaz.li'!B26/-35*100,0)</f>
        <v>116.00000000000001</v>
      </c>
      <c r="E26" s="3">
        <f>IF('3_Tasso cambio effettivo'!B26&lt;0,'3_Tasso cambio effettivo'!B26/-5*100,'3_Tasso cambio effettivo'!B26/5*100)</f>
        <v>104</v>
      </c>
      <c r="F26" s="3">
        <f>IF('4_Quota export mondiale'!B26&lt;0,'4_Quota export mondiale'!B26/-6*100,0)</f>
        <v>0</v>
      </c>
      <c r="G26" s="3">
        <f>IF('5_Costo_lavoro'!B26&gt;0,'5_Costo_lavoro'!B26/9*100,0)</f>
        <v>198.88888888888886</v>
      </c>
      <c r="H26" s="3">
        <f>IF('6_Prezzo abitazioni'!B26&gt;0,'6_Prezzo abitazioni'!B26/6*100,0)</f>
        <v>0</v>
      </c>
      <c r="I26" s="3">
        <f>IF('7_Crediti concessi privati'!B26&gt;0,'7_Crediti concessi privati'!B26/14*100,0)</f>
        <v>21.428571428571427</v>
      </c>
      <c r="J26" s="3">
        <f>IF('8_Debiti settore privato'!B26&gt;0,'8_Debiti settore privato'!B26/133*100,0)</f>
        <v>85.338345864661662</v>
      </c>
      <c r="K26" s="3">
        <f>IF('9_Debito pubblico'!B26&gt;0,'9_Debito pubblico'!B26/60*100,0)</f>
        <v>57.499999999999993</v>
      </c>
      <c r="L26" s="3">
        <f>IF('10_Disoccupazione'!B26&gt;0,'10_Disoccupazione'!B26/10*100,0)</f>
        <v>51</v>
      </c>
      <c r="M26" s="3">
        <f>IF('11_esposizione finanziaria'!B26&gt;0,'11_esposizione finanziaria'!B26/16.5*100,0)</f>
        <v>44.848484848484851</v>
      </c>
      <c r="N26" s="3">
        <f>IF('12_Tasso di attivita'!B26&lt;0,'12_Tasso di attivita'!B26/-0.2*100,0)</f>
        <v>0</v>
      </c>
      <c r="O26" s="3">
        <f>IF('13_Disoccupazione lungo periodo'!B26&gt;0,'13_Disoccupazione lungo periodo'!B26/0.5*100,0)</f>
        <v>0</v>
      </c>
      <c r="P26" s="3">
        <f>IF('14_Disoccupazione giovanile'!B26&gt;0,'14_Disoccupazione giovanile'!B26/2*100,0)</f>
        <v>0</v>
      </c>
      <c r="Q26">
        <f t="shared" si="0"/>
        <v>3</v>
      </c>
      <c r="R26" s="3">
        <f t="shared" si="4"/>
        <v>54.928877930757622</v>
      </c>
      <c r="S26">
        <f t="shared" si="5"/>
        <v>3</v>
      </c>
      <c r="T26">
        <f t="shared" si="1"/>
        <v>3</v>
      </c>
      <c r="U26" s="3">
        <f t="shared" si="2"/>
        <v>101.77777777777777</v>
      </c>
      <c r="V26">
        <f t="shared" si="6"/>
        <v>9</v>
      </c>
      <c r="W26">
        <f t="shared" si="3"/>
        <v>0</v>
      </c>
      <c r="X26" s="3">
        <f t="shared" si="7"/>
        <v>28.901711349079772</v>
      </c>
      <c r="Y26">
        <f t="shared" si="8"/>
        <v>2</v>
      </c>
      <c r="Z26" s="3">
        <f t="shared" si="9"/>
        <v>33.824961079620977</v>
      </c>
    </row>
    <row r="27" spans="1:26">
      <c r="A27" s="4" t="s">
        <v>56</v>
      </c>
      <c r="B27" t="s">
        <v>28</v>
      </c>
      <c r="C27" s="3">
        <f>IF('1_Bilancia commerciale'!B27&lt;1,ABS(1-'1_Bilancia commerciale'!B27)*20,('1_Bilancia commerciale'!B27-1)*20)</f>
        <v>126</v>
      </c>
      <c r="D27" s="3">
        <f>IF('2_posizione internaz.li'!B27&lt;0,'2_posizione internaz.li'!B27/-35*100,0)</f>
        <v>189.71428571428572</v>
      </c>
      <c r="E27" s="3">
        <f>IF('3_Tasso cambio effettivo'!B27&lt;0,'3_Tasso cambio effettivo'!B27/-5*100,'3_Tasso cambio effettivo'!B27/5*100)</f>
        <v>542</v>
      </c>
      <c r="F27" s="3">
        <f>IF('4_Quota export mondiale'!B27&lt;0,'4_Quota export mondiale'!B27/-6*100,0)</f>
        <v>0</v>
      </c>
      <c r="G27" s="3">
        <f>IF('5_Costo_lavoro'!B27&gt;0,'5_Costo_lavoro'!B27/9*100,0)</f>
        <v>123.33333333333334</v>
      </c>
      <c r="H27" s="3"/>
      <c r="I27" s="3">
        <f>IF('7_Crediti concessi privati'!B27&gt;0,'7_Crediti concessi privati'!B27/14*100,0)</f>
        <v>21.428571428571427</v>
      </c>
      <c r="J27" s="3">
        <f>IF('8_Debiti settore privato'!B27&gt;0,'8_Debiti settore privato'!B27/133*100,0)</f>
        <v>51.428571428571438</v>
      </c>
      <c r="K27" s="3">
        <f>IF('9_Debito pubblico'!B27&gt;0,'9_Debito pubblico'!B27/60*100,0)</f>
        <v>60.666666666666671</v>
      </c>
      <c r="L27" s="3">
        <f>IF('10_Disoccupazione'!B27&gt;0,'10_Disoccupazione'!B27/10*100,0)</f>
        <v>110.00000000000001</v>
      </c>
      <c r="M27" s="3">
        <f>IF('11_esposizione finanziaria'!B27&gt;0,'11_esposizione finanziaria'!B27/16.5*100,0)</f>
        <v>0</v>
      </c>
      <c r="N27" s="3">
        <f>IF('12_Tasso di attivita'!B27&lt;0,'12_Tasso di attivita'!B27/-0.2*100,0)</f>
        <v>100</v>
      </c>
      <c r="O27" s="3">
        <f>IF('13_Disoccupazione lungo periodo'!B27&gt;0,'13_Disoccupazione lungo periodo'!B27/0.5*100,0)</f>
        <v>0</v>
      </c>
      <c r="P27" s="3">
        <f>IF('14_Disoccupazione giovanile'!B27&gt;0,'14_Disoccupazione giovanile'!B27/2*100,0)</f>
        <v>30</v>
      </c>
      <c r="Q27">
        <f t="shared" si="0"/>
        <v>6</v>
      </c>
      <c r="R27" s="3">
        <f t="shared" si="4"/>
        <v>104.1978021978022</v>
      </c>
      <c r="S27">
        <f t="shared" si="5"/>
        <v>17</v>
      </c>
      <c r="T27">
        <f t="shared" si="1"/>
        <v>4</v>
      </c>
      <c r="U27" s="3">
        <f t="shared" si="2"/>
        <v>196.20952380952383</v>
      </c>
      <c r="V27">
        <f t="shared" si="6"/>
        <v>24</v>
      </c>
      <c r="W27">
        <f t="shared" si="3"/>
        <v>2</v>
      </c>
      <c r="X27" s="3">
        <f t="shared" si="7"/>
        <v>46.69047619047619</v>
      </c>
      <c r="Y27">
        <f t="shared" si="8"/>
        <v>8</v>
      </c>
      <c r="Z27" s="3">
        <f t="shared" si="9"/>
        <v>25.605407739978503</v>
      </c>
    </row>
    <row r="28" spans="1:26">
      <c r="A28" s="4" t="s">
        <v>56</v>
      </c>
      <c r="B28" t="s">
        <v>29</v>
      </c>
      <c r="C28" s="3">
        <f>IF('1_Bilancia commerciale'!B28&lt;1,ABS(1-'1_Bilancia commerciale'!B28)*20,('1_Bilancia commerciale'!B28-1)*20)</f>
        <v>38</v>
      </c>
      <c r="D28" s="3">
        <f>IF('2_posizione internaz.li'!B28&lt;0,'2_posizione internaz.li'!B28/-35*100,0)</f>
        <v>0</v>
      </c>
      <c r="E28" s="3">
        <f>IF('3_Tasso cambio effettivo'!B28&lt;0,'3_Tasso cambio effettivo'!B28/-5*100,'3_Tasso cambio effettivo'!B28/5*100)</f>
        <v>100</v>
      </c>
      <c r="F28" s="3">
        <f>IF('4_Quota export mondiale'!B28&lt;0,'4_Quota export mondiale'!B28/-6*100,0)</f>
        <v>222.83333333333331</v>
      </c>
      <c r="G28" s="3">
        <f>IF('5_Costo_lavoro'!B28&gt;0,'5_Costo_lavoro'!B28/9*100,0)</f>
        <v>163.33333333333334</v>
      </c>
      <c r="H28" s="3">
        <f>IF('6_Prezzo abitazioni'!B28&gt;0,'6_Prezzo abitazioni'!B28/6*100,0)</f>
        <v>0</v>
      </c>
      <c r="I28" s="3">
        <f>IF('7_Crediti concessi privati'!B28&gt;0,'7_Crediti concessi privati'!B28/14*100,0)</f>
        <v>5</v>
      </c>
      <c r="J28" s="3">
        <f>IF('8_Debiti settore privato'!B28&gt;0,'8_Debiti settore privato'!B28/133*100,0)</f>
        <v>105.63909774436091</v>
      </c>
      <c r="K28" s="3">
        <f>IF('9_Debito pubblico'!B28&gt;0,'9_Debito pubblico'!B28/60*100,0)</f>
        <v>69.166666666666671</v>
      </c>
      <c r="L28" s="3">
        <f>IF('10_Disoccupazione'!B28&gt;0,'10_Disoccupazione'!B28/10*100,0)</f>
        <v>72</v>
      </c>
      <c r="M28" s="3">
        <f>IF('11_esposizione finanziaria'!B28&gt;0,'11_esposizione finanziaria'!B28/16.5*100,0)</f>
        <v>45.454545454545453</v>
      </c>
      <c r="N28" s="3">
        <f>IF('12_Tasso di attivita'!B28&lt;0,'12_Tasso di attivita'!B28/-0.2*100,0)</f>
        <v>100</v>
      </c>
      <c r="O28" s="3">
        <f>IF('13_Disoccupazione lungo periodo'!B28&gt;0,'13_Disoccupazione lungo periodo'!B28/0.5*100,0)</f>
        <v>0</v>
      </c>
      <c r="P28" s="3">
        <f>IF('14_Disoccupazione giovanile'!B28&gt;0,'14_Disoccupazione giovanile'!B28/2*100,0)</f>
        <v>140</v>
      </c>
      <c r="Q28">
        <f t="shared" si="0"/>
        <v>6</v>
      </c>
      <c r="R28" s="3">
        <f t="shared" si="4"/>
        <v>75.816212609445685</v>
      </c>
      <c r="S28">
        <f t="shared" si="5"/>
        <v>11</v>
      </c>
      <c r="T28">
        <f t="shared" si="1"/>
        <v>3</v>
      </c>
      <c r="U28" s="3">
        <f t="shared" si="2"/>
        <v>104.83333333333333</v>
      </c>
      <c r="V28">
        <f t="shared" si="6"/>
        <v>11</v>
      </c>
      <c r="W28">
        <f t="shared" si="3"/>
        <v>3</v>
      </c>
      <c r="X28" s="3">
        <f t="shared" si="7"/>
        <v>59.69558998506367</v>
      </c>
      <c r="Y28">
        <f t="shared" si="8"/>
        <v>15</v>
      </c>
      <c r="Z28" s="3">
        <f t="shared" si="9"/>
        <v>50.616794348005186</v>
      </c>
    </row>
    <row r="29" spans="1:26">
      <c r="A29" s="4" t="s">
        <v>57</v>
      </c>
      <c r="B29" t="s">
        <v>30</v>
      </c>
      <c r="C29" s="3">
        <f>IF('1_Bilancia commerciale'!B29&lt;1,ABS(1-'1_Bilancia commerciale'!B29)*20,('1_Bilancia commerciale'!B29-1)*20)</f>
        <v>126</v>
      </c>
      <c r="D29" s="3">
        <f>IF('2_posizione internaz.li'!B29&lt;0,'2_posizione internaz.li'!B29/-35*100,0)</f>
        <v>20.285714285714285</v>
      </c>
      <c r="E29" s="3">
        <f>IF('3_Tasso cambio effettivo'!B29&lt;0,'3_Tasso cambio effettivo'!B29/-5*100,'3_Tasso cambio effettivo'!B29/5*100)</f>
        <v>170</v>
      </c>
      <c r="F29" s="3">
        <f>IF('4_Quota export mondiale'!B29&lt;0,'4_Quota export mondiale'!B29/-6*100,0)</f>
        <v>264.83333333333337</v>
      </c>
      <c r="G29" s="3">
        <f>IF('5_Costo_lavoro'!B29&gt;0,'5_Costo_lavoro'!B29/9*100,0)</f>
        <v>162.22222222222223</v>
      </c>
      <c r="H29" s="3">
        <f>IF('6_Prezzo abitazioni'!B29&gt;0,'6_Prezzo abitazioni'!B29/6*100,0)</f>
        <v>18.333333333333336</v>
      </c>
      <c r="I29" s="3">
        <f>IF('7_Crediti concessi privati'!B29&gt;0,'7_Crediti concessi privati'!B29/14*100,0)</f>
        <v>42.142857142857146</v>
      </c>
      <c r="J29" s="3">
        <f>IF('8_Debiti settore privato'!B29&gt;0,'8_Debiti settore privato'!B29/133*100,0)</f>
        <v>149.77443609022555</v>
      </c>
      <c r="K29" s="3">
        <f>IF('9_Debito pubblico'!B29&gt;0,'9_Debito pubblico'!B29/60*100,0)</f>
        <v>68.166666666666657</v>
      </c>
      <c r="L29" s="3">
        <f>IF('10_Disoccupazione'!B29&gt;0,'10_Disoccupazione'!B29/10*100,0)</f>
        <v>69</v>
      </c>
      <c r="M29" s="3">
        <f>IF('11_esposizione finanziaria'!B29&gt;0,'11_esposizione finanziaria'!B29/16.5*100,0)</f>
        <v>24.242424242424242</v>
      </c>
      <c r="N29" s="3">
        <f>IF('12_Tasso di attivita'!B29&lt;0,'12_Tasso di attivita'!B29/-0.2*100,0)</f>
        <v>0</v>
      </c>
      <c r="O29" s="3">
        <f>IF('13_Disoccupazione lungo periodo'!B29&gt;0,'13_Disoccupazione lungo periodo'!B29/0.5*100,0)</f>
        <v>20</v>
      </c>
      <c r="P29" s="3">
        <f>IF('14_Disoccupazione giovanile'!B29&gt;0,'14_Disoccupazione giovanile'!B29/2*100,0)</f>
        <v>175</v>
      </c>
      <c r="Q29">
        <f t="shared" si="0"/>
        <v>6</v>
      </c>
      <c r="R29" s="3">
        <f t="shared" si="4"/>
        <v>93.571499094055483</v>
      </c>
      <c r="S29">
        <f t="shared" si="5"/>
        <v>14</v>
      </c>
      <c r="T29">
        <f t="shared" si="1"/>
        <v>4</v>
      </c>
      <c r="U29" s="3">
        <f t="shared" si="2"/>
        <v>148.66825396825396</v>
      </c>
      <c r="V29">
        <f t="shared" si="6"/>
        <v>16</v>
      </c>
      <c r="W29">
        <f t="shared" si="3"/>
        <v>2</v>
      </c>
      <c r="X29" s="3">
        <f t="shared" si="7"/>
        <v>62.962190830611881</v>
      </c>
      <c r="Y29">
        <f t="shared" si="8"/>
        <v>17</v>
      </c>
      <c r="Z29" s="3">
        <f t="shared" si="9"/>
        <v>43.256434381486507</v>
      </c>
    </row>
    <row r="30" spans="1:26">
      <c r="A30" s="4" t="s">
        <v>57</v>
      </c>
      <c r="B30" t="s">
        <v>31</v>
      </c>
      <c r="C30" s="3">
        <f>IF('1_Bilancia commerciale'!B30&lt;1,ABS(1-'1_Bilancia commerciale'!B30)*20,('1_Bilancia commerciale'!B30-1)*20)</f>
        <v>90</v>
      </c>
      <c r="D30" s="3">
        <f>IF('2_posizione internaz.li'!B30&lt;0,'2_posizione internaz.li'!B30/-35*100,0)</f>
        <v>46.285714285714285</v>
      </c>
      <c r="E30" s="3">
        <f>IF('3_Tasso cambio effettivo'!B30&lt;0,'3_Tasso cambio effettivo'!B30/-5*100,'3_Tasso cambio effettivo'!B30/5*100)</f>
        <v>397.99999999999994</v>
      </c>
      <c r="F30" s="3">
        <f>IF('4_Quota export mondiale'!B30&lt;0,'4_Quota export mondiale'!B30/-6*100,0)</f>
        <v>329.83333333333331</v>
      </c>
      <c r="G30" s="3">
        <f>IF('5_Costo_lavoro'!B30&gt;0,'5_Costo_lavoro'!B30/9*100,0)</f>
        <v>106.66666666666667</v>
      </c>
      <c r="H30" s="3">
        <f>IF('6_Prezzo abitazioni'!B30&gt;0,'6_Prezzo abitazioni'!B30/6*100,0)</f>
        <v>0</v>
      </c>
      <c r="I30" s="3">
        <f>IF('7_Crediti concessi privati'!B30&gt;0,'7_Crediti concessi privati'!B30/14*100,0)</f>
        <v>0</v>
      </c>
      <c r="J30" s="3">
        <f>IF('8_Debiti settore privato'!B30&gt;0,'8_Debiti settore privato'!B30/133*100,0)</f>
        <v>142.48120300751879</v>
      </c>
      <c r="K30" s="3">
        <f>IF('9_Debito pubblico'!B30&gt;0,'9_Debito pubblico'!B30/60*100,0)</f>
        <v>105.5</v>
      </c>
      <c r="L30" s="3">
        <f>IF('10_Disoccupazione'!B30&gt;0,'10_Disoccupazione'!B30/10*100,0)</f>
        <v>62</v>
      </c>
      <c r="M30" s="3">
        <f>IF('11_esposizione finanziaria'!B30&gt;0,'11_esposizione finanziaria'!B30/16.5*100,0)</f>
        <v>0</v>
      </c>
      <c r="N30" s="3">
        <f>IF('12_Tasso di attivita'!B30&lt;0,'12_Tasso di attivita'!B30/-0.2*100,0)</f>
        <v>0</v>
      </c>
      <c r="O30" s="3">
        <f>IF('13_Disoccupazione lungo periodo'!B30&gt;0,'13_Disoccupazione lungo periodo'!B30/0.5*100,0)</f>
        <v>140</v>
      </c>
      <c r="P30" s="3">
        <f>IF('14_Disoccupazione giovanile'!B30&gt;0,'14_Disoccupazione giovanile'!B30/2*100,0)</f>
        <v>260</v>
      </c>
      <c r="Q30">
        <f t="shared" si="0"/>
        <v>7</v>
      </c>
      <c r="R30" s="3">
        <f t="shared" si="4"/>
        <v>120.05477980665948</v>
      </c>
      <c r="S30">
        <f t="shared" si="5"/>
        <v>21</v>
      </c>
      <c r="T30">
        <f t="shared" si="1"/>
        <v>3</v>
      </c>
      <c r="U30" s="3">
        <f t="shared" si="2"/>
        <v>194.15714285714282</v>
      </c>
      <c r="V30">
        <f t="shared" si="6"/>
        <v>23</v>
      </c>
      <c r="W30">
        <f t="shared" si="3"/>
        <v>4</v>
      </c>
      <c r="X30" s="3">
        <f t="shared" si="7"/>
        <v>78.886800334168754</v>
      </c>
      <c r="Y30">
        <f t="shared" si="8"/>
        <v>18</v>
      </c>
      <c r="Z30" s="3">
        <f t="shared" si="9"/>
        <v>42.241502715373407</v>
      </c>
    </row>
    <row r="31" spans="1:26">
      <c r="A31" s="4"/>
      <c r="B31" t="s">
        <v>82</v>
      </c>
      <c r="C31" s="3">
        <f>AVERAGE(C3:C30)</f>
        <v>137.35714285714286</v>
      </c>
      <c r="D31" s="3">
        <f t="shared" ref="D31:M31" si="10">AVERAGE(D3:D30)</f>
        <v>143.96938775510202</v>
      </c>
      <c r="E31" s="3">
        <f>AVERAGE(E3:E30)</f>
        <v>161.57142857142858</v>
      </c>
      <c r="F31" s="3">
        <f>AVERAGE(F3:F30)</f>
        <v>89.375</v>
      </c>
      <c r="G31" s="3">
        <f t="shared" si="10"/>
        <v>168.33333333333331</v>
      </c>
      <c r="H31" s="3">
        <f>AVERAGE(H3:H30)</f>
        <v>4.6527777777777777</v>
      </c>
      <c r="I31" s="3">
        <f>AVERAGE(I3:I30)</f>
        <v>22.704081632653061</v>
      </c>
      <c r="J31" s="3">
        <f t="shared" si="10"/>
        <v>117.99946294307195</v>
      </c>
      <c r="K31" s="3">
        <f t="shared" si="10"/>
        <v>92.261904761904773</v>
      </c>
      <c r="L31" s="3">
        <f t="shared" si="10"/>
        <v>73.142857142857139</v>
      </c>
      <c r="M31" s="3">
        <f t="shared" si="10"/>
        <v>29.047619047619047</v>
      </c>
      <c r="N31" s="3">
        <f>AVERAGE(N3:N30)</f>
        <v>83.928571428571431</v>
      </c>
      <c r="O31" s="3">
        <f>AVERAGE(O3:O30)</f>
        <v>74.285714285714292</v>
      </c>
      <c r="P31" s="3">
        <f>AVERAGE(P3:P30)</f>
        <v>236.42857142857142</v>
      </c>
      <c r="R31" s="3">
        <f t="shared" si="4"/>
        <v>102.50413235469625</v>
      </c>
      <c r="U31" s="3">
        <f t="shared" si="2"/>
        <v>140.12125850340135</v>
      </c>
      <c r="X31" s="3">
        <f t="shared" si="7"/>
        <v>81.605728938748982</v>
      </c>
      <c r="Z31" s="3">
        <f t="shared" si="9"/>
        <v>51.179230086849394</v>
      </c>
    </row>
    <row r="32" spans="1:26">
      <c r="A32" s="4" t="s">
        <v>56</v>
      </c>
      <c r="C32" s="3">
        <f>SUMIF($A3:$A30,"EUR",C3:C30)/19</f>
        <v>130.42105263157896</v>
      </c>
      <c r="D32" s="3">
        <f t="shared" ref="D32:M32" si="11">SUMIF($A3:$A30,"EUR",D3:D30)/19</f>
        <v>139.44360902255639</v>
      </c>
      <c r="E32" s="3">
        <f t="shared" si="11"/>
        <v>145.15789473684211</v>
      </c>
      <c r="F32" s="3">
        <f t="shared" si="11"/>
        <v>95.842105263157876</v>
      </c>
      <c r="G32" s="3">
        <f t="shared" si="11"/>
        <v>160.58479532163744</v>
      </c>
      <c r="H32" s="3">
        <f t="shared" si="11"/>
        <v>4.9122807017543852</v>
      </c>
      <c r="I32" s="3">
        <f t="shared" si="11"/>
        <v>25.563909774436091</v>
      </c>
      <c r="J32" s="3">
        <f t="shared" si="11"/>
        <v>126.47407993668384</v>
      </c>
      <c r="K32" s="3">
        <f t="shared" si="11"/>
        <v>101.77192982456143</v>
      </c>
      <c r="L32" s="3">
        <f t="shared" si="11"/>
        <v>75.263157894736835</v>
      </c>
      <c r="M32" s="3">
        <f t="shared" si="11"/>
        <v>28.516746411483258</v>
      </c>
      <c r="N32" s="3">
        <f>SUMIF($A3:$A30,"EUR",N3:N30)/19</f>
        <v>73.68421052631578</v>
      </c>
      <c r="O32" s="3">
        <f>SUMIF($A3:$A30,"EUR",O3:O30)/19</f>
        <v>92.631578947368425</v>
      </c>
      <c r="P32" s="3">
        <f>SUMIF($A3:$A30,"EUR",P3:P30)/19</f>
        <v>291.31578947368422</v>
      </c>
      <c r="R32" s="3">
        <f t="shared" si="4"/>
        <v>106.54165289048549</v>
      </c>
      <c r="U32" s="3">
        <f t="shared" si="2"/>
        <v>134.28989139515457</v>
      </c>
      <c r="X32" s="3">
        <f t="shared" si="7"/>
        <v>91.125964832336024</v>
      </c>
      <c r="Z32" s="3">
        <f t="shared" si="9"/>
        <v>54.984107907948065</v>
      </c>
    </row>
    <row r="33" spans="1:26">
      <c r="A33" s="4" t="s">
        <v>57</v>
      </c>
      <c r="C33" s="3">
        <f>SUMIF($A3:$A30,"N_EUR",C3:C30)/9</f>
        <v>152</v>
      </c>
      <c r="D33" s="3">
        <f t="shared" ref="D33:M33" si="12">SUMIF($A3:$A30,"N_EUR",D3:D30)/9</f>
        <v>153.52380952380952</v>
      </c>
      <c r="E33" s="3">
        <f t="shared" si="12"/>
        <v>196.22222222222223</v>
      </c>
      <c r="F33" s="3">
        <f t="shared" si="12"/>
        <v>75.722222222222229</v>
      </c>
      <c r="G33" s="3">
        <f t="shared" si="12"/>
        <v>184.69135802469134</v>
      </c>
      <c r="H33" s="3">
        <f t="shared" si="12"/>
        <v>2.0370370370370372</v>
      </c>
      <c r="I33" s="3">
        <f t="shared" si="12"/>
        <v>16.666666666666671</v>
      </c>
      <c r="J33" s="3">
        <f t="shared" si="12"/>
        <v>100.10860484544696</v>
      </c>
      <c r="K33" s="3">
        <f t="shared" si="12"/>
        <v>72.18518518518519</v>
      </c>
      <c r="L33" s="3">
        <f t="shared" si="12"/>
        <v>68.666666666666671</v>
      </c>
      <c r="M33" s="3">
        <f t="shared" si="12"/>
        <v>30.168350168350166</v>
      </c>
      <c r="N33" s="3">
        <f>SUMIF($A3:$A30,"N_EUR",N3:N30)/9</f>
        <v>105.55555555555556</v>
      </c>
      <c r="O33" s="3">
        <f>SUMIF($A3:$A30,"N_EUR",O3:O30)/9</f>
        <v>35.555555555555557</v>
      </c>
      <c r="P33" s="3">
        <f>SUMIF($A3:$A30,"N_EUR",P3:P30)/9</f>
        <v>120.55555555555556</v>
      </c>
      <c r="R33" s="3">
        <f t="shared" si="4"/>
        <v>93.832770659211775</v>
      </c>
      <c r="U33" s="3">
        <f t="shared" si="2"/>
        <v>152.43192239858905</v>
      </c>
      <c r="X33" s="3">
        <f t="shared" si="7"/>
        <v>61.277686359557705</v>
      </c>
      <c r="Z33" s="3">
        <f t="shared" si="9"/>
        <v>41.981919639856763</v>
      </c>
    </row>
    <row r="34" spans="1:26">
      <c r="A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  <c r="U34" s="3"/>
      <c r="X34" s="3"/>
    </row>
    <row r="35" spans="1:2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6">
      <c r="A36" s="4" t="s">
        <v>59</v>
      </c>
      <c r="E36" s="7" t="s">
        <v>71</v>
      </c>
      <c r="G36" s="6" t="s">
        <v>72</v>
      </c>
    </row>
  </sheetData>
  <mergeCells count="3">
    <mergeCell ref="Q1:S1"/>
    <mergeCell ref="T1:V1"/>
    <mergeCell ref="W1:Z1"/>
  </mergeCells>
  <conditionalFormatting sqref="N31:P31 C3:M31">
    <cfRule type="cellIs" dxfId="54" priority="7" stopIfTrue="1" operator="greaterThanOrEqual">
      <formula>100</formula>
    </cfRule>
  </conditionalFormatting>
  <conditionalFormatting sqref="N3:N30">
    <cfRule type="cellIs" dxfId="53" priority="4" stopIfTrue="1" operator="greaterThanOrEqual">
      <formula>100</formula>
    </cfRule>
  </conditionalFormatting>
  <conditionalFormatting sqref="O3:O30">
    <cfRule type="cellIs" dxfId="52" priority="2" stopIfTrue="1" operator="greaterThanOrEqual">
      <formula>100</formula>
    </cfRule>
  </conditionalFormatting>
  <conditionalFormatting sqref="P3:P30">
    <cfRule type="cellIs" dxfId="51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activeCell="M35" sqref="M35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6">
      <c r="Q1" s="74" t="s">
        <v>79</v>
      </c>
      <c r="R1" s="75"/>
      <c r="S1" s="75"/>
      <c r="T1" s="74" t="s">
        <v>80</v>
      </c>
      <c r="U1" s="75"/>
      <c r="V1" s="75"/>
      <c r="W1" s="74" t="s">
        <v>81</v>
      </c>
      <c r="X1" s="75"/>
      <c r="Y1" s="75"/>
    </row>
    <row r="2" spans="1:26" ht="38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</row>
    <row r="3" spans="1:26">
      <c r="A3" s="4" t="s">
        <v>56</v>
      </c>
      <c r="B3" t="s">
        <v>3</v>
      </c>
      <c r="C3" s="3">
        <f>IF('1_Bilancia commerciale'!C3&lt;1,ABS(1-'1_Bilancia commerciale'!C3)*20,('1_Bilancia commerciale'!C3-1)*20)</f>
        <v>3.9999999999999991</v>
      </c>
      <c r="D3" s="3">
        <f>IF('2_posizione internaz.li'!C3&lt;0,'2_posizione internaz.li'!C3/-35*100,0)</f>
        <v>0</v>
      </c>
      <c r="E3" s="3">
        <f>IF('3_Tasso cambio effettivo'!C3&lt;0,'3_Tasso cambio effettivo'!C3/-5*100,'3_Tasso cambio effettivo'!C3/5*100)</f>
        <v>10</v>
      </c>
      <c r="F3" s="3">
        <f>IF('4_Quota export mondiale'!C3&lt;0,'4_Quota export mondiale'!C3/-6*100,0)</f>
        <v>192.66666666666669</v>
      </c>
      <c r="G3" s="3">
        <f>IF('5_Costo_lavoro'!C3&gt;0,'5_Costo_lavoro'!C3/9*100,0)</f>
        <v>82.222222222222229</v>
      </c>
      <c r="H3" s="3">
        <f>IF('6_Prezzo abitazioni'!C3&gt;0,'6_Prezzo abitazioni'!C3/6*100,0)</f>
        <v>20</v>
      </c>
      <c r="I3" s="3">
        <f>IF('7_Crediti concessi privati'!C3&gt;0,'7_Crediti concessi privati'!C3/14*100,0)</f>
        <v>0</v>
      </c>
      <c r="J3" s="3">
        <f>IF('8_Debiti settore privato'!C3&gt;0,'8_Debiti settore privato'!C3/133*100,0)</f>
        <v>126.84210526315789</v>
      </c>
      <c r="K3" s="3">
        <f>IF('9_Debito pubblico'!C3&gt;0,'9_Debito pubblico'!C3/60*100,0)</f>
        <v>167.16666666666666</v>
      </c>
      <c r="L3" s="3">
        <f>IF('10_Disoccupazione'!C3&gt;0,'10_Disoccupazione'!C3/10*100,0)</f>
        <v>77</v>
      </c>
      <c r="M3" s="3">
        <f>IF('11_esposizione finanziaria'!C3&gt;0,'11_esposizione finanziaria'!C3/16.5*100,0)</f>
        <v>0</v>
      </c>
      <c r="N3" s="3">
        <f>IF('12_Tasso di attivita'!C3&lt;0,'12_Tasso di attivita'!C3/-0.2*100,0)</f>
        <v>0</v>
      </c>
      <c r="O3" s="3">
        <f>IF('13_Disoccupazione lungo periodo'!C3&gt;0,'13_Disoccupazione lungo periodo'!C3/0.5*100,0)</f>
        <v>40</v>
      </c>
      <c r="P3" s="3">
        <f>IF('14_Disoccupazione giovanile'!C3&gt;0,'14_Disoccupazione giovanile'!C3/2*100,0)</f>
        <v>180</v>
      </c>
      <c r="Q3">
        <f t="shared" ref="Q3:Q30" si="0">COUNTIF(C3:P3,"&gt;=100")</f>
        <v>4</v>
      </c>
      <c r="R3" s="3">
        <f>AVERAGE(C3:P3)</f>
        <v>64.278404344193817</v>
      </c>
      <c r="S3">
        <f>RANK(R3,R$3:R$30,1)</f>
        <v>6</v>
      </c>
      <c r="T3">
        <f t="shared" ref="T3:T30" si="1">COUNTIF(C3:G3,"&gt;=100")</f>
        <v>1</v>
      </c>
      <c r="U3" s="3">
        <f t="shared" ref="U3:U33" si="2">AVERAGE(C3:G3)</f>
        <v>57.777777777777786</v>
      </c>
      <c r="V3">
        <f>RANK(U3,U$3:U$30,1)</f>
        <v>2</v>
      </c>
      <c r="W3">
        <f t="shared" ref="W3:W30" si="3">COUNTIF(H3:P3,"&gt;=100")</f>
        <v>3</v>
      </c>
      <c r="X3" s="3">
        <f>AVERAGE(H3:P3)</f>
        <v>67.889863547758281</v>
      </c>
      <c r="Y3">
        <f>RANK(X3,X$3:X$30,1)</f>
        <v>8</v>
      </c>
      <c r="Z3" s="3">
        <f>SUM(H3:P3)/14/R3*100</f>
        <v>67.897584195733756</v>
      </c>
    </row>
    <row r="4" spans="1:26">
      <c r="A4" s="4" t="s">
        <v>57</v>
      </c>
      <c r="B4" t="s">
        <v>5</v>
      </c>
      <c r="C4" s="3">
        <f>IF('1_Bilancia commerciale'!C4&lt;1,ABS(1-'1_Bilancia commerciale'!C4)*20,('1_Bilancia commerciale'!C4-1)*20)</f>
        <v>234</v>
      </c>
      <c r="D4" s="3">
        <f>IF('2_posizione internaz.li'!C4&lt;0,'2_posizione internaz.li'!C4/-35*100,0)</f>
        <v>264</v>
      </c>
      <c r="E4" s="3">
        <f>IF('3_Tasso cambio effettivo'!C4&lt;0,'3_Tasso cambio effettivo'!C4/-5*100,'3_Tasso cambio effettivo'!C4/5*100)</f>
        <v>194</v>
      </c>
      <c r="F4" s="3">
        <f>IF('4_Quota export mondiale'!C4&lt;0,'4_Quota export mondiale'!C4/-6*100,0)</f>
        <v>0</v>
      </c>
      <c r="G4" s="3">
        <f>IF('5_Costo_lavoro'!C4&gt;0,'5_Costo_lavoro'!C4/9*100,0)</f>
        <v>335.55555555555554</v>
      </c>
      <c r="H4" s="3">
        <f>IF('6_Prezzo abitazioni'!C4&gt;0,'6_Prezzo abitazioni'!C4/6*100,0)</f>
        <v>0</v>
      </c>
      <c r="I4" s="3">
        <f>IF('7_Crediti concessi privati'!C4&gt;0,'7_Crediti concessi privati'!C4/14*100,0)</f>
        <v>0</v>
      </c>
      <c r="J4" s="3">
        <f>IF('8_Debiti settore privato'!C4&gt;0,'8_Debiti settore privato'!C4/133*100,0)</f>
        <v>103.23308270676692</v>
      </c>
      <c r="K4" s="3">
        <f>IF('9_Debito pubblico'!C4&gt;0,'9_Debito pubblico'!C4/60*100,0)</f>
        <v>25.666666666666664</v>
      </c>
      <c r="L4" s="3">
        <f>IF('10_Disoccupazione'!C4&gt;0,'10_Disoccupazione'!C4/10*100,0)</f>
        <v>76</v>
      </c>
      <c r="M4" s="3">
        <f>IF('11_esposizione finanziaria'!C4&gt;0,'11_esposizione finanziaria'!C4/16.5*100,0)</f>
        <v>26.060606060606062</v>
      </c>
      <c r="N4" s="3">
        <f>IF('12_Tasso di attivita'!C4&lt;0,'12_Tasso di attivita'!C4/-0.2*100,0)</f>
        <v>0</v>
      </c>
      <c r="O4" s="3">
        <f>IF('13_Disoccupazione lungo periodo'!C4&gt;0,'13_Disoccupazione lungo periodo'!C4/0.5*100,0)</f>
        <v>120</v>
      </c>
      <c r="P4" s="3">
        <f>IF('14_Disoccupazione giovanile'!C4&gt;0,'14_Disoccupazione giovanile'!C4/2*100,0)</f>
        <v>390</v>
      </c>
      <c r="Q4">
        <f t="shared" si="0"/>
        <v>7</v>
      </c>
      <c r="R4" s="3">
        <f t="shared" ref="R4:R33" si="4">AVERAGE(C4:P4)</f>
        <v>126.32256507068539</v>
      </c>
      <c r="S4">
        <f t="shared" ref="S4:S30" si="5">RANK(R4,R$3:R$30,1)</f>
        <v>16</v>
      </c>
      <c r="T4">
        <f t="shared" si="1"/>
        <v>4</v>
      </c>
      <c r="U4" s="3">
        <f t="shared" si="2"/>
        <v>205.51111111111112</v>
      </c>
      <c r="V4">
        <f t="shared" ref="V4:V30" si="6">RANK(U4,U$3:U$30,1)</f>
        <v>27</v>
      </c>
      <c r="W4">
        <f t="shared" si="3"/>
        <v>3</v>
      </c>
      <c r="X4" s="3">
        <f t="shared" ref="X4:X33" si="7">AVERAGE(H4:P4)</f>
        <v>82.328928381559962</v>
      </c>
      <c r="Y4">
        <f t="shared" ref="Y4:Y30" si="8">RANK(X4,X$3:X$30,1)</f>
        <v>11</v>
      </c>
      <c r="Z4" s="3">
        <f t="shared" ref="Z4:Z33" si="9">SUM(H4:P4)/14/R4*100</f>
        <v>41.897296531498327</v>
      </c>
    </row>
    <row r="5" spans="1:26">
      <c r="A5" s="4" t="s">
        <v>57</v>
      </c>
      <c r="B5" t="s">
        <v>6</v>
      </c>
      <c r="C5" s="3">
        <f>IF('1_Bilancia commerciale'!C5&lt;1,ABS(1-'1_Bilancia commerciale'!C5)*20,('1_Bilancia commerciale'!C5-1)*20)</f>
        <v>72</v>
      </c>
      <c r="D5" s="3">
        <f>IF('2_posizione internaz.li'!C5&lt;0,'2_posizione internaz.li'!C5/-35*100,0)</f>
        <v>131.42857142857142</v>
      </c>
      <c r="E5" s="3">
        <f>IF('3_Tasso cambio effettivo'!C5&lt;0,'3_Tasso cambio effettivo'!C5/-5*100,'3_Tasso cambio effettivo'!C5/5*100)</f>
        <v>242</v>
      </c>
      <c r="F5" s="3">
        <f>IF('4_Quota export mondiale'!C5&lt;0,'4_Quota export mondiale'!C5/-6*100,0)</f>
        <v>0</v>
      </c>
      <c r="G5" s="3">
        <f>IF('5_Costo_lavoro'!C5&gt;0,'5_Costo_lavoro'!C5/9*100,0)</f>
        <v>71.111111111111114</v>
      </c>
      <c r="H5" s="3">
        <f>IF('6_Prezzo abitazioni'!C5&gt;0,'6_Prezzo abitazioni'!C5/6*100,0)</f>
        <v>0</v>
      </c>
      <c r="I5" s="3">
        <f>IF('7_Crediti concessi privati'!C5&gt;0,'7_Crediti concessi privati'!C5/14*100,0)</f>
        <v>18.571428571428573</v>
      </c>
      <c r="J5" s="3">
        <f>IF('8_Debiti settore privato'!C5&gt;0,'8_Debiti settore privato'!C5/133*100,0)</f>
        <v>51.05263157894737</v>
      </c>
      <c r="K5" s="3">
        <f>IF('9_Debito pubblico'!C5&gt;0,'9_Debito pubblico'!C5/60*100,0)</f>
        <v>62.333333333333329</v>
      </c>
      <c r="L5" s="3">
        <f>IF('10_Disoccupazione'!C5&gt;0,'10_Disoccupazione'!C5/10*100,0)</f>
        <v>61</v>
      </c>
      <c r="M5" s="3">
        <f>IF('11_esposizione finanziaria'!C5&gt;0,'11_esposizione finanziaria'!C5/16.5*100,0)</f>
        <v>19.393939393939394</v>
      </c>
      <c r="N5" s="3">
        <f>IF('12_Tasso di attivita'!C5&lt;0,'12_Tasso di attivita'!C5/-0.2*100,0)</f>
        <v>0</v>
      </c>
      <c r="O5" s="3">
        <f>IF('13_Disoccupazione lungo periodo'!C5&gt;0,'13_Disoccupazione lungo periodo'!C5/0.5*100,0)</f>
        <v>40</v>
      </c>
      <c r="P5" s="3">
        <f>IF('14_Disoccupazione giovanile'!C5&gt;0,'14_Disoccupazione giovanile'!C5/2*100,0)</f>
        <v>380</v>
      </c>
      <c r="Q5">
        <f t="shared" si="0"/>
        <v>3</v>
      </c>
      <c r="R5" s="3">
        <f t="shared" si="4"/>
        <v>82.063643958380808</v>
      </c>
      <c r="S5">
        <f t="shared" si="5"/>
        <v>9</v>
      </c>
      <c r="T5">
        <f t="shared" si="1"/>
        <v>2</v>
      </c>
      <c r="U5" s="3">
        <f t="shared" si="2"/>
        <v>103.3079365079365</v>
      </c>
      <c r="V5">
        <f t="shared" si="6"/>
        <v>17</v>
      </c>
      <c r="W5">
        <f t="shared" si="3"/>
        <v>1</v>
      </c>
      <c r="X5" s="3">
        <f t="shared" si="7"/>
        <v>70.261259208627635</v>
      </c>
      <c r="Y5">
        <f t="shared" si="8"/>
        <v>9</v>
      </c>
      <c r="Z5" s="3">
        <f t="shared" si="9"/>
        <v>55.04014953480587</v>
      </c>
    </row>
    <row r="6" spans="1:26">
      <c r="A6" s="4" t="s">
        <v>57</v>
      </c>
      <c r="B6" t="s">
        <v>7</v>
      </c>
      <c r="C6" s="3">
        <f>IF('1_Bilancia commerciale'!C6&lt;1,ABS(1-'1_Bilancia commerciale'!C6)*20,('1_Bilancia commerciale'!C6-1)*20)</f>
        <v>66</v>
      </c>
      <c r="D6" s="3">
        <f>IF('2_posizione internaz.li'!C6&lt;0,'2_posizione internaz.li'!C6/-35*100,0)</f>
        <v>0</v>
      </c>
      <c r="E6" s="3">
        <f>IF('3_Tasso cambio effettivo'!C6&lt;0,'3_Tasso cambio effettivo'!C6/-5*100,'3_Tasso cambio effettivo'!C6/5*100)</f>
        <v>4</v>
      </c>
      <c r="F6" s="3">
        <f>IF('4_Quota export mondiale'!C6&lt;0,'4_Quota export mondiale'!C6/-6*100,0)</f>
        <v>177.16666666666669</v>
      </c>
      <c r="G6" s="3">
        <f>IF('5_Costo_lavoro'!C6&gt;0,'5_Costo_lavoro'!C6/9*100,0)</f>
        <v>105.55555555555556</v>
      </c>
      <c r="H6" s="3">
        <f>IF('6_Prezzo abitazioni'!C6&gt;0,'6_Prezzo abitazioni'!C6/6*100,0)</f>
        <v>5</v>
      </c>
      <c r="I6" s="3">
        <f>IF('7_Crediti concessi privati'!C6&gt;0,'7_Crediti concessi privati'!C6/14*100,0)</f>
        <v>0</v>
      </c>
      <c r="J6" s="3">
        <f>IF('8_Debiti settore privato'!C6&gt;0,'8_Debiti settore privato'!C6/133*100,0)</f>
        <v>165.86466165413535</v>
      </c>
      <c r="K6" s="3">
        <f>IF('9_Debito pubblico'!C6&gt;0,'9_Debito pubblico'!C6/60*100,0)</f>
        <v>71.000000000000014</v>
      </c>
      <c r="L6" s="3">
        <f>IF('10_Disoccupazione'!C6&gt;0,'10_Disoccupazione'!C6/10*100,0)</f>
        <v>59.000000000000007</v>
      </c>
      <c r="M6" s="3">
        <f>IF('11_esposizione finanziaria'!C6&gt;0,'11_esposizione finanziaria'!C6/16.5*100,0)</f>
        <v>58.787878787878789</v>
      </c>
      <c r="N6" s="3">
        <f>IF('12_Tasso di attivita'!C6&lt;0,'12_Tasso di attivita'!C6/-0.2*100,0)</f>
        <v>349.99999999999994</v>
      </c>
      <c r="O6" s="3">
        <f>IF('13_Disoccupazione lungo periodo'!C6&gt;0,'13_Disoccupazione lungo periodo'!C6/0.5*100,0)</f>
        <v>180</v>
      </c>
      <c r="P6" s="3">
        <f>IF('14_Disoccupazione giovanile'!C6&gt;0,'14_Disoccupazione giovanile'!C6/2*100,0)</f>
        <v>400</v>
      </c>
      <c r="Q6">
        <f t="shared" si="0"/>
        <v>6</v>
      </c>
      <c r="R6" s="3">
        <f t="shared" si="4"/>
        <v>117.31248304744544</v>
      </c>
      <c r="S6">
        <f t="shared" si="5"/>
        <v>13</v>
      </c>
      <c r="T6">
        <f t="shared" si="1"/>
        <v>2</v>
      </c>
      <c r="U6" s="3">
        <f t="shared" si="2"/>
        <v>70.544444444444451</v>
      </c>
      <c r="V6">
        <f t="shared" si="6"/>
        <v>4</v>
      </c>
      <c r="W6">
        <f t="shared" si="3"/>
        <v>4</v>
      </c>
      <c r="X6" s="3">
        <f t="shared" si="7"/>
        <v>143.29472671577935</v>
      </c>
      <c r="Y6">
        <f t="shared" si="8"/>
        <v>20</v>
      </c>
      <c r="Z6" s="3">
        <f t="shared" si="9"/>
        <v>78.523645745137884</v>
      </c>
    </row>
    <row r="7" spans="1:26">
      <c r="A7" s="4" t="s">
        <v>56</v>
      </c>
      <c r="B7" t="s">
        <v>8</v>
      </c>
      <c r="C7" s="3">
        <f>IF('1_Bilancia commerciale'!C7&lt;1,ABS(1-'1_Bilancia commerciale'!C7)*20,('1_Bilancia commerciale'!C7-1)*20)</f>
        <v>96</v>
      </c>
      <c r="D7" s="3">
        <f>IF('2_posizione internaz.li'!C7&lt;0,'2_posizione internaz.li'!C7/-35*100,0)</f>
        <v>0</v>
      </c>
      <c r="E7" s="3">
        <f>IF('3_Tasso cambio effettivo'!C7&lt;0,'3_Tasso cambio effettivo'!C7/-5*100,'3_Tasso cambio effettivo'!C7/5*100)</f>
        <v>76</v>
      </c>
      <c r="F7" s="3">
        <f>IF('4_Quota export mondiale'!C7&lt;0,'4_Quota export mondiale'!C7/-6*100,0)</f>
        <v>135.16666666666666</v>
      </c>
      <c r="G7" s="3">
        <f>IF('5_Costo_lavoro'!C7&gt;0,'5_Costo_lavoro'!C7/9*100,0)</f>
        <v>91.1111111111111</v>
      </c>
      <c r="H7" s="3">
        <f>IF('6_Prezzo abitazioni'!C7&gt;0,'6_Prezzo abitazioni'!C7/6*100,0)</f>
        <v>0</v>
      </c>
      <c r="I7" s="3">
        <f>IF('7_Crediti concessi privati'!C7&gt;0,'7_Crediti concessi privati'!C7/14*100,0)</f>
        <v>0</v>
      </c>
      <c r="J7" s="3">
        <f>IF('8_Debiti settore privato'!C7&gt;0,'8_Debiti settore privato'!C7/133*100,0)</f>
        <v>80</v>
      </c>
      <c r="K7" s="3">
        <f>IF('9_Debito pubblico'!C7&gt;0,'9_Debito pubblico'!C7/60*100,0)</f>
        <v>137.33333333333334</v>
      </c>
      <c r="L7" s="3">
        <f>IF('10_Disoccupazione'!C7&gt;0,'10_Disoccupazione'!C7/10*100,0)</f>
        <v>73</v>
      </c>
      <c r="M7" s="3">
        <f>IF('11_esposizione finanziaria'!C7&gt;0,'11_esposizione finanziaria'!C7/16.5*100,0)</f>
        <v>0</v>
      </c>
      <c r="N7" s="3">
        <f>IF('12_Tasso di attivita'!C7&lt;0,'12_Tasso di attivita'!C7/-0.2*100,0)</f>
        <v>0</v>
      </c>
      <c r="O7" s="3">
        <f>IF('13_Disoccupazione lungo periodo'!C7&gt;0,'13_Disoccupazione lungo periodo'!C7/0.5*100,0)</f>
        <v>0</v>
      </c>
      <c r="P7" s="3">
        <f>IF('14_Disoccupazione giovanile'!C7&gt;0,'14_Disoccupazione giovanile'!C7/2*100,0)</f>
        <v>0</v>
      </c>
      <c r="Q7">
        <f t="shared" si="0"/>
        <v>2</v>
      </c>
      <c r="R7" s="3">
        <f t="shared" si="4"/>
        <v>49.186507936507937</v>
      </c>
      <c r="S7">
        <f t="shared" si="5"/>
        <v>1</v>
      </c>
      <c r="T7">
        <f t="shared" si="1"/>
        <v>1</v>
      </c>
      <c r="U7" s="3">
        <f t="shared" si="2"/>
        <v>79.655555555555537</v>
      </c>
      <c r="V7">
        <f t="shared" si="6"/>
        <v>6</v>
      </c>
      <c r="W7">
        <f t="shared" si="3"/>
        <v>1</v>
      </c>
      <c r="X7" s="3">
        <f t="shared" si="7"/>
        <v>32.259259259259267</v>
      </c>
      <c r="Y7">
        <f t="shared" si="8"/>
        <v>1</v>
      </c>
      <c r="Z7" s="3">
        <f t="shared" si="9"/>
        <v>42.162162162162168</v>
      </c>
    </row>
    <row r="8" spans="1:26">
      <c r="A8" s="4" t="s">
        <v>56</v>
      </c>
      <c r="B8" t="s">
        <v>9</v>
      </c>
      <c r="C8" s="3">
        <f>IF('1_Bilancia commerciale'!C8&lt;1,ABS(1-'1_Bilancia commerciale'!C8)*20,('1_Bilancia commerciale'!C8-1)*20)</f>
        <v>48</v>
      </c>
      <c r="D8" s="3">
        <f>IF('2_posizione internaz.li'!C8&lt;0,'2_posizione internaz.li'!C8/-35*100,0)</f>
        <v>198.28571428571431</v>
      </c>
      <c r="E8" s="3">
        <f>IF('3_Tasso cambio effettivo'!C8&lt;0,'3_Tasso cambio effettivo'!C8/-5*100,'3_Tasso cambio effettivo'!C8/5*100)</f>
        <v>92</v>
      </c>
      <c r="F8" s="3">
        <f>IF('4_Quota export mondiale'!C8&lt;0,'4_Quota export mondiale'!C8/-6*100,0)</f>
        <v>0</v>
      </c>
      <c r="G8" s="3">
        <f>IF('5_Costo_lavoro'!C8&gt;0,'5_Costo_lavoro'!C8/9*100,0)</f>
        <v>137.77777777777777</v>
      </c>
      <c r="H8" s="3">
        <f>IF('6_Prezzo abitazioni'!C8&gt;0,'6_Prezzo abitazioni'!C8/6*100,0)</f>
        <v>30</v>
      </c>
      <c r="I8" s="3">
        <f>IF('7_Crediti concessi privati'!C8&gt;0,'7_Crediti concessi privati'!C8/14*100,0)</f>
        <v>0</v>
      </c>
      <c r="J8" s="3">
        <f>IF('8_Debiti settore privato'!C8&gt;0,'8_Debiti settore privato'!C8/133*100,0)</f>
        <v>102.78195488721803</v>
      </c>
      <c r="K8" s="3">
        <f>IF('9_Debito pubblico'!C8&gt;0,'9_Debito pubblico'!C8/60*100,0)</f>
        <v>11</v>
      </c>
      <c r="L8" s="3">
        <f>IF('10_Disoccupazione'!C8&gt;0,'10_Disoccupazione'!C8/10*100,0)</f>
        <v>119</v>
      </c>
      <c r="M8" s="3">
        <f>IF('11_esposizione finanziaria'!C8&gt;0,'11_esposizione finanziaria'!C8/16.5*100,0)</f>
        <v>0</v>
      </c>
      <c r="N8" s="3">
        <f>IF('12_Tasso di attivita'!C8&lt;0,'12_Tasso di attivita'!C8/-0.2*100,0)</f>
        <v>0</v>
      </c>
      <c r="O8" s="3">
        <f>IF('13_Disoccupazione lungo periodo'!C8&gt;0,'13_Disoccupazione lungo periodo'!C8/0.5*100,0)</f>
        <v>1060</v>
      </c>
      <c r="P8" s="3">
        <f>IF('14_Disoccupazione giovanile'!C8&gt;0,'14_Disoccupazione giovanile'!C8/2*100,0)</f>
        <v>1140</v>
      </c>
      <c r="Q8">
        <f t="shared" si="0"/>
        <v>6</v>
      </c>
      <c r="R8" s="3">
        <f t="shared" si="4"/>
        <v>209.91753192505072</v>
      </c>
      <c r="S8">
        <f t="shared" si="5"/>
        <v>24</v>
      </c>
      <c r="T8">
        <f t="shared" si="1"/>
        <v>2</v>
      </c>
      <c r="U8" s="3">
        <f t="shared" si="2"/>
        <v>95.212698412698415</v>
      </c>
      <c r="V8">
        <f t="shared" si="6"/>
        <v>14</v>
      </c>
      <c r="W8">
        <f t="shared" si="3"/>
        <v>4</v>
      </c>
      <c r="X8" s="3">
        <f t="shared" si="7"/>
        <v>273.64243943191309</v>
      </c>
      <c r="Y8">
        <f t="shared" si="8"/>
        <v>24</v>
      </c>
      <c r="Z8" s="3">
        <f t="shared" si="9"/>
        <v>83.801002786402179</v>
      </c>
    </row>
    <row r="9" spans="1:26">
      <c r="A9" s="4" t="s">
        <v>56</v>
      </c>
      <c r="B9" t="s">
        <v>10</v>
      </c>
      <c r="C9" s="3">
        <f>IF('1_Bilancia commerciale'!C9&lt;1,ABS(1-'1_Bilancia commerciale'!C9)*20,('1_Bilancia commerciale'!C9-1)*20)</f>
        <v>100</v>
      </c>
      <c r="D9" s="3">
        <f>IF('2_posizione internaz.li'!C9&lt;0,'2_posizione internaz.li'!C9/-35*100,0)</f>
        <v>324.28571428571428</v>
      </c>
      <c r="E9" s="3">
        <f>IF('3_Tasso cambio effettivo'!C9&lt;0,'3_Tasso cambio effettivo'!C9/-5*100,'3_Tasso cambio effettivo'!C9/5*100)</f>
        <v>108</v>
      </c>
      <c r="F9" s="3">
        <f>IF('4_Quota export mondiale'!C9&lt;0,'4_Quota export mondiale'!C9/-6*100,0)</f>
        <v>104.5</v>
      </c>
      <c r="G9" s="3">
        <f>IF('5_Costo_lavoro'!C9&gt;0,'5_Costo_lavoro'!C9/9*100,0)</f>
        <v>0</v>
      </c>
      <c r="H9" s="3">
        <f>IF('6_Prezzo abitazioni'!C9&gt;0,'6_Prezzo abitazioni'!C9/6*100,0)</f>
        <v>0</v>
      </c>
      <c r="I9" s="3">
        <f>IF('7_Crediti concessi privati'!C9&gt;0,'7_Crediti concessi privati'!C9/14*100,0)</f>
        <v>15.714285714285717</v>
      </c>
      <c r="J9" s="3">
        <f>IF('8_Debiti settore privato'!C9&gt;0,'8_Debiti settore privato'!C9/133*100,0)</f>
        <v>193.23308270676691</v>
      </c>
      <c r="K9" s="3">
        <f>IF('9_Debito pubblico'!C9&gt;0,'9_Debito pubblico'!C9/60*100,0)</f>
        <v>143.33333333333334</v>
      </c>
      <c r="L9" s="3">
        <f>IF('10_Disoccupazione'!C9&gt;0,'10_Disoccupazione'!C9/10*100,0)</f>
        <v>113.00000000000001</v>
      </c>
      <c r="M9" s="3">
        <f>IF('11_esposizione finanziaria'!C9&gt;0,'11_esposizione finanziaria'!C9/16.5*100,0)</f>
        <v>38.181818181818187</v>
      </c>
      <c r="N9" s="3">
        <f>IF('12_Tasso di attivita'!C9&lt;0,'12_Tasso di attivita'!C9/-0.2*100,0)</f>
        <v>2000</v>
      </c>
      <c r="O9" s="3">
        <f>IF('13_Disoccupazione lungo periodo'!C9&gt;0,'13_Disoccupazione lungo periodo'!C9/0.5*100,0)</f>
        <v>1100</v>
      </c>
      <c r="P9" s="3">
        <f>IF('14_Disoccupazione giovanile'!C9&gt;0,'14_Disoccupazione giovanile'!C9/2*100,0)</f>
        <v>944.99999999999989</v>
      </c>
      <c r="Q9">
        <f t="shared" si="0"/>
        <v>10</v>
      </c>
      <c r="R9" s="3">
        <f t="shared" si="4"/>
        <v>370.37487387299416</v>
      </c>
      <c r="S9">
        <f t="shared" si="5"/>
        <v>28</v>
      </c>
      <c r="T9">
        <f t="shared" si="1"/>
        <v>4</v>
      </c>
      <c r="U9" s="3">
        <f t="shared" si="2"/>
        <v>127.35714285714285</v>
      </c>
      <c r="V9">
        <f t="shared" si="6"/>
        <v>20</v>
      </c>
      <c r="W9">
        <f t="shared" si="3"/>
        <v>6</v>
      </c>
      <c r="X9" s="3">
        <f t="shared" si="7"/>
        <v>505.38472443735594</v>
      </c>
      <c r="Y9">
        <f t="shared" si="8"/>
        <v>28</v>
      </c>
      <c r="Z9" s="3">
        <f t="shared" si="9"/>
        <v>87.719281979924958</v>
      </c>
    </row>
    <row r="10" spans="1:26">
      <c r="A10" s="4" t="s">
        <v>56</v>
      </c>
      <c r="B10" t="s">
        <v>11</v>
      </c>
      <c r="C10" s="3">
        <f>IF('1_Bilancia commerciale'!C10&lt;1,ABS(1-'1_Bilancia commerciale'!C10)*20,('1_Bilancia commerciale'!C10-1)*20)</f>
        <v>270</v>
      </c>
      <c r="D10" s="3">
        <f>IF('2_posizione internaz.li'!C10&lt;0,'2_posizione internaz.li'!C10/-35*100,0)</f>
        <v>282.85714285714289</v>
      </c>
      <c r="E10" s="3">
        <f>IF('3_Tasso cambio effettivo'!C10&lt;0,'3_Tasso cambio effettivo'!C10/-5*100,'3_Tasso cambio effettivo'!C10/5*100)</f>
        <v>57.999999999999993</v>
      </c>
      <c r="F10" s="3">
        <f>IF('4_Quota export mondiale'!C10&lt;0,'4_Quota export mondiale'!C10/-6*100,0)</f>
        <v>261.33333333333331</v>
      </c>
      <c r="G10" s="3">
        <f>IF('5_Costo_lavoro'!C10&gt;0,'5_Costo_lavoro'!C10/9*100,0)</f>
        <v>155.55555555555557</v>
      </c>
      <c r="H10" s="3">
        <f>IF('6_Prezzo abitazioni'!C10&gt;0,'6_Prezzo abitazioni'!C10/6*100,0)</f>
        <v>0</v>
      </c>
      <c r="I10" s="3">
        <f>IF('7_Crediti concessi privati'!C10&gt;0,'7_Crediti concessi privati'!C10/14*100,0)</f>
        <v>17.142857142857142</v>
      </c>
      <c r="J10" s="3">
        <f>IF('8_Debiti settore privato'!C10&gt;0,'8_Debiti settore privato'!C10/133*100,0)</f>
        <v>96.315789473684205</v>
      </c>
      <c r="K10" s="3">
        <f>IF('9_Debito pubblico'!C10&gt;0,'9_Debito pubblico'!C10/60*100,0)</f>
        <v>243.66666666666666</v>
      </c>
      <c r="L10" s="3">
        <f>IF('10_Disoccupazione'!C10&gt;0,'10_Disoccupazione'!C10/10*100,0)</f>
        <v>100</v>
      </c>
      <c r="M10" s="3">
        <f>IF('11_esposizione finanziaria'!C10&gt;0,'11_esposizione finanziaria'!C10/16.5*100,0)</f>
        <v>50.909090909090914</v>
      </c>
      <c r="N10" s="3">
        <f>IF('12_Tasso di attivita'!C10&lt;0,'12_Tasso di attivita'!C10/-0.2*100,0)</f>
        <v>0</v>
      </c>
      <c r="O10" s="3">
        <f>IF('13_Disoccupazione lungo periodo'!C10&gt;0,'13_Disoccupazione lungo periodo'!C10/0.5*100,0)</f>
        <v>300</v>
      </c>
      <c r="P10" s="3">
        <f>IF('14_Disoccupazione giovanile'!C10&gt;0,'14_Disoccupazione giovanile'!C10/2*100,0)</f>
        <v>515</v>
      </c>
      <c r="Q10">
        <f t="shared" si="0"/>
        <v>8</v>
      </c>
      <c r="R10" s="3">
        <f t="shared" si="4"/>
        <v>167.91288828130934</v>
      </c>
      <c r="S10">
        <f t="shared" si="5"/>
        <v>23</v>
      </c>
      <c r="T10">
        <f t="shared" si="1"/>
        <v>4</v>
      </c>
      <c r="U10" s="3">
        <f t="shared" si="2"/>
        <v>205.54920634920637</v>
      </c>
      <c r="V10">
        <f t="shared" si="6"/>
        <v>28</v>
      </c>
      <c r="W10">
        <f t="shared" si="3"/>
        <v>4</v>
      </c>
      <c r="X10" s="3">
        <f t="shared" si="7"/>
        <v>147.00382268803321</v>
      </c>
      <c r="Y10">
        <f t="shared" si="8"/>
        <v>21</v>
      </c>
      <c r="Z10" s="3">
        <f t="shared" si="9"/>
        <v>56.280645523757755</v>
      </c>
    </row>
    <row r="11" spans="1:26">
      <c r="A11" s="4" t="s">
        <v>56</v>
      </c>
      <c r="B11" t="s">
        <v>12</v>
      </c>
      <c r="C11" s="3">
        <f>IF('1_Bilancia commerciale'!C11&lt;1,ABS(1-'1_Bilancia commerciale'!C11)*20,('1_Bilancia commerciale'!C11-1)*20)</f>
        <v>130</v>
      </c>
      <c r="D11" s="3">
        <f>IF('2_posizione internaz.li'!C11&lt;0,'2_posizione internaz.li'!C11/-35*100,0)</f>
        <v>260</v>
      </c>
      <c r="E11" s="3">
        <f>IF('3_Tasso cambio effettivo'!C11&lt;0,'3_Tasso cambio effettivo'!C11/-5*100,'3_Tasso cambio effettivo'!C11/5*100)</f>
        <v>6</v>
      </c>
      <c r="F11" s="3">
        <f>IF('4_Quota export mondiale'!C11&lt;0,'4_Quota export mondiale'!C11/-6*100,0)</f>
        <v>195.16666666666669</v>
      </c>
      <c r="G11" s="3">
        <f>IF('5_Costo_lavoro'!C11&gt;0,'5_Costo_lavoro'!C11/9*100,0)</f>
        <v>70</v>
      </c>
      <c r="H11" s="3">
        <f>IF('6_Prezzo abitazioni'!C11&gt;0,'6_Prezzo abitazioni'!C11/6*100,0)</f>
        <v>0</v>
      </c>
      <c r="I11" s="3">
        <f>IF('7_Crediti concessi privati'!C11&gt;0,'7_Crediti concessi privati'!C11/14*100,0)</f>
        <v>6.4285714285714297</v>
      </c>
      <c r="J11" s="3">
        <f>IF('8_Debiti settore privato'!C11&gt;0,'8_Debiti settore privato'!C11/133*100,0)</f>
        <v>152.78195488721803</v>
      </c>
      <c r="K11" s="3">
        <f>IF('9_Debito pubblico'!C11&gt;0,'9_Debito pubblico'!C11/60*100,0)</f>
        <v>100.83333333333333</v>
      </c>
      <c r="L11" s="3">
        <f>IF('10_Disoccupazione'!C11&gt;0,'10_Disoccupazione'!C11/10*100,0)</f>
        <v>164</v>
      </c>
      <c r="M11" s="3">
        <f>IF('11_esposizione finanziaria'!C11&gt;0,'11_esposizione finanziaria'!C11/16.5*100,0)</f>
        <v>0</v>
      </c>
      <c r="N11" s="3">
        <f>IF('12_Tasso di attivita'!C11&lt;0,'12_Tasso di attivita'!C11/-0.2*100,0)</f>
        <v>0</v>
      </c>
      <c r="O11" s="3">
        <f>IF('13_Disoccupazione lungo periodo'!C11&gt;0,'13_Disoccupazione lungo periodo'!C11/0.5*100,0)</f>
        <v>1120</v>
      </c>
      <c r="P11" s="3">
        <f>IF('14_Disoccupazione giovanile'!C11&gt;0,'14_Disoccupazione giovanile'!C11/2*100,0)</f>
        <v>1170</v>
      </c>
      <c r="Q11">
        <f t="shared" si="0"/>
        <v>8</v>
      </c>
      <c r="R11" s="3">
        <f t="shared" si="4"/>
        <v>241.08646616541355</v>
      </c>
      <c r="S11">
        <f t="shared" si="5"/>
        <v>26</v>
      </c>
      <c r="T11">
        <f t="shared" si="1"/>
        <v>3</v>
      </c>
      <c r="U11" s="3">
        <f t="shared" si="2"/>
        <v>132.23333333333335</v>
      </c>
      <c r="V11">
        <f t="shared" si="6"/>
        <v>21</v>
      </c>
      <c r="W11">
        <f t="shared" si="3"/>
        <v>5</v>
      </c>
      <c r="X11" s="3">
        <f t="shared" si="7"/>
        <v>301.56042884990256</v>
      </c>
      <c r="Y11">
        <f t="shared" si="8"/>
        <v>25</v>
      </c>
      <c r="Z11" s="3">
        <f t="shared" si="9"/>
        <v>80.411098462993863</v>
      </c>
    </row>
    <row r="12" spans="1:26">
      <c r="A12" s="4" t="s">
        <v>56</v>
      </c>
      <c r="B12" t="s">
        <v>13</v>
      </c>
      <c r="C12" s="3">
        <f>IF('1_Bilancia commerciale'!C12&lt;1,ABS(1-'1_Bilancia commerciale'!C12)*20,('1_Bilancia commerciale'!C12-1)*20)</f>
        <v>32</v>
      </c>
      <c r="D12" s="3">
        <f>IF('2_posizione internaz.li'!C12&lt;0,'2_posizione internaz.li'!C12/-35*100,0)</f>
        <v>26.571428571428573</v>
      </c>
      <c r="E12" s="3">
        <f>IF('3_Tasso cambio effettivo'!C12&lt;0,'3_Tasso cambio effettivo'!C12/-5*100,'3_Tasso cambio effettivo'!C12/5*100)</f>
        <v>44.000000000000007</v>
      </c>
      <c r="F12" s="3">
        <f>IF('4_Quota export mondiale'!C12&lt;0,'4_Quota export mondiale'!C12/-6*100,0)</f>
        <v>286.33333333333331</v>
      </c>
      <c r="G12" s="3">
        <f>IF('5_Costo_lavoro'!C12&gt;0,'5_Costo_lavoro'!C12/9*100,0)</f>
        <v>82.222222222222229</v>
      </c>
      <c r="H12" s="3">
        <f>IF('6_Prezzo abitazioni'!C12&gt;0,'6_Prezzo abitazioni'!C12/6*100,0)</f>
        <v>60</v>
      </c>
      <c r="I12" s="3">
        <f>IF('7_Crediti concessi privati'!C12&gt;0,'7_Crediti concessi privati'!C12/14*100,0)</f>
        <v>32.857142857142854</v>
      </c>
      <c r="J12" s="3">
        <f>IF('8_Debiti settore privato'!C12&gt;0,'8_Debiti settore privato'!C12/133*100,0)</f>
        <v>99.248120300751879</v>
      </c>
      <c r="K12" s="3">
        <f>IF('9_Debito pubblico'!C12&gt;0,'9_Debito pubblico'!C12/60*100,0)</f>
        <v>142.16666666666666</v>
      </c>
      <c r="L12" s="3">
        <f>IF('10_Disoccupazione'!C12&gt;0,'10_Disoccupazione'!C12/10*100,0)</f>
        <v>86</v>
      </c>
      <c r="M12" s="3">
        <f>IF('11_esposizione finanziaria'!C12&gt;0,'11_esposizione finanziaria'!C12/16.5*100,0)</f>
        <v>21.212121212121211</v>
      </c>
      <c r="N12" s="3">
        <f>IF('12_Tasso di attivita'!C12&lt;0,'12_Tasso di attivita'!C12/-0.2*100,0)</f>
        <v>0</v>
      </c>
      <c r="O12" s="3">
        <f>IF('13_Disoccupazione lungo periodo'!C12&gt;0,'13_Disoccupazione lungo periodo'!C12/0.5*100,0)</f>
        <v>120</v>
      </c>
      <c r="P12" s="3">
        <f>IF('14_Disoccupazione giovanile'!C12&gt;0,'14_Disoccupazione giovanile'!C12/2*100,0)</f>
        <v>190</v>
      </c>
      <c r="Q12">
        <f t="shared" si="0"/>
        <v>4</v>
      </c>
      <c r="R12" s="3">
        <f t="shared" si="4"/>
        <v>87.329359654547616</v>
      </c>
      <c r="S12">
        <f t="shared" si="5"/>
        <v>10</v>
      </c>
      <c r="T12">
        <f t="shared" si="1"/>
        <v>1</v>
      </c>
      <c r="U12" s="3">
        <f t="shared" si="2"/>
        <v>94.225396825396828</v>
      </c>
      <c r="V12">
        <f t="shared" si="6"/>
        <v>13</v>
      </c>
      <c r="W12">
        <f t="shared" si="3"/>
        <v>3</v>
      </c>
      <c r="X12" s="3">
        <f t="shared" si="7"/>
        <v>83.498227892964735</v>
      </c>
      <c r="Y12">
        <f t="shared" si="8"/>
        <v>12</v>
      </c>
      <c r="Z12" s="3">
        <f t="shared" si="9"/>
        <v>61.465505334334239</v>
      </c>
    </row>
    <row r="13" spans="1:26">
      <c r="A13" s="4" t="s">
        <v>57</v>
      </c>
      <c r="B13" t="s">
        <v>14</v>
      </c>
      <c r="C13" s="3">
        <f>IF('1_Bilancia commerciale'!C13&lt;1,ABS(1-'1_Bilancia commerciale'!C13)*20,('1_Bilancia commerciale'!C13-1)*20)</f>
        <v>152</v>
      </c>
      <c r="D13" s="3">
        <f>IF('2_posizione internaz.li'!C13&lt;0,'2_posizione internaz.li'!C13/-35*100,0)</f>
        <v>272.57142857142861</v>
      </c>
      <c r="E13" s="3">
        <f>IF('3_Tasso cambio effettivo'!C13&lt;0,'3_Tasso cambio effettivo'!C13/-5*100,'3_Tasso cambio effettivo'!C13/5*100)</f>
        <v>36</v>
      </c>
      <c r="F13" s="3">
        <f>IF('4_Quota export mondiale'!C13&lt;0,'4_Quota export mondiale'!C13/-6*100,0)</f>
        <v>176.33333333333334</v>
      </c>
      <c r="G13" s="3">
        <f>IF('5_Costo_lavoro'!C13&gt;0,'5_Costo_lavoro'!C13/9*100,0)</f>
        <v>133.33333333333331</v>
      </c>
      <c r="H13" s="3">
        <f>IF('6_Prezzo abitazioni'!C13&gt;0,'6_Prezzo abitazioni'!C13/6*100,0)</f>
        <v>0</v>
      </c>
      <c r="I13" s="3">
        <f>IF('7_Crediti concessi privati'!C13&gt;0,'7_Crediti concessi privati'!C13/14*100,0)</f>
        <v>33.571428571428577</v>
      </c>
      <c r="J13" s="3">
        <f>IF('8_Debiti settore privato'!C13&gt;0,'8_Debiti settore privato'!C13/133*100,0)</f>
        <v>92.932330827067659</v>
      </c>
      <c r="K13" s="3">
        <f>IF('9_Debito pubblico'!C13&gt;0,'9_Debito pubblico'!C13/60*100,0)</f>
        <v>96.333333333333329</v>
      </c>
      <c r="L13" s="3">
        <f>IF('10_Disoccupazione'!C13&gt;0,'10_Disoccupazione'!C13/10*100,0)</f>
        <v>99</v>
      </c>
      <c r="M13" s="3">
        <f>IF('11_esposizione finanziaria'!C13&gt;0,'11_esposizione finanziaria'!C13/16.5*100,0)</f>
        <v>24.848484848484848</v>
      </c>
      <c r="N13" s="3">
        <f>IF('12_Tasso di attivita'!C13&lt;0,'12_Tasso di attivita'!C13/-0.2*100,0)</f>
        <v>299.99999999999994</v>
      </c>
      <c r="O13" s="3">
        <f>IF('13_Disoccupazione lungo periodo'!C13&gt;0,'13_Disoccupazione lungo periodo'!C13/0.5*100,0)</f>
        <v>120</v>
      </c>
      <c r="P13" s="3">
        <f>IF('14_Disoccupazione giovanile'!C13&gt;0,'14_Disoccupazione giovanile'!C13/2*100,0)</f>
        <v>345</v>
      </c>
      <c r="Q13">
        <f t="shared" si="0"/>
        <v>7</v>
      </c>
      <c r="R13" s="3">
        <f t="shared" si="4"/>
        <v>134.42311948702925</v>
      </c>
      <c r="S13">
        <f t="shared" si="5"/>
        <v>18</v>
      </c>
      <c r="T13">
        <f t="shared" si="1"/>
        <v>4</v>
      </c>
      <c r="U13" s="3">
        <f t="shared" si="2"/>
        <v>154.04761904761904</v>
      </c>
      <c r="V13">
        <f t="shared" si="6"/>
        <v>22</v>
      </c>
      <c r="W13">
        <f t="shared" si="3"/>
        <v>3</v>
      </c>
      <c r="X13" s="3">
        <f t="shared" si="7"/>
        <v>123.52061973114604</v>
      </c>
      <c r="Y13">
        <f t="shared" si="8"/>
        <v>15</v>
      </c>
      <c r="Z13" s="3">
        <f t="shared" si="9"/>
        <v>59.071767555558196</v>
      </c>
    </row>
    <row r="14" spans="1:26">
      <c r="A14" s="9" t="s">
        <v>56</v>
      </c>
      <c r="B14" s="10" t="s">
        <v>15</v>
      </c>
      <c r="C14" s="11">
        <f>IF('1_Bilancia commerciale'!C14&lt;1,ABS(1-'1_Bilancia commerciale'!C14)*20,('1_Bilancia commerciale'!C14-1)*20)</f>
        <v>74</v>
      </c>
      <c r="D14" s="11">
        <f>IF('2_posizione internaz.li'!C14&lt;0,'2_posizione internaz.li'!C14/-35*100,0)</f>
        <v>57.428571428571431</v>
      </c>
      <c r="E14" s="11">
        <f>IF('3_Tasso cambio effettivo'!C14&lt;0,'3_Tasso cambio effettivo'!C14/-5*100,'3_Tasso cambio effettivo'!C14/5*100)</f>
        <v>38</v>
      </c>
      <c r="F14" s="11">
        <f>IF('4_Quota export mondiale'!C14&lt;0,'4_Quota export mondiale'!C14/-6*100,0)</f>
        <v>318</v>
      </c>
      <c r="G14" s="11">
        <f>IF('5_Costo_lavoro'!C14&gt;0,'5_Costo_lavoro'!C14/9*100,0)</f>
        <v>94.444444444444443</v>
      </c>
      <c r="H14" s="11">
        <f>IF('6_Prezzo abitazioni'!C14&gt;0,'6_Prezzo abitazioni'!C14/6*100,0)</f>
        <v>0</v>
      </c>
      <c r="I14" s="11">
        <f>IF('7_Crediti concessi privati'!C14&gt;0,'7_Crediti concessi privati'!C14/14*100,0)</f>
        <v>35.714285714285715</v>
      </c>
      <c r="J14" s="11">
        <f>IF('8_Debiti settore privato'!C14&gt;0,'8_Debiti settore privato'!C14/133*100,0)</f>
        <v>92.330827067669176</v>
      </c>
      <c r="K14" s="11">
        <f>IF('9_Debito pubblico'!C14&gt;0,'9_Debito pubblico'!C14/60*100,0)</f>
        <v>198.66666666666669</v>
      </c>
      <c r="L14" s="11">
        <f>IF('10_Disoccupazione'!C14&gt;0,'10_Disoccupazione'!C14/10*100,0)</f>
        <v>76</v>
      </c>
      <c r="M14" s="11">
        <f>IF('11_esposizione finanziaria'!C14&gt;0,'11_esposizione finanziaria'!C14/16.5*100,0)</f>
        <v>25.454545454545457</v>
      </c>
      <c r="N14" s="11">
        <f>IF('12_Tasso di attivita'!C14&lt;0,'12_Tasso di attivita'!C14/-0.2*100,0)</f>
        <v>200</v>
      </c>
      <c r="O14" s="11">
        <f>IF('13_Disoccupazione lungo periodo'!C14&gt;0,'13_Disoccupazione lungo periodo'!C14/0.5*100,0)</f>
        <v>220.00000000000003</v>
      </c>
      <c r="P14" s="11">
        <f>IF('14_Disoccupazione giovanile'!C14&gt;0,'14_Disoccupazione giovanile'!C14/2*100,0)</f>
        <v>375</v>
      </c>
      <c r="Q14" s="10">
        <f t="shared" si="0"/>
        <v>5</v>
      </c>
      <c r="R14" s="11">
        <f t="shared" si="4"/>
        <v>128.93138148401306</v>
      </c>
      <c r="S14" s="12">
        <f t="shared" si="5"/>
        <v>17</v>
      </c>
      <c r="T14" s="12">
        <f t="shared" si="1"/>
        <v>1</v>
      </c>
      <c r="U14" s="13">
        <f t="shared" si="2"/>
        <v>116.37460317460318</v>
      </c>
      <c r="V14" s="12">
        <f t="shared" si="6"/>
        <v>18</v>
      </c>
      <c r="W14" s="10">
        <f t="shared" si="3"/>
        <v>4</v>
      </c>
      <c r="X14" s="11">
        <f t="shared" si="7"/>
        <v>135.9073694336852</v>
      </c>
      <c r="Y14" s="10">
        <f t="shared" si="8"/>
        <v>18</v>
      </c>
      <c r="Z14" s="11">
        <f t="shared" si="9"/>
        <v>67.763970417242803</v>
      </c>
    </row>
    <row r="15" spans="1:26">
      <c r="A15" s="4" t="s">
        <v>56</v>
      </c>
      <c r="B15" t="s">
        <v>16</v>
      </c>
      <c r="C15" s="3">
        <f>IF('1_Bilancia commerciale'!C15&lt;1,ABS(1-'1_Bilancia commerciale'!C15)*20,('1_Bilancia commerciale'!C15-1)*20)</f>
        <v>234</v>
      </c>
      <c r="D15" s="3">
        <f>IF('2_posizione internaz.li'!C15&lt;0,'2_posizione internaz.li'!C15/-35*100,0)</f>
        <v>349.14285714285717</v>
      </c>
      <c r="E15" s="3">
        <f>IF('3_Tasso cambio effettivo'!C15&lt;0,'3_Tasso cambio effettivo'!C15/-5*100,'3_Tasso cambio effettivo'!C15/5*100)</f>
        <v>0</v>
      </c>
      <c r="F15" s="3">
        <f>IF('4_Quota export mondiale'!C15&lt;0,'4_Quota export mondiale'!C15/-6*100,0)</f>
        <v>263</v>
      </c>
      <c r="G15" s="3">
        <f>IF('5_Costo_lavoro'!C15&gt;0,'5_Costo_lavoro'!C15/9*100,0)</f>
        <v>115.55555555555557</v>
      </c>
      <c r="H15" s="3">
        <f>IF('6_Prezzo abitazioni'!C15&gt;0,'6_Prezzo abitazioni'!C15/6*100,0)</f>
        <v>0</v>
      </c>
      <c r="I15" s="3">
        <f>IF('7_Crediti concessi privati'!C15&gt;0,'7_Crediti concessi privati'!C15/14*100,0)</f>
        <v>146.42857142857142</v>
      </c>
      <c r="J15" s="3">
        <f>IF('8_Debiti settore privato'!C15&gt;0,'8_Debiti settore privato'!C15/133*100,0)</f>
        <v>232.70676691729321</v>
      </c>
      <c r="K15" s="3">
        <f>IF('9_Debito pubblico'!C15&gt;0,'9_Debito pubblico'!C15/60*100,0)</f>
        <v>94</v>
      </c>
      <c r="L15" s="3">
        <f>IF('10_Disoccupazione'!C15&gt;0,'10_Disoccupazione'!C15/10*100,0)</f>
        <v>51</v>
      </c>
      <c r="M15" s="3">
        <f>IF('11_esposizione finanziaria'!C15&gt;0,'11_esposizione finanziaria'!C15/16.5*100,0)</f>
        <v>25.454545454545457</v>
      </c>
      <c r="N15" s="3">
        <f>IF('12_Tasso di attivita'!C15&lt;0,'12_Tasso di attivita'!C15/-0.2*100,0)</f>
        <v>149.99999999999997</v>
      </c>
      <c r="O15" s="3">
        <f>IF('13_Disoccupazione lungo periodo'!C15&gt;0,'13_Disoccupazione lungo periodo'!C15/0.5*100,0)</f>
        <v>120</v>
      </c>
      <c r="P15" s="3">
        <f>IF('14_Disoccupazione giovanile'!C15&gt;0,'14_Disoccupazione giovanile'!C15/2*100,0)</f>
        <v>320</v>
      </c>
      <c r="Q15">
        <f t="shared" si="0"/>
        <v>9</v>
      </c>
      <c r="R15" s="3">
        <f t="shared" si="4"/>
        <v>150.09202117848736</v>
      </c>
      <c r="S15">
        <f t="shared" si="5"/>
        <v>21</v>
      </c>
      <c r="T15">
        <f t="shared" si="1"/>
        <v>4</v>
      </c>
      <c r="U15" s="3">
        <f t="shared" si="2"/>
        <v>192.33968253968254</v>
      </c>
      <c r="V15">
        <f t="shared" si="6"/>
        <v>24</v>
      </c>
      <c r="W15">
        <f t="shared" si="3"/>
        <v>5</v>
      </c>
      <c r="X15" s="3">
        <f t="shared" si="7"/>
        <v>126.62109820004555</v>
      </c>
      <c r="Y15">
        <f t="shared" si="8"/>
        <v>17</v>
      </c>
      <c r="Z15" s="3">
        <f t="shared" si="9"/>
        <v>54.232914431551357</v>
      </c>
    </row>
    <row r="16" spans="1:26">
      <c r="A16" s="4" t="s">
        <v>56</v>
      </c>
      <c r="B16" t="s">
        <v>17</v>
      </c>
      <c r="C16" s="3">
        <f>IF('1_Bilancia commerciale'!C16&lt;1,ABS(1-'1_Bilancia commerciale'!C16)*20,('1_Bilancia commerciale'!C16-1)*20)</f>
        <v>38</v>
      </c>
      <c r="D16" s="3">
        <f>IF('2_posizione internaz.li'!C16&lt;0,'2_posizione internaz.li'!C16/-35*100,0)</f>
        <v>237.14285714285714</v>
      </c>
      <c r="E16" s="3">
        <f>IF('3_Tasso cambio effettivo'!C16&lt;0,'3_Tasso cambio effettivo'!C16/-5*100,'3_Tasso cambio effettivo'!C16/5*100)</f>
        <v>134</v>
      </c>
      <c r="F16" s="3">
        <f>IF('4_Quota export mondiale'!C16&lt;0,'4_Quota export mondiale'!C16/-6*100,0)</f>
        <v>0</v>
      </c>
      <c r="G16" s="3">
        <f>IF('5_Costo_lavoro'!C16&gt;0,'5_Costo_lavoro'!C16/9*100,0)</f>
        <v>0</v>
      </c>
      <c r="H16" s="3">
        <f>IF('6_Prezzo abitazioni'!C16&gt;0,'6_Prezzo abitazioni'!C16/6*100,0)</f>
        <v>0</v>
      </c>
      <c r="I16" s="3">
        <f>IF('7_Crediti concessi privati'!C16&gt;0,'7_Crediti concessi privati'!C16/14*100,0)</f>
        <v>0</v>
      </c>
      <c r="J16" s="3">
        <f>IF('8_Debiti settore privato'!C16&gt;0,'8_Debiti settore privato'!C16/133*100,0)</f>
        <v>100.75187969924812</v>
      </c>
      <c r="K16" s="3">
        <f>IF('9_Debito pubblico'!C16&gt;0,'9_Debito pubblico'!C16/60*100,0)</f>
        <v>78.833333333333329</v>
      </c>
      <c r="L16" s="3">
        <f>IF('10_Disoccupazione'!C16&gt;0,'10_Disoccupazione'!C16/10*100,0)</f>
        <v>149</v>
      </c>
      <c r="M16" s="3">
        <f>IF('11_esposizione finanziaria'!C16&gt;0,'11_esposizione finanziaria'!C16/16.5*100,0)</f>
        <v>3.0303030303030303</v>
      </c>
      <c r="N16" s="3">
        <f>IF('12_Tasso di attivita'!C16&lt;0,'12_Tasso di attivita'!C16/-0.2*100,0)</f>
        <v>0</v>
      </c>
      <c r="O16" s="3">
        <f>IF('13_Disoccupazione lungo periodo'!C16&gt;0,'13_Disoccupazione lungo periodo'!C16/0.5*100,0)</f>
        <v>1440</v>
      </c>
      <c r="P16" s="3">
        <f>IF('14_Disoccupazione giovanile'!C16&gt;0,'14_Disoccupazione giovanile'!C16/2*100,0)</f>
        <v>1280</v>
      </c>
      <c r="Q16">
        <f t="shared" si="0"/>
        <v>6</v>
      </c>
      <c r="R16" s="3">
        <f t="shared" si="4"/>
        <v>247.19702665755295</v>
      </c>
      <c r="S16">
        <f t="shared" si="5"/>
        <v>27</v>
      </c>
      <c r="T16">
        <f t="shared" si="1"/>
        <v>2</v>
      </c>
      <c r="U16" s="3">
        <f t="shared" si="2"/>
        <v>81.828571428571422</v>
      </c>
      <c r="V16">
        <f t="shared" si="6"/>
        <v>7</v>
      </c>
      <c r="W16">
        <f t="shared" si="3"/>
        <v>4</v>
      </c>
      <c r="X16" s="3">
        <f t="shared" si="7"/>
        <v>339.06839067365382</v>
      </c>
      <c r="Y16">
        <f t="shared" si="8"/>
        <v>27</v>
      </c>
      <c r="Z16" s="3">
        <f t="shared" si="9"/>
        <v>88.177653189816226</v>
      </c>
    </row>
    <row r="17" spans="1:26">
      <c r="A17" s="4" t="s">
        <v>56</v>
      </c>
      <c r="B17" t="s">
        <v>18</v>
      </c>
      <c r="C17" s="3">
        <f>IF('1_Bilancia commerciale'!C17&lt;1,ABS(1-'1_Bilancia commerciale'!C17)*20,('1_Bilancia commerciale'!C17-1)*20)</f>
        <v>92</v>
      </c>
      <c r="D17" s="3">
        <f>IF('2_posizione internaz.li'!C17&lt;0,'2_posizione internaz.li'!C17/-35*100,0)</f>
        <v>171.42857142857142</v>
      </c>
      <c r="E17" s="3">
        <f>IF('3_Tasso cambio effettivo'!C17&lt;0,'3_Tasso cambio effettivo'!C17/-5*100,'3_Tasso cambio effettivo'!C17/5*100)</f>
        <v>144</v>
      </c>
      <c r="F17" s="3">
        <f>IF('4_Quota export mondiale'!C17&lt;0,'4_Quota export mondiale'!C17/-6*100,0)</f>
        <v>0</v>
      </c>
      <c r="G17" s="3">
        <f>IF('5_Costo_lavoro'!C17&gt;0,'5_Costo_lavoro'!C17/9*100,0)</f>
        <v>5.5555555555555554</v>
      </c>
      <c r="H17" s="3">
        <f>IF('6_Prezzo abitazioni'!C17&gt;0,'6_Prezzo abitazioni'!C17/6*100,0)</f>
        <v>0</v>
      </c>
      <c r="I17" s="3">
        <f>IF('7_Crediti concessi privati'!C17&gt;0,'7_Crediti concessi privati'!C17/14*100,0)</f>
        <v>0</v>
      </c>
      <c r="J17" s="3">
        <f>IF('8_Debiti settore privato'!C17&gt;0,'8_Debiti settore privato'!C17/133*100,0)</f>
        <v>56.240601503759393</v>
      </c>
      <c r="K17" s="3">
        <f>IF('9_Debito pubblico'!C17&gt;0,'9_Debito pubblico'!C17/60*100,0)</f>
        <v>60.5</v>
      </c>
      <c r="L17" s="3">
        <f>IF('10_Disoccupazione'!C17&gt;0,'10_Disoccupazione'!C17/10*100,0)</f>
        <v>125</v>
      </c>
      <c r="M17" s="3">
        <f>IF('11_esposizione finanziaria'!C17&gt;0,'11_esposizione finanziaria'!C17/16.5*100,0)</f>
        <v>0</v>
      </c>
      <c r="N17" s="3">
        <f>IF('12_Tasso di attivita'!C17&lt;0,'12_Tasso di attivita'!C17/-0.2*100,0)</f>
        <v>0</v>
      </c>
      <c r="O17" s="3">
        <f>IF('13_Disoccupazione lungo periodo'!C17&gt;0,'13_Disoccupazione lungo periodo'!C17/0.5*100,0)</f>
        <v>1200</v>
      </c>
      <c r="P17" s="3">
        <f>IF('14_Disoccupazione giovanile'!C17&gt;0,'14_Disoccupazione giovanile'!C17/2*100,0)</f>
        <v>1365</v>
      </c>
      <c r="Q17">
        <f t="shared" si="0"/>
        <v>5</v>
      </c>
      <c r="R17" s="3">
        <f t="shared" si="4"/>
        <v>229.98033774913475</v>
      </c>
      <c r="S17">
        <f t="shared" si="5"/>
        <v>25</v>
      </c>
      <c r="T17">
        <f t="shared" si="1"/>
        <v>2</v>
      </c>
      <c r="U17" s="3">
        <f t="shared" si="2"/>
        <v>82.596825396825395</v>
      </c>
      <c r="V17">
        <f t="shared" si="6"/>
        <v>10</v>
      </c>
      <c r="W17">
        <f t="shared" si="3"/>
        <v>3</v>
      </c>
      <c r="X17" s="3">
        <f t="shared" si="7"/>
        <v>311.86006683375103</v>
      </c>
      <c r="Y17">
        <f t="shared" si="8"/>
        <v>26</v>
      </c>
      <c r="Z17" s="3">
        <f t="shared" si="9"/>
        <v>87.17330946555542</v>
      </c>
    </row>
    <row r="18" spans="1:26">
      <c r="A18" s="4" t="s">
        <v>56</v>
      </c>
      <c r="B18" t="s">
        <v>19</v>
      </c>
      <c r="C18" s="3">
        <f>IF('1_Bilancia commerciale'!C18&lt;1,ABS(1-'1_Bilancia commerciale'!C18)*20,('1_Bilancia commerciale'!C18-1)*20)</f>
        <v>122</v>
      </c>
      <c r="D18" s="3">
        <f>IF('2_posizione internaz.li'!C18&lt;0,'2_posizione internaz.li'!C18/-35*100,0)</f>
        <v>58.285714285714285</v>
      </c>
      <c r="E18" s="3">
        <f>IF('3_Tasso cambio effettivo'!C18&lt;0,'3_Tasso cambio effettivo'!C18/-5*100,'3_Tasso cambio effettivo'!C18/5*100)</f>
        <v>24</v>
      </c>
      <c r="F18" s="3">
        <f>IF('4_Quota export mondiale'!C18&lt;0,'4_Quota export mondiale'!C18/-6*100,0)</f>
        <v>0</v>
      </c>
      <c r="G18" s="3">
        <f>IF('5_Costo_lavoro'!C18&gt;0,'5_Costo_lavoro'!C18/9*100,0)</f>
        <v>177.77777777777777</v>
      </c>
      <c r="H18" s="3">
        <f>IF('6_Prezzo abitazioni'!C18&gt;0,'6_Prezzo abitazioni'!C18/6*100,0)</f>
        <v>70</v>
      </c>
      <c r="I18" s="3">
        <f>IF('7_Crediti concessi privati'!C18&gt;0,'7_Crediti concessi privati'!C18/14*100,0)</f>
        <v>0</v>
      </c>
      <c r="J18" s="3">
        <f>IF('8_Debiti settore privato'!C18&gt;0,'8_Debiti settore privato'!C18/133*100,0)</f>
        <v>213.68421052631578</v>
      </c>
      <c r="K18" s="3">
        <f>IF('9_Debito pubblico'!C18&gt;0,'9_Debito pubblico'!C18/60*100,0)</f>
        <v>33</v>
      </c>
      <c r="L18" s="3">
        <f>IF('10_Disoccupazione'!C18&gt;0,'10_Disoccupazione'!C18/10*100,0)</f>
        <v>49.000000000000007</v>
      </c>
      <c r="M18" s="3">
        <f>IF('11_esposizione finanziaria'!C18&gt;0,'11_esposizione finanziaria'!C18/16.5*100,0)</f>
        <v>79.393939393939391</v>
      </c>
      <c r="N18" s="3">
        <f>IF('12_Tasso di attivita'!C18&lt;0,'12_Tasso di attivita'!C18/-0.2*100,0)</f>
        <v>0</v>
      </c>
      <c r="O18" s="3">
        <f>IF('13_Disoccupazione lungo periodo'!C18&gt;0,'13_Disoccupazione lungo periodo'!C18/0.5*100,0)</f>
        <v>20</v>
      </c>
      <c r="P18" s="3">
        <f>IF('14_Disoccupazione giovanile'!C18&gt;0,'14_Disoccupazione giovanile'!C18/2*100,0)</f>
        <v>10</v>
      </c>
      <c r="Q18">
        <f t="shared" si="0"/>
        <v>3</v>
      </c>
      <c r="R18" s="3">
        <f t="shared" si="4"/>
        <v>61.224402998839089</v>
      </c>
      <c r="S18">
        <f t="shared" si="5"/>
        <v>5</v>
      </c>
      <c r="T18">
        <f t="shared" si="1"/>
        <v>2</v>
      </c>
      <c r="U18" s="3">
        <f t="shared" si="2"/>
        <v>76.412698412698404</v>
      </c>
      <c r="V18">
        <f t="shared" si="6"/>
        <v>5</v>
      </c>
      <c r="W18">
        <f t="shared" si="3"/>
        <v>1</v>
      </c>
      <c r="X18" s="3">
        <f t="shared" si="7"/>
        <v>52.78646110225057</v>
      </c>
      <c r="Y18">
        <f t="shared" si="8"/>
        <v>5</v>
      </c>
      <c r="Z18" s="3">
        <f t="shared" si="9"/>
        <v>55.425862733812124</v>
      </c>
    </row>
    <row r="19" spans="1:26">
      <c r="A19" s="4" t="s">
        <v>57</v>
      </c>
      <c r="B19" t="s">
        <v>20</v>
      </c>
      <c r="C19" s="3">
        <f>IF('1_Bilancia commerciale'!C19&lt;1,ABS(1-'1_Bilancia commerciale'!C19)*20,('1_Bilancia commerciale'!C19-1)*20)</f>
        <v>70</v>
      </c>
      <c r="D19" s="3">
        <f>IF('2_posizione internaz.li'!C19&lt;0,'2_posizione internaz.li'!C19/-35*100,0)</f>
        <v>304.85714285714283</v>
      </c>
      <c r="E19" s="3">
        <f>IF('3_Tasso cambio effettivo'!C19&lt;0,'3_Tasso cambio effettivo'!C19/-5*100,'3_Tasso cambio effettivo'!C19/5*100)</f>
        <v>26</v>
      </c>
      <c r="F19" s="3">
        <f>IF('4_Quota export mondiale'!C19&lt;0,'4_Quota export mondiale'!C19/-6*100,0)</f>
        <v>0</v>
      </c>
      <c r="G19" s="3">
        <f>IF('5_Costo_lavoro'!C19&gt;0,'5_Costo_lavoro'!C19/9*100,0)</f>
        <v>68.888888888888886</v>
      </c>
      <c r="H19" s="3"/>
      <c r="I19" s="3">
        <f>IF('7_Crediti concessi privati'!C19&gt;0,'7_Crediti concessi privati'!C19/14*100,0)</f>
        <v>0</v>
      </c>
      <c r="J19" s="3">
        <f>IF('8_Debiti settore privato'!C19&gt;0,'8_Debiti settore privato'!C19/133*100,0)</f>
        <v>86.015037593984971</v>
      </c>
      <c r="K19" s="3">
        <f>IF('9_Debito pubblico'!C19&gt;0,'9_Debito pubblico'!C19/60*100,0)</f>
        <v>134.33333333333331</v>
      </c>
      <c r="L19" s="3">
        <f>IF('10_Disoccupazione'!C19&gt;0,'10_Disoccupazione'!C19/10*100,0)</f>
        <v>97</v>
      </c>
      <c r="M19" s="3">
        <f>IF('11_esposizione finanziaria'!C19&gt;0,'11_esposizione finanziaria'!C19/16.5*100,0)</f>
        <v>0</v>
      </c>
      <c r="N19" s="3">
        <f>IF('12_Tasso di attivita'!C19&lt;0,'12_Tasso di attivita'!C19/-0.2*100,0)</f>
        <v>0</v>
      </c>
      <c r="O19" s="3">
        <f>IF('13_Disoccupazione lungo periodo'!C19&gt;0,'13_Disoccupazione lungo periodo'!C19/0.5*100,0)</f>
        <v>400</v>
      </c>
      <c r="P19" s="3">
        <f>IF('14_Disoccupazione giovanile'!C19&gt;0,'14_Disoccupazione giovanile'!C19/2*100,0)</f>
        <v>415.00000000000006</v>
      </c>
      <c r="Q19">
        <f t="shared" si="0"/>
        <v>4</v>
      </c>
      <c r="R19" s="3">
        <f t="shared" si="4"/>
        <v>123.23803097487308</v>
      </c>
      <c r="S19">
        <f t="shared" si="5"/>
        <v>14</v>
      </c>
      <c r="T19">
        <f t="shared" si="1"/>
        <v>1</v>
      </c>
      <c r="U19" s="3">
        <f t="shared" si="2"/>
        <v>93.949206349206335</v>
      </c>
      <c r="V19">
        <f t="shared" si="6"/>
        <v>12</v>
      </c>
      <c r="W19">
        <f t="shared" si="3"/>
        <v>3</v>
      </c>
      <c r="X19" s="3">
        <f t="shared" si="7"/>
        <v>141.54354636591478</v>
      </c>
      <c r="Y19">
        <f t="shared" si="8"/>
        <v>19</v>
      </c>
      <c r="Z19" s="3">
        <f t="shared" si="9"/>
        <v>65.630735784231604</v>
      </c>
    </row>
    <row r="20" spans="1:26">
      <c r="A20" s="4" t="s">
        <v>56</v>
      </c>
      <c r="B20" t="s">
        <v>21</v>
      </c>
      <c r="C20" s="3">
        <f>IF('1_Bilancia commerciale'!C20&lt;1,ABS(1-'1_Bilancia commerciale'!C20)*20,('1_Bilancia commerciale'!C20-1)*20)</f>
        <v>134</v>
      </c>
      <c r="D20" s="3">
        <f>IF('2_posizione internaz.li'!C20&lt;0,'2_posizione internaz.li'!C20/-35*100,0)</f>
        <v>0</v>
      </c>
      <c r="E20" s="3">
        <f>IF('3_Tasso cambio effettivo'!C20&lt;0,'3_Tasso cambio effettivo'!C20/-5*100,'3_Tasso cambio effettivo'!C20/5*100)</f>
        <v>13.999999999999998</v>
      </c>
      <c r="F20" s="3">
        <f>IF('4_Quota export mondiale'!C20&lt;0,'4_Quota export mondiale'!C20/-6*100,0)</f>
        <v>0</v>
      </c>
      <c r="G20" s="3">
        <f>IF('5_Costo_lavoro'!C20&gt;0,'5_Costo_lavoro'!C20/9*100,0)</f>
        <v>102.22222222222221</v>
      </c>
      <c r="H20" s="3">
        <f>IF('6_Prezzo abitazioni'!C20&gt;0,'6_Prezzo abitazioni'!C20/6*100,0)</f>
        <v>0</v>
      </c>
      <c r="I20" s="3">
        <f>IF('7_Crediti concessi privati'!C20&gt;0,'7_Crediti concessi privati'!C20/14*100,0)</f>
        <v>55.000000000000007</v>
      </c>
      <c r="J20" s="3">
        <f>IF('8_Debiti settore privato'!C20&gt;0,'8_Debiti settore privato'!C20/133*100,0)</f>
        <v>127.74436090225565</v>
      </c>
      <c r="K20" s="3">
        <f>IF('9_Debito pubblico'!C20&gt;0,'9_Debito pubblico'!C20/60*100,0)</f>
        <v>112.5</v>
      </c>
      <c r="L20" s="3">
        <f>IF('10_Disoccupazione'!C20&gt;0,'10_Disoccupazione'!C20/10*100,0)</f>
        <v>65.999999999999986</v>
      </c>
      <c r="M20" s="3">
        <f>IF('11_esposizione finanziaria'!C20&gt;0,'11_esposizione finanziaria'!C20/16.5*100,0)</f>
        <v>86.666666666666671</v>
      </c>
      <c r="N20" s="3">
        <f>IF('12_Tasso di attivita'!C20&lt;0,'12_Tasso di attivita'!C20/-0.2*100,0)</f>
        <v>0</v>
      </c>
      <c r="O20" s="3">
        <f>IF('13_Disoccupazione lungo periodo'!C20&gt;0,'13_Disoccupazione lungo periodo'!C20/0.5*100,0)</f>
        <v>80</v>
      </c>
      <c r="P20" s="3">
        <f>IF('14_Disoccupazione giovanile'!C20&gt;0,'14_Disoccupazione giovanile'!C20/2*100,0)</f>
        <v>0</v>
      </c>
      <c r="Q20">
        <f t="shared" si="0"/>
        <v>4</v>
      </c>
      <c r="R20" s="3">
        <f t="shared" si="4"/>
        <v>55.58094641365318</v>
      </c>
      <c r="S20">
        <f t="shared" si="5"/>
        <v>3</v>
      </c>
      <c r="T20">
        <f t="shared" si="1"/>
        <v>2</v>
      </c>
      <c r="U20" s="3">
        <f t="shared" si="2"/>
        <v>50.044444444444444</v>
      </c>
      <c r="V20">
        <f t="shared" si="6"/>
        <v>1</v>
      </c>
      <c r="W20">
        <f t="shared" si="3"/>
        <v>2</v>
      </c>
      <c r="X20" s="3">
        <f t="shared" si="7"/>
        <v>58.656780840991374</v>
      </c>
      <c r="Y20">
        <f t="shared" si="8"/>
        <v>7</v>
      </c>
      <c r="Z20" s="3">
        <f t="shared" si="9"/>
        <v>67.843268194826109</v>
      </c>
    </row>
    <row r="21" spans="1:26">
      <c r="A21" s="4" t="s">
        <v>56</v>
      </c>
      <c r="B21" t="s">
        <v>22</v>
      </c>
      <c r="C21" s="3">
        <f>IF('1_Bilancia commerciale'!C21&lt;1,ABS(1-'1_Bilancia commerciale'!C21)*20,('1_Bilancia commerciale'!C21-1)*20)</f>
        <v>96</v>
      </c>
      <c r="D21" s="3">
        <f>IF('2_posizione internaz.li'!C21&lt;0,'2_posizione internaz.li'!C21/-35*100,0)</f>
        <v>0</v>
      </c>
      <c r="E21" s="3">
        <f>IF('3_Tasso cambio effettivo'!C21&lt;0,'3_Tasso cambio effettivo'!C21/-5*100,'3_Tasso cambio effettivo'!C21/5*100)</f>
        <v>30</v>
      </c>
      <c r="F21" s="3">
        <f>IF('4_Quota export mondiale'!C21&lt;0,'4_Quota export mondiale'!C21/-6*100,0)</f>
        <v>135.83333333333334</v>
      </c>
      <c r="G21" s="3">
        <f>IF('5_Costo_lavoro'!C21&gt;0,'5_Costo_lavoro'!C21/9*100,0)</f>
        <v>85.555555555555557</v>
      </c>
      <c r="H21" s="3">
        <f>IF('6_Prezzo abitazioni'!C21&gt;0,'6_Prezzo abitazioni'!C21/6*100,0)</f>
        <v>0</v>
      </c>
      <c r="I21" s="3">
        <f>IF('7_Crediti concessi privati'!C21&gt;0,'7_Crediti concessi privati'!C21/14*100,0)</f>
        <v>20</v>
      </c>
      <c r="J21" s="3">
        <f>IF('8_Debiti settore privato'!C21&gt;0,'8_Debiti settore privato'!C21/133*100,0)</f>
        <v>183.75939849624061</v>
      </c>
      <c r="K21" s="3">
        <f>IF('9_Debito pubblico'!C21&gt;0,'9_Debito pubblico'!C21/60*100,0)</f>
        <v>98.666666666666671</v>
      </c>
      <c r="L21" s="3">
        <f>IF('10_Disoccupazione'!C21&gt;0,'10_Disoccupazione'!C21/10*100,0)</f>
        <v>44.000000000000007</v>
      </c>
      <c r="M21" s="3">
        <f>IF('11_esposizione finanziaria'!C21&gt;0,'11_esposizione finanziaria'!C21/16.5*100,0)</f>
        <v>32.727272727272727</v>
      </c>
      <c r="N21" s="3">
        <f>IF('12_Tasso di attivita'!C21&lt;0,'12_Tasso di attivita'!C21/-0.2*100,0)</f>
        <v>0</v>
      </c>
      <c r="O21" s="3">
        <f>IF('13_Disoccupazione lungo periodo'!C21&gt;0,'13_Disoccupazione lungo periodo'!C21/0.5*100,0)</f>
        <v>0</v>
      </c>
      <c r="P21" s="3">
        <f>IF('14_Disoccupazione giovanile'!C21&gt;0,'14_Disoccupazione giovanile'!C21/2*100,0)</f>
        <v>85</v>
      </c>
      <c r="Q21">
        <f t="shared" si="0"/>
        <v>2</v>
      </c>
      <c r="R21" s="3">
        <f t="shared" si="4"/>
        <v>57.967301912790631</v>
      </c>
      <c r="S21">
        <f t="shared" si="5"/>
        <v>4</v>
      </c>
      <c r="T21">
        <f t="shared" si="1"/>
        <v>1</v>
      </c>
      <c r="U21" s="3">
        <f t="shared" si="2"/>
        <v>69.477777777777789</v>
      </c>
      <c r="V21">
        <f t="shared" si="6"/>
        <v>3</v>
      </c>
      <c r="W21">
        <f t="shared" si="3"/>
        <v>1</v>
      </c>
      <c r="X21" s="3">
        <f t="shared" si="7"/>
        <v>51.572593098908889</v>
      </c>
      <c r="Y21">
        <f t="shared" si="8"/>
        <v>4</v>
      </c>
      <c r="Z21" s="3">
        <f t="shared" si="9"/>
        <v>57.193984807464538</v>
      </c>
    </row>
    <row r="22" spans="1:26">
      <c r="A22" s="4" t="s">
        <v>56</v>
      </c>
      <c r="B22" t="s">
        <v>23</v>
      </c>
      <c r="C22" s="3">
        <f>IF('1_Bilancia commerciale'!C22&lt;1,ABS(1-'1_Bilancia commerciale'!C22)*20,('1_Bilancia commerciale'!C22-1)*20)</f>
        <v>46</v>
      </c>
      <c r="D22" s="3">
        <f>IF('2_posizione internaz.li'!C22&lt;0,'2_posizione internaz.li'!C22/-35*100,0)</f>
        <v>14.857142857142858</v>
      </c>
      <c r="E22" s="3">
        <f>IF('3_Tasso cambio effettivo'!C22&lt;0,'3_Tasso cambio effettivo'!C22/-5*100,'3_Tasso cambio effettivo'!C22/5*100)</f>
        <v>40</v>
      </c>
      <c r="F22" s="3">
        <f>IF('4_Quota export mondiale'!C22&lt;0,'4_Quota export mondiale'!C22/-6*100,0)</f>
        <v>210.33333333333331</v>
      </c>
      <c r="G22" s="3">
        <f>IF('5_Costo_lavoro'!C22&gt;0,'5_Costo_lavoro'!C22/9*100,0)</f>
        <v>100</v>
      </c>
      <c r="H22" s="3">
        <f>IF('6_Prezzo abitazioni'!C22&gt;0,'6_Prezzo abitazioni'!C22/6*100,0)</f>
        <v>71.666666666666671</v>
      </c>
      <c r="I22" s="3">
        <f>IF('7_Crediti concessi privati'!C22&gt;0,'7_Crediti concessi privati'!C22/14*100,0)</f>
        <v>2.1428571428571428</v>
      </c>
      <c r="J22" s="3">
        <f>IF('8_Debiti settore privato'!C22&gt;0,'8_Debiti settore privato'!C22/133*100,0)</f>
        <v>99.473684210526329</v>
      </c>
      <c r="K22" s="3">
        <f>IF('9_Debito pubblico'!C22&gt;0,'9_Debito pubblico'!C22/60*100,0)</f>
        <v>137.83333333333334</v>
      </c>
      <c r="L22" s="3">
        <f>IF('10_Disoccupazione'!C22&gt;0,'10_Disoccupazione'!C22/10*100,0)</f>
        <v>47</v>
      </c>
      <c r="M22" s="3">
        <f>IF('11_esposizione finanziaria'!C22&gt;0,'11_esposizione finanziaria'!C22/16.5*100,0)</f>
        <v>0</v>
      </c>
      <c r="N22" s="3">
        <f>IF('12_Tasso di attivita'!C22&lt;0,'12_Tasso di attivita'!C22/-0.2*100,0)</f>
        <v>0</v>
      </c>
      <c r="O22" s="3">
        <f>IF('13_Disoccupazione lungo periodo'!C22&gt;0,'13_Disoccupazione lungo periodo'!C22/0.5*100,0)</f>
        <v>0</v>
      </c>
      <c r="P22" s="3">
        <f>IF('14_Disoccupazione giovanile'!C22&gt;0,'14_Disoccupazione giovanile'!C22/2*100,0)</f>
        <v>5</v>
      </c>
      <c r="Q22">
        <f t="shared" si="0"/>
        <v>3</v>
      </c>
      <c r="R22" s="3">
        <f t="shared" si="4"/>
        <v>55.307644110275696</v>
      </c>
      <c r="S22">
        <f t="shared" si="5"/>
        <v>2</v>
      </c>
      <c r="T22">
        <f t="shared" si="1"/>
        <v>2</v>
      </c>
      <c r="U22" s="3">
        <f t="shared" si="2"/>
        <v>82.238095238095227</v>
      </c>
      <c r="V22">
        <f t="shared" si="6"/>
        <v>9</v>
      </c>
      <c r="W22">
        <f t="shared" si="3"/>
        <v>1</v>
      </c>
      <c r="X22" s="3">
        <f t="shared" si="7"/>
        <v>40.346282372598161</v>
      </c>
      <c r="Y22">
        <f t="shared" si="8"/>
        <v>2</v>
      </c>
      <c r="Z22" s="3">
        <f t="shared" si="9"/>
        <v>46.895680024340628</v>
      </c>
    </row>
    <row r="23" spans="1:26">
      <c r="A23" s="4" t="s">
        <v>57</v>
      </c>
      <c r="B23" t="s">
        <v>24</v>
      </c>
      <c r="C23" s="3">
        <f>IF('1_Bilancia commerciale'!C23&lt;1,ABS(1-'1_Bilancia commerciale'!C23)*20,('1_Bilancia commerciale'!C23-1)*20)</f>
        <v>126</v>
      </c>
      <c r="D23" s="3">
        <f>IF('2_posizione internaz.li'!C23&lt;0,'2_posizione internaz.li'!C23/-35*100,0)</f>
        <v>186</v>
      </c>
      <c r="E23" s="3">
        <f>IF('3_Tasso cambio effettivo'!C23&lt;0,'3_Tasso cambio effettivo'!C23/-5*100,'3_Tasso cambio effettivo'!C23/5*100)</f>
        <v>26</v>
      </c>
      <c r="F23" s="3">
        <f>IF('4_Quota export mondiale'!C23&lt;0,'4_Quota export mondiale'!C23/-6*100,0)</f>
        <v>0</v>
      </c>
      <c r="G23" s="3">
        <f>IF('5_Costo_lavoro'!C23&gt;0,'5_Costo_lavoro'!C23/9*100,0)</f>
        <v>125.55555555555556</v>
      </c>
      <c r="H23" s="3"/>
      <c r="I23" s="3">
        <f>IF('7_Crediti concessi privati'!C23&gt;0,'7_Crediti concessi privati'!C23/14*100,0)</f>
        <v>30</v>
      </c>
      <c r="J23" s="3">
        <f>IF('8_Debiti settore privato'!C23&gt;0,'8_Debiti settore privato'!C23/133*100,0)</f>
        <v>52.406015037593988</v>
      </c>
      <c r="K23" s="3">
        <f>IF('9_Debito pubblico'!C23&gt;0,'9_Debito pubblico'!C23/60*100,0)</f>
        <v>88.5</v>
      </c>
      <c r="L23" s="3">
        <f>IF('10_Disoccupazione'!C23&gt;0,'10_Disoccupazione'!C23/10*100,0)</f>
        <v>83</v>
      </c>
      <c r="M23" s="3">
        <f>IF('11_esposizione finanziaria'!C23&gt;0,'11_esposizione finanziaria'!C23/16.5*100,0)</f>
        <v>83.030303030303017</v>
      </c>
      <c r="N23" s="3">
        <f>IF('12_Tasso di attivita'!C23&lt;0,'12_Tasso di attivita'!C23/-0.2*100,0)</f>
        <v>0</v>
      </c>
      <c r="O23" s="3">
        <f>IF('13_Disoccupazione lungo periodo'!C23&gt;0,'13_Disoccupazione lungo periodo'!C23/0.5*100,0)</f>
        <v>0</v>
      </c>
      <c r="P23" s="3">
        <f>IF('14_Disoccupazione giovanile'!C23&gt;0,'14_Disoccupazione giovanile'!C23/2*100,0)</f>
        <v>105</v>
      </c>
      <c r="Q23">
        <f t="shared" si="0"/>
        <v>4</v>
      </c>
      <c r="R23" s="3">
        <f t="shared" si="4"/>
        <v>69.653221047957885</v>
      </c>
      <c r="S23">
        <f t="shared" si="5"/>
        <v>7</v>
      </c>
      <c r="T23">
        <f t="shared" si="1"/>
        <v>3</v>
      </c>
      <c r="U23" s="3">
        <f t="shared" si="2"/>
        <v>92.711111111111109</v>
      </c>
      <c r="V23">
        <f t="shared" si="6"/>
        <v>11</v>
      </c>
      <c r="W23">
        <f t="shared" si="3"/>
        <v>1</v>
      </c>
      <c r="X23" s="3">
        <f t="shared" si="7"/>
        <v>55.242039758487124</v>
      </c>
      <c r="Y23">
        <f t="shared" si="8"/>
        <v>6</v>
      </c>
      <c r="Z23" s="3">
        <f t="shared" si="9"/>
        <v>45.320057546596594</v>
      </c>
    </row>
    <row r="24" spans="1:26">
      <c r="A24" s="4" t="s">
        <v>56</v>
      </c>
      <c r="B24" t="s">
        <v>25</v>
      </c>
      <c r="C24" s="3">
        <f>IF('1_Bilancia commerciale'!C24&lt;1,ABS(1-'1_Bilancia commerciale'!C24)*20,('1_Bilancia commerciale'!C24-1)*20)</f>
        <v>236</v>
      </c>
      <c r="D24" s="3">
        <f>IF('2_posizione internaz.li'!C24&lt;0,'2_posizione internaz.li'!C24/-35*100,0)</f>
        <v>306.28571428571428</v>
      </c>
      <c r="E24" s="3">
        <f>IF('3_Tasso cambio effettivo'!C24&lt;0,'3_Tasso cambio effettivo'!C24/-5*100,'3_Tasso cambio effettivo'!C24/5*100)</f>
        <v>62</v>
      </c>
      <c r="F24" s="3">
        <f>IF('4_Quota export mondiale'!C24&lt;0,'4_Quota export mondiale'!C24/-6*100,0)</f>
        <v>127.16666666666667</v>
      </c>
      <c r="G24" s="3">
        <f>IF('5_Costo_lavoro'!C24&gt;0,'5_Costo_lavoro'!C24/9*100,0)</f>
        <v>48.888888888888893</v>
      </c>
      <c r="H24" s="3">
        <f>IF('6_Prezzo abitazioni'!C24&gt;0,'6_Prezzo abitazioni'!C24/6*100,0)</f>
        <v>0</v>
      </c>
      <c r="I24" s="3">
        <f>IF('7_Crediti concessi privati'!C24&gt;0,'7_Crediti concessi privati'!C24/14*100,0)</f>
        <v>39.285714285714285</v>
      </c>
      <c r="J24" s="3">
        <f>IF('8_Debiti settore privato'!C24&gt;0,'8_Debiti settore privato'!C24/133*100,0)</f>
        <v>151.65413533834587</v>
      </c>
      <c r="K24" s="3">
        <f>IF('9_Debito pubblico'!C24&gt;0,'9_Debito pubblico'!C24/60*100,0)</f>
        <v>167.00000000000003</v>
      </c>
      <c r="L24" s="3">
        <f>IF('10_Disoccupazione'!C24&gt;0,'10_Disoccupazione'!C24/10*100,0)</f>
        <v>105</v>
      </c>
      <c r="M24" s="3">
        <f>IF('11_esposizione finanziaria'!C24&gt;0,'11_esposizione finanziaria'!C24/16.5*100,0)</f>
        <v>66.060606060606062</v>
      </c>
      <c r="N24" s="3">
        <f>IF('12_Tasso di attivita'!C24&lt;0,'12_Tasso di attivita'!C24/-0.2*100,0)</f>
        <v>100</v>
      </c>
      <c r="O24" s="3">
        <f>IF('13_Disoccupazione lungo periodo'!C24&gt;0,'13_Disoccupazione lungo periodo'!C24/0.5*100,0)</f>
        <v>380</v>
      </c>
      <c r="P24" s="3">
        <f>IF('14_Disoccupazione giovanile'!C24&gt;0,'14_Disoccupazione giovanile'!C24/2*100,0)</f>
        <v>340</v>
      </c>
      <c r="Q24">
        <f t="shared" si="0"/>
        <v>9</v>
      </c>
      <c r="R24" s="3">
        <f t="shared" si="4"/>
        <v>152.09583753756687</v>
      </c>
      <c r="S24">
        <f t="shared" si="5"/>
        <v>22</v>
      </c>
      <c r="T24">
        <f t="shared" si="1"/>
        <v>3</v>
      </c>
      <c r="U24" s="3">
        <f t="shared" si="2"/>
        <v>156.06825396825394</v>
      </c>
      <c r="V24">
        <f t="shared" si="6"/>
        <v>23</v>
      </c>
      <c r="W24">
        <f t="shared" si="3"/>
        <v>6</v>
      </c>
      <c r="X24" s="3">
        <f t="shared" si="7"/>
        <v>149.88893952051845</v>
      </c>
      <c r="Y24">
        <f t="shared" si="8"/>
        <v>22</v>
      </c>
      <c r="Z24" s="3">
        <f t="shared" si="9"/>
        <v>63.352933890940875</v>
      </c>
    </row>
    <row r="25" spans="1:26">
      <c r="A25" s="4" t="s">
        <v>57</v>
      </c>
      <c r="B25" t="s">
        <v>26</v>
      </c>
      <c r="C25" s="3">
        <f>IF('1_Bilancia commerciale'!C25&lt;1,ABS(1-'1_Bilancia commerciale'!C25)*20,('1_Bilancia commerciale'!C25-1)*20)</f>
        <v>162</v>
      </c>
      <c r="D25" s="3">
        <f>IF('2_posizione internaz.li'!C25&lt;0,'2_posizione internaz.li'!C25/-35*100,0)</f>
        <v>183.14285714285711</v>
      </c>
      <c r="E25" s="3">
        <f>IF('3_Tasso cambio effettivo'!C25&lt;0,'3_Tasso cambio effettivo'!C25/-5*100,'3_Tasso cambio effettivo'!C25/5*100)</f>
        <v>218.00000000000003</v>
      </c>
      <c r="F25" s="3">
        <f>IF('4_Quota export mondiale'!C25&lt;0,'4_Quota export mondiale'!C25/-6*100,0)</f>
        <v>0</v>
      </c>
      <c r="G25" s="3">
        <f>IF('5_Costo_lavoro'!C25&gt;0,'5_Costo_lavoro'!C25/9*100,0)</f>
        <v>409.99999999999994</v>
      </c>
      <c r="H25" s="3"/>
      <c r="I25" s="3">
        <f>IF('7_Crediti concessi privati'!C25&gt;0,'7_Crediti concessi privati'!C25/14*100,0)</f>
        <v>6.4285714285714297</v>
      </c>
      <c r="J25" s="3">
        <f>IF('8_Debiti settore privato'!C25&gt;0,'8_Debiti settore privato'!C25/133*100,0)</f>
        <v>56.165413533834588</v>
      </c>
      <c r="K25" s="3">
        <f>IF('9_Debito pubblico'!C25&gt;0,'9_Debito pubblico'!C25/60*100,0)</f>
        <v>49.333333333333336</v>
      </c>
      <c r="L25" s="3">
        <f>IF('10_Disoccupazione'!C25&gt;0,'10_Disoccupazione'!C25/10*100,0)</f>
        <v>64</v>
      </c>
      <c r="M25" s="3">
        <f>IF('11_esposizione finanziaria'!C25&gt;0,'11_esposizione finanziaria'!C25/16.5*100,0)</f>
        <v>29.696969696969699</v>
      </c>
      <c r="N25" s="3">
        <f>IF('12_Tasso di attivita'!C25&lt;0,'12_Tasso di attivita'!C25/-0.2*100,0)</f>
        <v>0</v>
      </c>
      <c r="O25" s="3">
        <f>IF('13_Disoccupazione lungo periodo'!C25&gt;0,'13_Disoccupazione lungo periodo'!C25/0.5*100,0)</f>
        <v>0</v>
      </c>
      <c r="P25" s="3">
        <f>IF('14_Disoccupazione giovanile'!C25&gt;0,'14_Disoccupazione giovanile'!C25/2*100,0)</f>
        <v>140</v>
      </c>
      <c r="Q25">
        <f t="shared" si="0"/>
        <v>5</v>
      </c>
      <c r="R25" s="3">
        <f t="shared" si="4"/>
        <v>101.4436265488897</v>
      </c>
      <c r="S25">
        <f t="shared" si="5"/>
        <v>12</v>
      </c>
      <c r="T25">
        <f t="shared" si="1"/>
        <v>4</v>
      </c>
      <c r="U25" s="3">
        <f t="shared" si="2"/>
        <v>194.62857142857143</v>
      </c>
      <c r="V25">
        <f t="shared" si="6"/>
        <v>25</v>
      </c>
      <c r="W25">
        <f t="shared" si="3"/>
        <v>1</v>
      </c>
      <c r="X25" s="3">
        <f t="shared" si="7"/>
        <v>43.203035999088627</v>
      </c>
      <c r="Y25">
        <f t="shared" si="8"/>
        <v>3</v>
      </c>
      <c r="Z25" s="3">
        <f t="shared" si="9"/>
        <v>24.336126361214522</v>
      </c>
    </row>
    <row r="26" spans="1:26">
      <c r="A26" s="4" t="s">
        <v>56</v>
      </c>
      <c r="B26" t="s">
        <v>27</v>
      </c>
      <c r="C26" s="3">
        <f>IF('1_Bilancia commerciale'!C26&lt;1,ABS(1-'1_Bilancia commerciale'!C26)*20,('1_Bilancia commerciale'!C26-1)*20)</f>
        <v>68</v>
      </c>
      <c r="D26" s="3">
        <f>IF('2_posizione internaz.li'!C26&lt;0,'2_posizione internaz.li'!C26/-35*100,0)</f>
        <v>123.14285714285715</v>
      </c>
      <c r="E26" s="3">
        <f>IF('3_Tasso cambio effettivo'!C26&lt;0,'3_Tasso cambio effettivo'!C26/-5*100,'3_Tasso cambio effettivo'!C26/5*100)</f>
        <v>24</v>
      </c>
      <c r="F26" s="3">
        <f>IF('4_Quota export mondiale'!C26&lt;0,'4_Quota export mondiale'!C26/-6*100,0)</f>
        <v>22.833333333333336</v>
      </c>
      <c r="G26" s="3">
        <f>IF('5_Costo_lavoro'!C26&gt;0,'5_Costo_lavoro'!C26/9*100,0)</f>
        <v>172.22222222222223</v>
      </c>
      <c r="H26" s="3">
        <f>IF('6_Prezzo abitazioni'!C26&gt;0,'6_Prezzo abitazioni'!C26/6*100,0)</f>
        <v>0</v>
      </c>
      <c r="I26" s="3">
        <f>IF('7_Crediti concessi privati'!C26&gt;0,'7_Crediti concessi privati'!C26/14*100,0)</f>
        <v>14.285714285714285</v>
      </c>
      <c r="J26" s="3">
        <f>IF('8_Debiti settore privato'!C26&gt;0,'8_Debiti settore privato'!C26/133*100,0)</f>
        <v>86.616541353383454</v>
      </c>
      <c r="K26" s="3">
        <f>IF('9_Debito pubblico'!C26&gt;0,'9_Debito pubblico'!C26/60*100,0)</f>
        <v>63.833333333333329</v>
      </c>
      <c r="L26" s="3">
        <f>IF('10_Disoccupazione'!C26&gt;0,'10_Disoccupazione'!C26/10*100,0)</f>
        <v>59.000000000000007</v>
      </c>
      <c r="M26" s="3">
        <f>IF('11_esposizione finanziaria'!C26&gt;0,'11_esposizione finanziaria'!C26/16.5*100,0)</f>
        <v>0</v>
      </c>
      <c r="N26" s="3">
        <f>IF('12_Tasso di attivita'!C26&lt;0,'12_Tasso di attivita'!C26/-0.2*100,0)</f>
        <v>0</v>
      </c>
      <c r="O26" s="3">
        <f>IF('13_Disoccupazione lungo periodo'!C26&gt;0,'13_Disoccupazione lungo periodo'!C26/0.5*100,0)</f>
        <v>200</v>
      </c>
      <c r="P26" s="3">
        <f>IF('14_Disoccupazione giovanile'!C26&gt;0,'14_Disoccupazione giovanile'!C26/2*100,0)</f>
        <v>229.99999999999997</v>
      </c>
      <c r="Q26">
        <f t="shared" si="0"/>
        <v>4</v>
      </c>
      <c r="R26" s="3">
        <f t="shared" si="4"/>
        <v>75.995285833631698</v>
      </c>
      <c r="S26">
        <f t="shared" si="5"/>
        <v>8</v>
      </c>
      <c r="T26">
        <f t="shared" si="1"/>
        <v>2</v>
      </c>
      <c r="U26" s="3">
        <f t="shared" si="2"/>
        <v>82.039682539682559</v>
      </c>
      <c r="V26">
        <f t="shared" si="6"/>
        <v>8</v>
      </c>
      <c r="W26">
        <f t="shared" si="3"/>
        <v>2</v>
      </c>
      <c r="X26" s="3">
        <f t="shared" si="7"/>
        <v>72.637287663603445</v>
      </c>
      <c r="Y26">
        <f t="shared" si="8"/>
        <v>10</v>
      </c>
      <c r="Z26" s="3">
        <f t="shared" si="9"/>
        <v>61.445126102350237</v>
      </c>
    </row>
    <row r="27" spans="1:26">
      <c r="A27" s="4" t="s">
        <v>56</v>
      </c>
      <c r="B27" t="s">
        <v>28</v>
      </c>
      <c r="C27" s="3">
        <f>IF('1_Bilancia commerciale'!C27&lt;1,ABS(1-'1_Bilancia commerciale'!C27)*20,('1_Bilancia commerciale'!C27-1)*20)</f>
        <v>118</v>
      </c>
      <c r="D27" s="3">
        <f>IF('2_posizione internaz.li'!C27&lt;0,'2_posizione internaz.li'!C27/-35*100,0)</f>
        <v>175.71428571428572</v>
      </c>
      <c r="E27" s="3">
        <f>IF('3_Tasso cambio effettivo'!C27&lt;0,'3_Tasso cambio effettivo'!C27/-5*100,'3_Tasso cambio effettivo'!C27/5*100)</f>
        <v>220.00000000000003</v>
      </c>
      <c r="F27" s="3">
        <f>IF('4_Quota export mondiale'!C27&lt;0,'4_Quota export mondiale'!C27/-6*100,0)</f>
        <v>0</v>
      </c>
      <c r="G27" s="3">
        <f>IF('5_Costo_lavoro'!C27&gt;0,'5_Costo_lavoro'!C27/9*100,0)</f>
        <v>100</v>
      </c>
      <c r="H27" s="3">
        <f>IF('6_Prezzo abitazioni'!C27&gt;0,'6_Prezzo abitazioni'!C27/6*100,0)</f>
        <v>0</v>
      </c>
      <c r="I27" s="3">
        <f>IF('7_Crediti concessi privati'!C27&gt;0,'7_Crediti concessi privati'!C27/14*100,0)</f>
        <v>20.714285714285712</v>
      </c>
      <c r="J27" s="3">
        <f>IF('8_Debiti settore privato'!C27&gt;0,'8_Debiti settore privato'!C27/133*100,0)</f>
        <v>49.624060150375939</v>
      </c>
      <c r="K27" s="3">
        <f>IF('9_Debito pubblico'!C27&gt;0,'9_Debito pubblico'!C27/60*100,0)</f>
        <v>68.333333333333329</v>
      </c>
      <c r="L27" s="3">
        <f>IF('10_Disoccupazione'!C27&gt;0,'10_Disoccupazione'!C27/10*100,0)</f>
        <v>121</v>
      </c>
      <c r="M27" s="3">
        <f>IF('11_esposizione finanziaria'!C27&gt;0,'11_esposizione finanziaria'!C27/16.5*100,0)</f>
        <v>13.939393939393938</v>
      </c>
      <c r="N27" s="3">
        <f>IF('12_Tasso di attivita'!C27&lt;0,'12_Tasso di attivita'!C27/-0.2*100,0)</f>
        <v>0</v>
      </c>
      <c r="O27" s="3">
        <f>IF('13_Disoccupazione lungo periodo'!C27&gt;0,'13_Disoccupazione lungo periodo'!C27/0.5*100,0)</f>
        <v>180</v>
      </c>
      <c r="P27" s="3">
        <f>IF('14_Disoccupazione giovanile'!C27&gt;0,'14_Disoccupazione giovanile'!C27/2*100,0)</f>
        <v>665</v>
      </c>
      <c r="Q27">
        <f t="shared" si="0"/>
        <v>7</v>
      </c>
      <c r="R27" s="3">
        <f t="shared" si="4"/>
        <v>123.73752563226249</v>
      </c>
      <c r="S27">
        <f t="shared" si="5"/>
        <v>15</v>
      </c>
      <c r="T27">
        <f t="shared" si="1"/>
        <v>4</v>
      </c>
      <c r="U27" s="3">
        <f t="shared" si="2"/>
        <v>122.74285714285716</v>
      </c>
      <c r="V27">
        <f t="shared" si="6"/>
        <v>19</v>
      </c>
      <c r="W27">
        <f t="shared" si="3"/>
        <v>3</v>
      </c>
      <c r="X27" s="3">
        <f t="shared" si="7"/>
        <v>124.29011923748766</v>
      </c>
      <c r="Y27">
        <f t="shared" si="8"/>
        <v>16</v>
      </c>
      <c r="Z27" s="3">
        <f t="shared" si="9"/>
        <v>64.572804838399108</v>
      </c>
    </row>
    <row r="28" spans="1:26">
      <c r="A28" s="4" t="s">
        <v>56</v>
      </c>
      <c r="B28" t="s">
        <v>29</v>
      </c>
      <c r="C28" s="3">
        <f>IF('1_Bilancia commerciale'!C28&lt;1,ABS(1-'1_Bilancia commerciale'!C28)*20,('1_Bilancia commerciale'!C28-1)*20)</f>
        <v>20</v>
      </c>
      <c r="D28" s="3">
        <f>IF('2_posizione internaz.li'!C28&lt;0,'2_posizione internaz.li'!C28/-35*100,0)</f>
        <v>0</v>
      </c>
      <c r="E28" s="3">
        <f>IF('3_Tasso cambio effettivo'!C28&lt;0,'3_Tasso cambio effettivo'!C28/-5*100,'3_Tasso cambio effettivo'!C28/5*100)</f>
        <v>26</v>
      </c>
      <c r="F28" s="3">
        <f>IF('4_Quota export mondiale'!C28&lt;0,'4_Quota export mondiale'!C28/-6*100,0)</f>
        <v>328.66666666666669</v>
      </c>
      <c r="G28" s="3">
        <f>IF('5_Costo_lavoro'!C28&gt;0,'5_Costo_lavoro'!C28/9*100,0)</f>
        <v>138.88888888888889</v>
      </c>
      <c r="H28" s="3">
        <f>IF('6_Prezzo abitazioni'!C28&gt;0,'6_Prezzo abitazioni'!C28/6*100,0)</f>
        <v>80</v>
      </c>
      <c r="I28" s="3">
        <f>IF('7_Crediti concessi privati'!C28&gt;0,'7_Crediti concessi privati'!C28/14*100,0)</f>
        <v>50.714285714285708</v>
      </c>
      <c r="J28" s="3">
        <f>IF('8_Debiti settore privato'!C28&gt;0,'8_Debiti settore privato'!C28/133*100,0)</f>
        <v>109.92481203007517</v>
      </c>
      <c r="K28" s="3">
        <f>IF('9_Debito pubblico'!C28&gt;0,'9_Debito pubblico'!C28/60*100,0)</f>
        <v>78.166666666666657</v>
      </c>
      <c r="L28" s="3">
        <f>IF('10_Disoccupazione'!C28&gt;0,'10_Disoccupazione'!C28/10*100,0)</f>
        <v>77</v>
      </c>
      <c r="M28" s="3">
        <f>IF('11_esposizione finanziaria'!C28&gt;0,'11_esposizione finanziaria'!C28/16.5*100,0)</f>
        <v>121.21212121212122</v>
      </c>
      <c r="N28" s="3">
        <f>IF('12_Tasso di attivita'!C28&lt;0,'12_Tasso di attivita'!C28/-0.2*100,0)</f>
        <v>550</v>
      </c>
      <c r="O28" s="3">
        <f>IF('13_Disoccupazione lungo periodo'!C28&gt;0,'13_Disoccupazione lungo periodo'!C28/0.5*100,0)</f>
        <v>100</v>
      </c>
      <c r="P28" s="3">
        <f>IF('14_Disoccupazione giovanile'!C28&gt;0,'14_Disoccupazione giovanile'!C28/2*100,0)</f>
        <v>245.00000000000003</v>
      </c>
      <c r="Q28">
        <f t="shared" si="0"/>
        <v>7</v>
      </c>
      <c r="R28" s="3">
        <f t="shared" si="4"/>
        <v>137.54096008419316</v>
      </c>
      <c r="S28">
        <f t="shared" si="5"/>
        <v>19</v>
      </c>
      <c r="T28">
        <f t="shared" si="1"/>
        <v>2</v>
      </c>
      <c r="U28" s="3">
        <f t="shared" si="2"/>
        <v>102.71111111111111</v>
      </c>
      <c r="V28">
        <f t="shared" si="6"/>
        <v>16</v>
      </c>
      <c r="W28">
        <f t="shared" si="3"/>
        <v>5</v>
      </c>
      <c r="X28" s="3">
        <f t="shared" si="7"/>
        <v>156.89087618034986</v>
      </c>
      <c r="Y28">
        <f t="shared" si="8"/>
        <v>23</v>
      </c>
      <c r="Z28" s="3">
        <f t="shared" si="9"/>
        <v>73.329734167854326</v>
      </c>
    </row>
    <row r="29" spans="1:26">
      <c r="A29" s="4" t="s">
        <v>57</v>
      </c>
      <c r="B29" t="s">
        <v>30</v>
      </c>
      <c r="C29" s="3">
        <f>IF('1_Bilancia commerciale'!C29&lt;1,ABS(1-'1_Bilancia commerciale'!C29)*20,('1_Bilancia commerciale'!C29-1)*20)</f>
        <v>112</v>
      </c>
      <c r="D29" s="3">
        <f>IF('2_posizione internaz.li'!C29&lt;0,'2_posizione internaz.li'!C29/-35*100,0)</f>
        <v>15.714285714285714</v>
      </c>
      <c r="E29" s="3">
        <f>IF('3_Tasso cambio effettivo'!C29&lt;0,'3_Tasso cambio effettivo'!C29/-5*100,'3_Tasso cambio effettivo'!C29/5*100)</f>
        <v>65.999999999999986</v>
      </c>
      <c r="F29" s="3">
        <f>IF('4_Quota export mondiale'!C29&lt;0,'4_Quota export mondiale'!C29/-6*100,0)</f>
        <v>212.83333333333334</v>
      </c>
      <c r="G29" s="3">
        <f>IF('5_Costo_lavoro'!C29&gt;0,'5_Costo_lavoro'!C29/9*100,0)</f>
        <v>75.555555555555557</v>
      </c>
      <c r="H29" s="3">
        <f>IF('6_Prezzo abitazioni'!C29&gt;0,'6_Prezzo abitazioni'!C29/6*100,0)</f>
        <v>108.33333333333333</v>
      </c>
      <c r="I29" s="3">
        <f>IF('7_Crediti concessi privati'!C29&gt;0,'7_Crediti concessi privati'!C29/14*100,0)</f>
        <v>37.857142857142854</v>
      </c>
      <c r="J29" s="3">
        <f>IF('8_Debiti settore privato'!C29&gt;0,'8_Debiti settore privato'!C29/133*100,0)</f>
        <v>140.37593984962405</v>
      </c>
      <c r="K29" s="3">
        <f>IF('9_Debito pubblico'!C29&gt;0,'9_Debito pubblico'!C29/60*100,0)</f>
        <v>63.666666666666671</v>
      </c>
      <c r="L29" s="3">
        <f>IF('10_Disoccupazione'!C29&gt;0,'10_Disoccupazione'!C29/10*100,0)</f>
        <v>77</v>
      </c>
      <c r="M29" s="3">
        <f>IF('11_esposizione finanziaria'!C29&gt;0,'11_esposizione finanziaria'!C29/16.5*100,0)</f>
        <v>16.969696969696969</v>
      </c>
      <c r="N29" s="3">
        <f>IF('12_Tasso di attivita'!C29&lt;0,'12_Tasso di attivita'!C29/-0.2*100,0)</f>
        <v>0</v>
      </c>
      <c r="O29" s="3">
        <f>IF('13_Disoccupazione lungo periodo'!C29&gt;0,'13_Disoccupazione lungo periodo'!C29/0.5*100,0)</f>
        <v>160</v>
      </c>
      <c r="P29" s="3">
        <f>IF('14_Disoccupazione giovanile'!C29&gt;0,'14_Disoccupazione giovanile'!C29/2*100,0)</f>
        <v>280</v>
      </c>
      <c r="Q29">
        <f t="shared" si="0"/>
        <v>6</v>
      </c>
      <c r="R29" s="3">
        <f t="shared" si="4"/>
        <v>97.593282448545622</v>
      </c>
      <c r="S29">
        <f t="shared" si="5"/>
        <v>11</v>
      </c>
      <c r="T29">
        <f t="shared" si="1"/>
        <v>2</v>
      </c>
      <c r="U29" s="3">
        <f t="shared" si="2"/>
        <v>96.42063492063491</v>
      </c>
      <c r="V29">
        <f t="shared" si="6"/>
        <v>15</v>
      </c>
      <c r="W29">
        <f t="shared" si="3"/>
        <v>4</v>
      </c>
      <c r="X29" s="3">
        <f t="shared" si="7"/>
        <v>98.244753297384875</v>
      </c>
      <c r="Y29">
        <f t="shared" si="8"/>
        <v>13</v>
      </c>
      <c r="Z29" s="3">
        <f t="shared" si="9"/>
        <v>64.714844936955913</v>
      </c>
    </row>
    <row r="30" spans="1:26">
      <c r="A30" s="4" t="s">
        <v>57</v>
      </c>
      <c r="B30" t="s">
        <v>31</v>
      </c>
      <c r="C30" s="3">
        <f>IF('1_Bilancia commerciale'!C30&lt;1,ABS(1-'1_Bilancia commerciale'!C30)*20,('1_Bilancia commerciale'!C30-1)*20)</f>
        <v>90</v>
      </c>
      <c r="D30" s="3">
        <f>IF('2_posizione internaz.li'!C30&lt;0,'2_posizione internaz.li'!C30/-35*100,0)</f>
        <v>22.571428571428573</v>
      </c>
      <c r="E30" s="3">
        <f>IF('3_Tasso cambio effettivo'!C30&lt;0,'3_Tasso cambio effettivo'!C30/-5*100,'3_Tasso cambio effettivo'!C30/5*100)</f>
        <v>408</v>
      </c>
      <c r="F30" s="3">
        <f>IF('4_Quota export mondiale'!C30&lt;0,'4_Quota export mondiale'!C30/-6*100,0)</f>
        <v>398.33333333333331</v>
      </c>
      <c r="G30" s="3">
        <f>IF('5_Costo_lavoro'!C30&gt;0,'5_Costo_lavoro'!C30/9*100,0)</f>
        <v>75.555555555555557</v>
      </c>
      <c r="H30" s="3">
        <f>IF('6_Prezzo abitazioni'!C30&gt;0,'6_Prezzo abitazioni'!C30/6*100,0)</f>
        <v>66.666666666666657</v>
      </c>
      <c r="I30" s="3">
        <f>IF('7_Crediti concessi privati'!C30&gt;0,'7_Crediti concessi privati'!C30/14*100,0)</f>
        <v>0</v>
      </c>
      <c r="J30" s="3">
        <f>IF('8_Debiti settore privato'!C30&gt;0,'8_Debiti settore privato'!C30/133*100,0)</f>
        <v>136.99248120300751</v>
      </c>
      <c r="K30" s="3">
        <f>IF('9_Debito pubblico'!C30&gt;0,'9_Debito pubblico'!C30/60*100,0)</f>
        <v>124.33333333333331</v>
      </c>
      <c r="L30" s="3">
        <f>IF('10_Disoccupazione'!C30&gt;0,'10_Disoccupazione'!C30/10*100,0)</f>
        <v>70</v>
      </c>
      <c r="M30" s="3">
        <f>IF('11_esposizione finanziaria'!C30&gt;0,'11_esposizione finanziaria'!C30/16.5*100,0)</f>
        <v>44.242424242424235</v>
      </c>
      <c r="N30" s="3">
        <f>IF('12_Tasso di attivita'!C30&lt;0,'12_Tasso di attivita'!C30/-0.2*100,0)</f>
        <v>50</v>
      </c>
      <c r="O30" s="3">
        <f>IF('13_Disoccupazione lungo periodo'!C30&gt;0,'13_Disoccupazione lungo periodo'!C30/0.5*100,0)</f>
        <v>240</v>
      </c>
      <c r="P30" s="3">
        <f>IF('14_Disoccupazione giovanile'!C30&gt;0,'14_Disoccupazione giovanile'!C30/2*100,0)</f>
        <v>280</v>
      </c>
      <c r="Q30">
        <f t="shared" si="0"/>
        <v>6</v>
      </c>
      <c r="R30" s="3">
        <f t="shared" si="4"/>
        <v>143.33537306469637</v>
      </c>
      <c r="S30">
        <f t="shared" si="5"/>
        <v>20</v>
      </c>
      <c r="T30">
        <f t="shared" si="1"/>
        <v>2</v>
      </c>
      <c r="U30" s="3">
        <f t="shared" si="2"/>
        <v>198.8920634920635</v>
      </c>
      <c r="V30">
        <f t="shared" si="6"/>
        <v>26</v>
      </c>
      <c r="W30">
        <f t="shared" si="3"/>
        <v>4</v>
      </c>
      <c r="X30" s="3">
        <f t="shared" si="7"/>
        <v>112.47054504949242</v>
      </c>
      <c r="Y30">
        <f t="shared" si="8"/>
        <v>14</v>
      </c>
      <c r="Z30" s="3">
        <f t="shared" si="9"/>
        <v>50.4428821024295</v>
      </c>
    </row>
    <row r="31" spans="1:26">
      <c r="A31" s="4"/>
      <c r="B31" t="s">
        <v>82</v>
      </c>
      <c r="C31" s="3">
        <f>AVERAGE(C3:C30)</f>
        <v>108.64285714285714</v>
      </c>
      <c r="D31" s="3">
        <f t="shared" ref="D31:P31" si="10">AVERAGE(D3:D30)</f>
        <v>141.63265306122449</v>
      </c>
      <c r="E31" s="3">
        <f>AVERAGE(E3:E30)</f>
        <v>84.642857142857139</v>
      </c>
      <c r="F31" s="3">
        <f>AVERAGE(F3:F30)</f>
        <v>126.63095238095239</v>
      </c>
      <c r="G31" s="3">
        <f t="shared" si="10"/>
        <v>112.89682539682539</v>
      </c>
      <c r="H31" s="3">
        <f>AVERAGE(H3:H30)</f>
        <v>20.466666666666665</v>
      </c>
      <c r="I31" s="3">
        <f>AVERAGE(I3:I30)</f>
        <v>20.816326530612248</v>
      </c>
      <c r="J31" s="3">
        <f t="shared" si="10"/>
        <v>115.74113856068743</v>
      </c>
      <c r="K31" s="3">
        <f t="shared" si="10"/>
        <v>101.86904761904762</v>
      </c>
      <c r="L31" s="3">
        <f t="shared" si="10"/>
        <v>85.25</v>
      </c>
      <c r="M31" s="3">
        <f t="shared" si="10"/>
        <v>30.974025974025981</v>
      </c>
      <c r="N31" s="3">
        <f t="shared" si="10"/>
        <v>132.14285714285714</v>
      </c>
      <c r="O31" s="3">
        <f t="shared" si="10"/>
        <v>319.28571428571428</v>
      </c>
      <c r="P31" s="3">
        <f t="shared" si="10"/>
        <v>421.25</v>
      </c>
      <c r="R31" s="3">
        <f t="shared" si="4"/>
        <v>130.16013727888057</v>
      </c>
      <c r="U31" s="3">
        <f t="shared" si="2"/>
        <v>114.88922902494332</v>
      </c>
      <c r="X31" s="3">
        <f t="shared" si="7"/>
        <v>138.64397519773462</v>
      </c>
      <c r="Z31" s="3">
        <f t="shared" si="9"/>
        <v>68.47585722732174</v>
      </c>
    </row>
    <row r="32" spans="1:26">
      <c r="A32" s="4" t="s">
        <v>56</v>
      </c>
      <c r="C32" s="3">
        <f>SUMIF($A3:$A30,"EUR",C3:C30)/19</f>
        <v>103.05263157894737</v>
      </c>
      <c r="D32" s="3">
        <f t="shared" ref="D32:P32" si="11">SUMIF($A3:$A30,"EUR",D3:D30)/19</f>
        <v>136.07518796992483</v>
      </c>
      <c r="E32" s="3">
        <f t="shared" si="11"/>
        <v>60.526315789473685</v>
      </c>
      <c r="F32" s="3">
        <f t="shared" si="11"/>
        <v>135.84210526315789</v>
      </c>
      <c r="G32" s="3">
        <f t="shared" si="11"/>
        <v>92.631578947368425</v>
      </c>
      <c r="H32" s="3">
        <f t="shared" si="11"/>
        <v>17.456140350877195</v>
      </c>
      <c r="I32" s="3">
        <f t="shared" si="11"/>
        <v>24.022556390977446</v>
      </c>
      <c r="J32" s="3">
        <f t="shared" si="11"/>
        <v>123.98496240601504</v>
      </c>
      <c r="K32" s="3">
        <f t="shared" si="11"/>
        <v>112.46491228070174</v>
      </c>
      <c r="L32" s="3">
        <f t="shared" si="11"/>
        <v>89.526315789473685</v>
      </c>
      <c r="M32" s="3">
        <f t="shared" si="11"/>
        <v>29.696969696969703</v>
      </c>
      <c r="N32" s="3">
        <f t="shared" si="11"/>
        <v>157.89473684210526</v>
      </c>
      <c r="O32" s="3">
        <f t="shared" si="11"/>
        <v>404.21052631578948</v>
      </c>
      <c r="P32" s="3">
        <f t="shared" si="11"/>
        <v>476.84210526315792</v>
      </c>
      <c r="R32" s="3">
        <f t="shared" si="4"/>
        <v>140.30193177749567</v>
      </c>
      <c r="U32" s="3">
        <f t="shared" si="2"/>
        <v>105.62556390977446</v>
      </c>
      <c r="X32" s="3">
        <f t="shared" si="7"/>
        <v>159.56658059289637</v>
      </c>
      <c r="Z32" s="3">
        <f t="shared" si="9"/>
        <v>73.112689751209047</v>
      </c>
    </row>
    <row r="33" spans="1:26">
      <c r="A33" s="4" t="s">
        <v>57</v>
      </c>
      <c r="C33" s="3">
        <f>SUMIF($A3:$A30,"N_EUR",C3:C30)/9</f>
        <v>120.44444444444444</v>
      </c>
      <c r="D33" s="3">
        <f t="shared" ref="D33:P33" si="12">SUMIF($A3:$A30,"N_EUR",D3:D30)/9</f>
        <v>153.3650793650794</v>
      </c>
      <c r="E33" s="3">
        <f t="shared" si="12"/>
        <v>135.55555555555554</v>
      </c>
      <c r="F33" s="3">
        <f t="shared" si="12"/>
        <v>107.18518518518519</v>
      </c>
      <c r="G33" s="3">
        <f t="shared" si="12"/>
        <v>155.67901234567901</v>
      </c>
      <c r="H33" s="3">
        <f t="shared" si="12"/>
        <v>20</v>
      </c>
      <c r="I33" s="3">
        <f t="shared" si="12"/>
        <v>14.047619047619049</v>
      </c>
      <c r="J33" s="3">
        <f t="shared" si="12"/>
        <v>98.337510442773592</v>
      </c>
      <c r="K33" s="3">
        <f t="shared" si="12"/>
        <v>79.5</v>
      </c>
      <c r="L33" s="3">
        <f t="shared" si="12"/>
        <v>76.222222222222229</v>
      </c>
      <c r="M33" s="3">
        <f t="shared" si="12"/>
        <v>33.670033670033668</v>
      </c>
      <c r="N33" s="3">
        <f t="shared" si="12"/>
        <v>77.777777777777771</v>
      </c>
      <c r="O33" s="3">
        <f t="shared" si="12"/>
        <v>140</v>
      </c>
      <c r="P33" s="3">
        <f t="shared" si="12"/>
        <v>303.88888888888891</v>
      </c>
      <c r="R33" s="3">
        <f t="shared" si="4"/>
        <v>108.26238063894706</v>
      </c>
      <c r="U33" s="3">
        <f t="shared" si="2"/>
        <v>134.44585537918871</v>
      </c>
      <c r="X33" s="3">
        <f t="shared" si="7"/>
        <v>93.716005783257245</v>
      </c>
      <c r="Z33" s="3">
        <f t="shared" si="9"/>
        <v>55.648142376184651</v>
      </c>
    </row>
    <row r="34" spans="1:26">
      <c r="A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  <c r="U34" s="3"/>
      <c r="X34" s="3"/>
    </row>
    <row r="35" spans="1:2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6">
      <c r="A36" s="4" t="s">
        <v>59</v>
      </c>
      <c r="E36" s="7" t="s">
        <v>71</v>
      </c>
      <c r="G36" s="6" t="s">
        <v>72</v>
      </c>
    </row>
  </sheetData>
  <mergeCells count="3">
    <mergeCell ref="Q1:S1"/>
    <mergeCell ref="T1:V1"/>
    <mergeCell ref="W1:Y1"/>
  </mergeCells>
  <conditionalFormatting sqref="N31:P31 C3:M33">
    <cfRule type="cellIs" dxfId="50" priority="4" stopIfTrue="1" operator="greaterThanOrEqual">
      <formula>100</formula>
    </cfRule>
  </conditionalFormatting>
  <conditionalFormatting sqref="N3:N30 N32:N33">
    <cfRule type="cellIs" dxfId="49" priority="3" stopIfTrue="1" operator="greaterThanOrEqual">
      <formula>100</formula>
    </cfRule>
  </conditionalFormatting>
  <conditionalFormatting sqref="O3:O30 O32:O33">
    <cfRule type="cellIs" dxfId="48" priority="2" stopIfTrue="1" operator="greaterThanOrEqual">
      <formula>100</formula>
    </cfRule>
  </conditionalFormatting>
  <conditionalFormatting sqref="P3:P30 P32:P33">
    <cfRule type="cellIs" dxfId="47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activeCell="C10" sqref="C10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6">
      <c r="Q1" s="74" t="s">
        <v>79</v>
      </c>
      <c r="R1" s="75"/>
      <c r="S1" s="75"/>
      <c r="T1" s="74" t="s">
        <v>80</v>
      </c>
      <c r="U1" s="75"/>
      <c r="V1" s="75"/>
      <c r="W1" s="74" t="s">
        <v>81</v>
      </c>
      <c r="X1" s="75"/>
      <c r="Y1" s="75"/>
    </row>
    <row r="2" spans="1:26" ht="38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</row>
    <row r="3" spans="1:26">
      <c r="A3" s="4" t="s">
        <v>56</v>
      </c>
      <c r="B3" t="s">
        <v>3</v>
      </c>
      <c r="C3" s="3">
        <f>IF('1_Bilancia commerciale'!D3&lt;1,ABS(1-'1_Bilancia commerciale'!D3)*20,('1_Bilancia commerciale'!D3-1)*20)</f>
        <v>12</v>
      </c>
      <c r="D3" s="3">
        <f>IF('2_posizione internaz.li'!D3&lt;0,'2_posizione internaz.li'!D3/-35*100,0)</f>
        <v>0</v>
      </c>
      <c r="E3" s="3">
        <f>IF('3_Tasso cambio effettivo'!D3&lt;0,'3_Tasso cambio effettivo'!D3/-5*100,'3_Tasso cambio effettivo'!D3/5*100)</f>
        <v>30</v>
      </c>
      <c r="F3" s="3">
        <f>IF('4_Quota export mondiale'!D3&lt;0,'4_Quota export mondiale'!D3/-6*100,0)</f>
        <v>129.16666666666669</v>
      </c>
      <c r="G3" s="3">
        <f>IF('5_Costo_lavoro'!D3&gt;0,'5_Costo_lavoro'!D3/9*100,0)</f>
        <v>56.666666666666664</v>
      </c>
      <c r="H3" s="3">
        <f>IF('6_Prezzo abitazioni'!D3&gt;0,'6_Prezzo abitazioni'!D3/6*100,0)</f>
        <v>18.333333333333336</v>
      </c>
      <c r="I3" s="3">
        <f>IF('7_Crediti concessi privati'!D3&gt;0,'7_Crediti concessi privati'!D3/14*100,0)</f>
        <v>158.57142857142856</v>
      </c>
      <c r="J3" s="3">
        <f>IF('8_Debiti settore privato'!D3&gt;0,'8_Debiti settore privato'!D3/133*100,0)</f>
        <v>135.71428571428572</v>
      </c>
      <c r="K3" s="3">
        <f>IF('9_Debito pubblico'!D3&gt;0,'9_Debito pubblico'!D3/60*100,0)</f>
        <v>172.5</v>
      </c>
      <c r="L3" s="3">
        <f>IF('10_Disoccupazione'!D3&gt;0,'10_Disoccupazione'!D3/10*100,0)</f>
        <v>78</v>
      </c>
      <c r="M3" s="3">
        <f>IF('11_esposizione finanziaria'!D3&gt;0,'11_esposizione finanziaria'!D3/16.5*100,0)</f>
        <v>32.727272727272727</v>
      </c>
      <c r="N3" s="3">
        <f>IF('12_Tasso di attivita'!D3&lt;0,'12_Tasso di attivita'!D3/-0.2*100,0)</f>
        <v>200</v>
      </c>
      <c r="O3" s="3">
        <f>IF('13_Disoccupazione lungo periodo'!D3&gt;0,'13_Disoccupazione lungo periodo'!D3/0.5*100,0)</f>
        <v>40</v>
      </c>
      <c r="P3" s="3">
        <f>IF('14_Disoccupazione giovanile'!D3&gt;0,'14_Disoccupazione giovanile'!D3/2*100,0)</f>
        <v>35</v>
      </c>
      <c r="Q3">
        <f t="shared" ref="Q3:Q30" si="0">COUNTIF(C3:P3,"&gt;=100")</f>
        <v>5</v>
      </c>
      <c r="R3" s="3">
        <f>AVERAGE(C3:P3)</f>
        <v>78.477118119975259</v>
      </c>
      <c r="S3">
        <f>RANK(R3,R$3:R$30,1)</f>
        <v>8</v>
      </c>
      <c r="T3">
        <f t="shared" ref="T3:T30" si="1">COUNTIF(C3:G3,"&gt;=100")</f>
        <v>1</v>
      </c>
      <c r="U3" s="3">
        <f t="shared" ref="U3:U33" si="2">AVERAGE(C3:G3)</f>
        <v>45.56666666666667</v>
      </c>
      <c r="V3">
        <f>RANK(U3,U$3:U$30,1)</f>
        <v>3</v>
      </c>
      <c r="W3">
        <f t="shared" ref="W3:W30" si="3">COUNTIF(H3:P3,"&gt;=100")</f>
        <v>4</v>
      </c>
      <c r="X3" s="3">
        <f>AVERAGE(H3:P3)</f>
        <v>96.76070226070226</v>
      </c>
      <c r="Y3">
        <f>RANK(X3,X$3:X$30,1)</f>
        <v>9</v>
      </c>
      <c r="Z3" s="3">
        <f>SUM(H3:P3)/14/R3*100</f>
        <v>79.262987844520197</v>
      </c>
    </row>
    <row r="4" spans="1:26">
      <c r="A4" s="4" t="s">
        <v>57</v>
      </c>
      <c r="B4" t="s">
        <v>5</v>
      </c>
      <c r="C4" s="3">
        <f>IF('1_Bilancia commerciale'!D4&lt;1,ABS(1-'1_Bilancia commerciale'!D4)*20,('1_Bilancia commerciale'!D4-1)*20)</f>
        <v>84</v>
      </c>
      <c r="D4" s="3">
        <f>IF('2_posizione internaz.li'!D4&lt;0,'2_posizione internaz.li'!D4/-35*100,0)</f>
        <v>236.57142857142856</v>
      </c>
      <c r="E4" s="3">
        <f>IF('3_Tasso cambio effettivo'!D4&lt;0,'3_Tasso cambio effettivo'!D4/-5*100,'3_Tasso cambio effettivo'!D4/5*100)</f>
        <v>38</v>
      </c>
      <c r="F4" s="3">
        <f>IF('4_Quota export mondiale'!D4&lt;0,'4_Quota export mondiale'!D4/-6*100,0)</f>
        <v>0</v>
      </c>
      <c r="G4" s="3">
        <f>IF('5_Costo_lavoro'!D4&gt;0,'5_Costo_lavoro'!D4/9*100,0)</f>
        <v>198.88888888888886</v>
      </c>
      <c r="H4" s="3">
        <f>IF('6_Prezzo abitazioni'!D4&gt;0,'6_Prezzo abitazioni'!D4/6*100,0)</f>
        <v>0</v>
      </c>
      <c r="I4" s="3">
        <f>IF('7_Crediti concessi privati'!D4&gt;0,'7_Crediti concessi privati'!D4/14*100,0)</f>
        <v>25</v>
      </c>
      <c r="J4" s="3">
        <f>IF('8_Debiti settore privato'!D4&gt;0,'8_Debiti settore privato'!D4/133*100,0)</f>
        <v>97.067669172932327</v>
      </c>
      <c r="K4" s="3">
        <f>IF('9_Debito pubblico'!D4&gt;0,'9_Debito pubblico'!D4/60*100,0)</f>
        <v>25.333333333333329</v>
      </c>
      <c r="L4" s="3">
        <f>IF('10_Disoccupazione'!D4&gt;0,'10_Disoccupazione'!D4/10*100,0)</f>
        <v>95</v>
      </c>
      <c r="M4" s="3">
        <f>IF('11_esposizione finanziaria'!D4&gt;0,'11_esposizione finanziaria'!D4/16.5*100,0)</f>
        <v>26.060606060606062</v>
      </c>
      <c r="N4" s="3">
        <f>IF('12_Tasso di attivita'!D4&lt;0,'12_Tasso di attivita'!D4/-0.2*100,0)</f>
        <v>949.99999999999977</v>
      </c>
      <c r="O4" s="3">
        <f>IF('13_Disoccupazione lungo periodo'!D4&gt;0,'13_Disoccupazione lungo periodo'!D4/0.5*100,0)</f>
        <v>680</v>
      </c>
      <c r="P4" s="3">
        <f>IF('14_Disoccupazione giovanile'!D4&gt;0,'14_Disoccupazione giovanile'!D4/2*100,0)</f>
        <v>655</v>
      </c>
      <c r="Q4">
        <f t="shared" si="0"/>
        <v>5</v>
      </c>
      <c r="R4" s="3">
        <f t="shared" ref="R4:R33" si="4">AVERAGE(C4:P4)</f>
        <v>222.20870900194205</v>
      </c>
      <c r="S4">
        <f t="shared" ref="S4:S30" si="5">RANK(R4,R$3:R$30,1)</f>
        <v>23</v>
      </c>
      <c r="T4">
        <f t="shared" si="1"/>
        <v>2</v>
      </c>
      <c r="U4" s="3">
        <f t="shared" si="2"/>
        <v>111.49206349206347</v>
      </c>
      <c r="V4">
        <f t="shared" ref="V4:V30" si="6">RANK(U4,U$3:U$30,1)</f>
        <v>20</v>
      </c>
      <c r="W4">
        <f t="shared" si="3"/>
        <v>3</v>
      </c>
      <c r="X4" s="3">
        <f t="shared" ref="X4:X33" si="7">AVERAGE(H4:P4)</f>
        <v>283.71795650743013</v>
      </c>
      <c r="Y4">
        <f t="shared" ref="Y4:Y30" si="8">RANK(X4,X$3:X$30,1)</f>
        <v>23</v>
      </c>
      <c r="Z4" s="3">
        <f t="shared" ref="Z4:Z33" si="9">SUM(H4:P4)/14/R4*100</f>
        <v>82.080542979996167</v>
      </c>
    </row>
    <row r="5" spans="1:26">
      <c r="A5" s="4" t="s">
        <v>57</v>
      </c>
      <c r="B5" t="s">
        <v>6</v>
      </c>
      <c r="C5" s="3">
        <f>IF('1_Bilancia commerciale'!D5&lt;1,ABS(1-'1_Bilancia commerciale'!D5)*20,('1_Bilancia commerciale'!D5-1)*20)</f>
        <v>72</v>
      </c>
      <c r="D5" s="3">
        <f>IF('2_posizione internaz.li'!D5&lt;0,'2_posizione internaz.li'!D5/-35*100,0)</f>
        <v>129.14285714285717</v>
      </c>
      <c r="E5" s="3">
        <f>IF('3_Tasso cambio effettivo'!D5&lt;0,'3_Tasso cambio effettivo'!D5/-5*100,'3_Tasso cambio effettivo'!D5/5*100)</f>
        <v>10</v>
      </c>
      <c r="F5" s="3">
        <f>IF('4_Quota export mondiale'!D5&lt;0,'4_Quota export mondiale'!D5/-6*100,0)</f>
        <v>0</v>
      </c>
      <c r="G5" s="3">
        <f>IF('5_Costo_lavoro'!D5&gt;0,'5_Costo_lavoro'!D5/9*100,0)</f>
        <v>37.777777777777779</v>
      </c>
      <c r="H5" s="3">
        <f>IF('6_Prezzo abitazioni'!D5&gt;0,'6_Prezzo abitazioni'!D5/6*100,0)</f>
        <v>0</v>
      </c>
      <c r="I5" s="3">
        <f>IF('7_Crediti concessi privati'!D5&gt;0,'7_Crediti concessi privati'!D5/14*100,0)</f>
        <v>15</v>
      </c>
      <c r="J5" s="3">
        <f>IF('8_Debiti settore privato'!D5&gt;0,'8_Debiti settore privato'!D5/133*100,0)</f>
        <v>51.353383458646618</v>
      </c>
      <c r="K5" s="3">
        <f>IF('9_Debito pubblico'!D5&gt;0,'9_Debito pubblico'!D5/60*100,0)</f>
        <v>66.333333333333329</v>
      </c>
      <c r="L5" s="3">
        <f>IF('10_Disoccupazione'!D5&gt;0,'10_Disoccupazione'!D5/10*100,0)</f>
        <v>69</v>
      </c>
      <c r="M5" s="3">
        <f>IF('11_esposizione finanziaria'!D5&gt;0,'11_esposizione finanziaria'!D5/16.5*100,0)</f>
        <v>26.060606060606062</v>
      </c>
      <c r="N5" s="3">
        <f>IF('12_Tasso di attivita'!D5&lt;0,'12_Tasso di attivita'!D5/-0.2*100,0)</f>
        <v>0</v>
      </c>
      <c r="O5" s="3">
        <f>IF('13_Disoccupazione lungo periodo'!D5&gt;0,'13_Disoccupazione lungo periodo'!D5/0.5*100,0)</f>
        <v>100</v>
      </c>
      <c r="P5" s="3">
        <f>IF('14_Disoccupazione giovanile'!D5&gt;0,'14_Disoccupazione giovanile'!D5/2*100,0)</f>
        <v>409.99999999999994</v>
      </c>
      <c r="Q5">
        <f t="shared" si="0"/>
        <v>3</v>
      </c>
      <c r="R5" s="3">
        <f t="shared" si="4"/>
        <v>70.476282698087203</v>
      </c>
      <c r="S5">
        <f t="shared" si="5"/>
        <v>6</v>
      </c>
      <c r="T5">
        <f t="shared" si="1"/>
        <v>1</v>
      </c>
      <c r="U5" s="3">
        <f t="shared" si="2"/>
        <v>49.784126984126985</v>
      </c>
      <c r="V5">
        <f t="shared" si="6"/>
        <v>4</v>
      </c>
      <c r="W5">
        <f t="shared" si="3"/>
        <v>2</v>
      </c>
      <c r="X5" s="3">
        <f t="shared" si="7"/>
        <v>81.971924761398441</v>
      </c>
      <c r="Y5">
        <f t="shared" si="8"/>
        <v>8</v>
      </c>
      <c r="Z5" s="3">
        <f t="shared" si="9"/>
        <v>74.771590284292216</v>
      </c>
    </row>
    <row r="6" spans="1:26">
      <c r="A6" s="4" t="s">
        <v>57</v>
      </c>
      <c r="B6" t="s">
        <v>7</v>
      </c>
      <c r="C6" s="3">
        <f>IF('1_Bilancia commerciale'!D6&lt;1,ABS(1-'1_Bilancia commerciale'!D6)*20,('1_Bilancia commerciale'!D6-1)*20)</f>
        <v>90</v>
      </c>
      <c r="D6" s="3">
        <f>IF('2_posizione internaz.li'!D6&lt;0,'2_posizione internaz.li'!D6/-35*100,0)</f>
        <v>0</v>
      </c>
      <c r="E6" s="3">
        <f>IF('3_Tasso cambio effettivo'!D6&lt;0,'3_Tasso cambio effettivo'!D6/-5*100,'3_Tasso cambio effettivo'!D6/5*100)</f>
        <v>50</v>
      </c>
      <c r="F6" s="3">
        <f>IF('4_Quota export mondiale'!D6&lt;0,'4_Quota export mondiale'!D6/-6*100,0)</f>
        <v>229.66666666666663</v>
      </c>
      <c r="G6" s="3">
        <f>IF('5_Costo_lavoro'!D6&gt;0,'5_Costo_lavoro'!D6/9*100,0)</f>
        <v>40</v>
      </c>
      <c r="H6" s="3">
        <f>IF('6_Prezzo abitazioni'!D6&gt;0,'6_Prezzo abitazioni'!D6/6*100,0)</f>
        <v>0</v>
      </c>
      <c r="I6" s="3">
        <f>IF('7_Crediti concessi privati'!D6&gt;0,'7_Crediti concessi privati'!D6/14*100,0)</f>
        <v>31.428571428571434</v>
      </c>
      <c r="J6" s="3">
        <f>IF('8_Debiti settore privato'!D6&gt;0,'8_Debiti settore privato'!D6/133*100,0)</f>
        <v>166.1654135338346</v>
      </c>
      <c r="K6" s="3">
        <f>IF('9_Debito pubblico'!D6&gt;0,'9_Debito pubblico'!D6/60*100,0)</f>
        <v>76.833333333333329</v>
      </c>
      <c r="L6" s="3">
        <f>IF('10_Disoccupazione'!D6&gt;0,'10_Disoccupazione'!D6/10*100,0)</f>
        <v>73</v>
      </c>
      <c r="M6" s="3">
        <f>IF('11_esposizione finanziaria'!D6&gt;0,'11_esposizione finanziaria'!D6/16.5*100,0)</f>
        <v>9.6969696969696972</v>
      </c>
      <c r="N6" s="3">
        <f>IF('12_Tasso di attivita'!D6&lt;0,'12_Tasso di attivita'!D6/-0.2*100,0)</f>
        <v>699.99999999999989</v>
      </c>
      <c r="O6" s="3">
        <f>IF('13_Disoccupazione lungo periodo'!D6&gt;0,'13_Disoccupazione lungo periodo'!D6/0.5*100,0)</f>
        <v>260</v>
      </c>
      <c r="P6" s="3">
        <f>IF('14_Disoccupazione giovanile'!D6&gt;0,'14_Disoccupazione giovanile'!D6/2*100,0)</f>
        <v>340</v>
      </c>
      <c r="Q6">
        <f t="shared" si="0"/>
        <v>5</v>
      </c>
      <c r="R6" s="3">
        <f t="shared" si="4"/>
        <v>147.62792533281254</v>
      </c>
      <c r="S6">
        <f t="shared" si="5"/>
        <v>18</v>
      </c>
      <c r="T6">
        <f t="shared" si="1"/>
        <v>1</v>
      </c>
      <c r="U6" s="3">
        <f t="shared" si="2"/>
        <v>81.933333333333323</v>
      </c>
      <c r="V6">
        <f t="shared" si="6"/>
        <v>12</v>
      </c>
      <c r="W6">
        <f t="shared" si="3"/>
        <v>4</v>
      </c>
      <c r="X6" s="3">
        <f t="shared" si="7"/>
        <v>184.12492088807878</v>
      </c>
      <c r="Y6">
        <f t="shared" si="8"/>
        <v>20</v>
      </c>
      <c r="Z6" s="3">
        <f t="shared" si="9"/>
        <v>80.178611400291189</v>
      </c>
    </row>
    <row r="7" spans="1:26">
      <c r="A7" s="4" t="s">
        <v>56</v>
      </c>
      <c r="B7" t="s">
        <v>8</v>
      </c>
      <c r="C7" s="3">
        <f>IF('1_Bilancia commerciale'!D7&lt;1,ABS(1-'1_Bilancia commerciale'!D7)*20,('1_Bilancia commerciale'!D7-1)*20)</f>
        <v>98</v>
      </c>
      <c r="D7" s="3">
        <f>IF('2_posizione internaz.li'!D7&lt;0,'2_posizione internaz.li'!D7/-35*100,0)</f>
        <v>0</v>
      </c>
      <c r="E7" s="3">
        <f>IF('3_Tasso cambio effettivo'!D7&lt;0,'3_Tasso cambio effettivo'!D7/-5*100,'3_Tasso cambio effettivo'!D7/5*100)</f>
        <v>98.000000000000014</v>
      </c>
      <c r="F7" s="3">
        <f>IF('4_Quota export mondiale'!D7&lt;0,'4_Quota export mondiale'!D7/-6*100,0)</f>
        <v>155.83333333333334</v>
      </c>
      <c r="G7" s="3">
        <f>IF('5_Costo_lavoro'!D7&gt;0,'5_Costo_lavoro'!D7/9*100,0)</f>
        <v>62.222222222222221</v>
      </c>
      <c r="H7" s="3">
        <f>IF('6_Prezzo abitazioni'!D7&gt;0,'6_Prezzo abitazioni'!D7/6*100,0)</f>
        <v>26.666666666666668</v>
      </c>
      <c r="I7" s="3">
        <f>IF('7_Crediti concessi privati'!D7&gt;0,'7_Crediti concessi privati'!D7/14*100,0)</f>
        <v>14.285714285714285</v>
      </c>
      <c r="J7" s="3">
        <f>IF('8_Debiti settore privato'!D7&gt;0,'8_Debiti settore privato'!D7/133*100,0)</f>
        <v>76.992481203007529</v>
      </c>
      <c r="K7" s="3">
        <f>IF('9_Debito pubblico'!D7&gt;0,'9_Debito pubblico'!D7/60*100,0)</f>
        <v>132.99999999999997</v>
      </c>
      <c r="L7" s="3">
        <f>IF('10_Disoccupazione'!D7&gt;0,'10_Disoccupazione'!D7/10*100,0)</f>
        <v>68</v>
      </c>
      <c r="M7" s="3">
        <f>IF('11_esposizione finanziaria'!D7&gt;0,'11_esposizione finanziaria'!D7/16.5*100,0)</f>
        <v>18.787878787878789</v>
      </c>
      <c r="N7" s="3">
        <f>IF('12_Tasso di attivita'!D7&lt;0,'12_Tasso di attivita'!D7/-0.2*100,0)</f>
        <v>0</v>
      </c>
      <c r="O7" s="3">
        <f>IF('13_Disoccupazione lungo periodo'!D7&gt;0,'13_Disoccupazione lungo periodo'!D7/0.5*100,0)</f>
        <v>0</v>
      </c>
      <c r="P7" s="3">
        <f>IF('14_Disoccupazione giovanile'!D7&gt;0,'14_Disoccupazione giovanile'!D7/2*100,0)</f>
        <v>0</v>
      </c>
      <c r="Q7">
        <f t="shared" si="0"/>
        <v>2</v>
      </c>
      <c r="R7" s="3">
        <f t="shared" si="4"/>
        <v>53.699164035630204</v>
      </c>
      <c r="S7">
        <f t="shared" si="5"/>
        <v>1</v>
      </c>
      <c r="T7">
        <f t="shared" si="1"/>
        <v>1</v>
      </c>
      <c r="U7" s="3">
        <f t="shared" si="2"/>
        <v>82.811111111111117</v>
      </c>
      <c r="V7">
        <f t="shared" si="6"/>
        <v>13</v>
      </c>
      <c r="W7">
        <f t="shared" si="3"/>
        <v>1</v>
      </c>
      <c r="X7" s="3">
        <f t="shared" si="7"/>
        <v>37.525860104807478</v>
      </c>
      <c r="Y7">
        <f t="shared" si="8"/>
        <v>1</v>
      </c>
      <c r="Z7" s="3">
        <f t="shared" si="9"/>
        <v>44.923915750768288</v>
      </c>
    </row>
    <row r="8" spans="1:26">
      <c r="A8" s="4" t="s">
        <v>56</v>
      </c>
      <c r="B8" t="s">
        <v>9</v>
      </c>
      <c r="C8" s="3">
        <f>IF('1_Bilancia commerciale'!D8&lt;1,ABS(1-'1_Bilancia commerciale'!D8)*20,('1_Bilancia commerciale'!D8-1)*20)</f>
        <v>18</v>
      </c>
      <c r="D8" s="3">
        <f>IF('2_posizione internaz.li'!D8&lt;0,'2_posizione internaz.li'!D8/-35*100,0)</f>
        <v>154.28571428571431</v>
      </c>
      <c r="E8" s="3">
        <f>IF('3_Tasso cambio effettivo'!D8&lt;0,'3_Tasso cambio effettivo'!D8/-5*100,'3_Tasso cambio effettivo'!D8/5*100)</f>
        <v>16</v>
      </c>
      <c r="F8" s="3">
        <f>IF('4_Quota export mondiale'!D8&lt;0,'4_Quota export mondiale'!D8/-6*100,0)</f>
        <v>0</v>
      </c>
      <c r="G8" s="3">
        <f>IF('5_Costo_lavoro'!D8&gt;0,'5_Costo_lavoro'!D8/9*100,0)</f>
        <v>0</v>
      </c>
      <c r="H8" s="3">
        <f>IF('6_Prezzo abitazioni'!D8&gt;0,'6_Prezzo abitazioni'!D8/6*100,0)</f>
        <v>51.666666666666671</v>
      </c>
      <c r="I8" s="3">
        <f>IF('7_Crediti concessi privati'!D8&gt;0,'7_Crediti concessi privati'!D8/14*100,0)</f>
        <v>0</v>
      </c>
      <c r="J8" s="3">
        <f>IF('8_Debiti settore privato'!D8&gt;0,'8_Debiti settore privato'!D8/133*100,0)</f>
        <v>89.398496240601517</v>
      </c>
      <c r="K8" s="3">
        <f>IF('9_Debito pubblico'!D8&gt;0,'9_Debito pubblico'!D8/60*100,0)</f>
        <v>10.166666666666666</v>
      </c>
      <c r="L8" s="3">
        <f>IF('10_Disoccupazione'!D8&gt;0,'10_Disoccupazione'!D8/10*100,0)</f>
        <v>142</v>
      </c>
      <c r="M8" s="3">
        <f>IF('11_esposizione finanziaria'!D8&gt;0,'11_esposizione finanziaria'!D8/16.5*100,0)</f>
        <v>0</v>
      </c>
      <c r="N8" s="3">
        <f>IF('12_Tasso di attivita'!D8&lt;0,'12_Tasso di attivita'!D8/-0.2*100,0)</f>
        <v>0</v>
      </c>
      <c r="O8" s="3">
        <f>IF('13_Disoccupazione lungo periodo'!D8&gt;0,'13_Disoccupazione lungo periodo'!D8/0.5*100,0)</f>
        <v>1080</v>
      </c>
      <c r="P8" s="3">
        <f>IF('14_Disoccupazione giovanile'!D8&gt;0,'14_Disoccupazione giovanile'!D8/2*100,0)</f>
        <v>520</v>
      </c>
      <c r="Q8">
        <f t="shared" si="0"/>
        <v>4</v>
      </c>
      <c r="R8" s="3">
        <f t="shared" si="4"/>
        <v>148.67982456140348</v>
      </c>
      <c r="S8">
        <f t="shared" si="5"/>
        <v>19</v>
      </c>
      <c r="T8">
        <f t="shared" si="1"/>
        <v>1</v>
      </c>
      <c r="U8" s="3">
        <f t="shared" si="2"/>
        <v>37.657142857142858</v>
      </c>
      <c r="V8">
        <f t="shared" si="6"/>
        <v>1</v>
      </c>
      <c r="W8">
        <f t="shared" si="3"/>
        <v>3</v>
      </c>
      <c r="X8" s="3">
        <f t="shared" si="7"/>
        <v>210.35909217488165</v>
      </c>
      <c r="Y8">
        <f t="shared" si="8"/>
        <v>21</v>
      </c>
      <c r="Z8" s="3">
        <f t="shared" si="9"/>
        <v>90.954401761294534</v>
      </c>
    </row>
    <row r="9" spans="1:26">
      <c r="A9" s="4" t="s">
        <v>56</v>
      </c>
      <c r="B9" t="s">
        <v>10</v>
      </c>
      <c r="C9" s="3">
        <f>IF('1_Bilancia commerciale'!D9&lt;1,ABS(1-'1_Bilancia commerciale'!D9)*20,('1_Bilancia commerciale'!D9-1)*20)</f>
        <v>70</v>
      </c>
      <c r="D9" s="3">
        <f>IF('2_posizione internaz.li'!D9&lt;0,'2_posizione internaz.li'!D9/-35*100,0)</f>
        <v>398.00000000000006</v>
      </c>
      <c r="E9" s="3">
        <f>IF('3_Tasso cambio effettivo'!D9&lt;0,'3_Tasso cambio effettivo'!D9/-5*100,'3_Tasso cambio effettivo'!D9/5*100)</f>
        <v>192</v>
      </c>
      <c r="F9" s="3">
        <f>IF('4_Quota export mondiale'!D9&lt;0,'4_Quota export mondiale'!D9/-6*100,0)</f>
        <v>171.5</v>
      </c>
      <c r="G9" s="3">
        <f>IF('5_Costo_lavoro'!D9&gt;0,'5_Costo_lavoro'!D9/9*100,0)</f>
        <v>0</v>
      </c>
      <c r="H9" s="3">
        <f>IF('6_Prezzo abitazioni'!D9&gt;0,'6_Prezzo abitazioni'!D9/6*100,0)</f>
        <v>0</v>
      </c>
      <c r="I9" s="3">
        <f>IF('7_Crediti concessi privati'!D9&gt;0,'7_Crediti concessi privati'!D9/14*100,0)</f>
        <v>117.85714285714286</v>
      </c>
      <c r="J9" s="3">
        <f>IF('8_Debiti settore privato'!D9&gt;0,'8_Debiti settore privato'!D9/133*100,0)</f>
        <v>206.39097744360902</v>
      </c>
      <c r="K9" s="3">
        <f>IF('9_Debito pubblico'!D9&gt;0,'9_Debito pubblico'!D9/60*100,0)</f>
        <v>185.16666666666666</v>
      </c>
      <c r="L9" s="3">
        <f>IF('10_Disoccupazione'!D9&gt;0,'10_Disoccupazione'!D9/10*100,0)</f>
        <v>142</v>
      </c>
      <c r="M9" s="3">
        <f>IF('11_esposizione finanziaria'!D9&gt;0,'11_esposizione finanziaria'!D9/16.5*100,0)</f>
        <v>0</v>
      </c>
      <c r="N9" s="3">
        <f>IF('12_Tasso di attivita'!D9&lt;0,'12_Tasso di attivita'!D9/-0.2*100,0)</f>
        <v>1800</v>
      </c>
      <c r="O9" s="3">
        <f>IF('13_Disoccupazione lungo periodo'!D9&gt;0,'13_Disoccupazione lungo periodo'!D9/0.5*100,0)</f>
        <v>1420</v>
      </c>
      <c r="P9" s="3">
        <f>IF('14_Disoccupazione giovanile'!D9&gt;0,'14_Disoccupazione giovanile'!D9/2*100,0)</f>
        <v>805.00000000000011</v>
      </c>
      <c r="Q9">
        <f t="shared" si="0"/>
        <v>10</v>
      </c>
      <c r="R9" s="3">
        <f t="shared" si="4"/>
        <v>393.42248478338706</v>
      </c>
      <c r="S9">
        <f t="shared" si="5"/>
        <v>28</v>
      </c>
      <c r="T9">
        <f t="shared" si="1"/>
        <v>3</v>
      </c>
      <c r="U9" s="3">
        <f t="shared" si="2"/>
        <v>166.3</v>
      </c>
      <c r="V9">
        <f t="shared" si="6"/>
        <v>26</v>
      </c>
      <c r="W9">
        <f t="shared" si="3"/>
        <v>7</v>
      </c>
      <c r="X9" s="3">
        <f t="shared" si="7"/>
        <v>519.60164299637984</v>
      </c>
      <c r="Y9">
        <f t="shared" si="8"/>
        <v>28</v>
      </c>
      <c r="Z9" s="3">
        <f t="shared" si="9"/>
        <v>84.903542771441238</v>
      </c>
    </row>
    <row r="10" spans="1:26">
      <c r="A10" s="4" t="s">
        <v>56</v>
      </c>
      <c r="B10" t="s">
        <v>11</v>
      </c>
      <c r="C10" s="3">
        <f>IF('1_Bilancia commerciale'!D10&lt;1,ABS(1-'1_Bilancia commerciale'!D10)*20,('1_Bilancia commerciale'!D10-1)*20)</f>
        <v>226</v>
      </c>
      <c r="D10" s="3">
        <f>IF('2_posizione internaz.li'!D10&lt;0,'2_posizione internaz.li'!D10/-35*100,0)</f>
        <v>253.71428571428569</v>
      </c>
      <c r="E10" s="3">
        <f>IF('3_Tasso cambio effettivo'!D10&lt;0,'3_Tasso cambio effettivo'!D10/-5*100,'3_Tasso cambio effettivo'!D10/5*100)</f>
        <v>36</v>
      </c>
      <c r="F10" s="3">
        <f>IF('4_Quota export mondiale'!D10&lt;0,'4_Quota export mondiale'!D10/-6*100,0)</f>
        <v>286.16666666666669</v>
      </c>
      <c r="G10" s="3">
        <f>IF('5_Costo_lavoro'!D10&gt;0,'5_Costo_lavoro'!D10/9*100,0)</f>
        <v>75.555555555555557</v>
      </c>
      <c r="H10" s="3">
        <f>IF('6_Prezzo abitazioni'!D10&gt;0,'6_Prezzo abitazioni'!D10/6*100,0)</f>
        <v>0</v>
      </c>
      <c r="I10" s="3">
        <f>IF('7_Crediti concessi privati'!D10&gt;0,'7_Crediti concessi privati'!D10/14*100,0)</f>
        <v>0</v>
      </c>
      <c r="J10" s="3">
        <f>IF('8_Debiti settore privato'!D10&gt;0,'8_Debiti settore privato'!D10/133*100,0)</f>
        <v>97.89473684210526</v>
      </c>
      <c r="K10" s="3">
        <f>IF('9_Debito pubblico'!D10&gt;0,'9_Debito pubblico'!D10/60*100,0)</f>
        <v>286.83333333333331</v>
      </c>
      <c r="L10" s="3">
        <f>IF('10_Disoccupazione'!D10&gt;0,'10_Disoccupazione'!D10/10*100,0)</f>
        <v>134</v>
      </c>
      <c r="M10" s="3">
        <f>IF('11_esposizione finanziaria'!D10&gt;0,'11_esposizione finanziaria'!D10/16.5*100,0)</f>
        <v>0</v>
      </c>
      <c r="N10" s="3">
        <f>IF('12_Tasso di attivita'!D10&lt;0,'12_Tasso di attivita'!D10/-0.2*100,0)</f>
        <v>0</v>
      </c>
      <c r="O10" s="3">
        <f>IF('13_Disoccupazione lungo periodo'!D10&gt;0,'13_Disoccupazione lungo periodo'!D10/0.5*100,0)</f>
        <v>1019.9999999999999</v>
      </c>
      <c r="P10" s="3">
        <f>IF('14_Disoccupazione giovanile'!D10&gt;0,'14_Disoccupazione giovanile'!D10/2*100,0)</f>
        <v>1140</v>
      </c>
      <c r="Q10">
        <f t="shared" si="0"/>
        <v>7</v>
      </c>
      <c r="R10" s="3">
        <f t="shared" si="4"/>
        <v>254.01175557942474</v>
      </c>
      <c r="S10">
        <f t="shared" si="5"/>
        <v>26</v>
      </c>
      <c r="T10">
        <f t="shared" si="1"/>
        <v>3</v>
      </c>
      <c r="U10" s="3">
        <f t="shared" si="2"/>
        <v>175.48730158730157</v>
      </c>
      <c r="V10">
        <f t="shared" si="6"/>
        <v>27</v>
      </c>
      <c r="W10">
        <f t="shared" si="3"/>
        <v>4</v>
      </c>
      <c r="X10" s="3">
        <f t="shared" si="7"/>
        <v>297.6364522417154</v>
      </c>
      <c r="Y10">
        <f t="shared" si="8"/>
        <v>25</v>
      </c>
      <c r="Z10" s="3">
        <f t="shared" si="9"/>
        <v>75.326324508795366</v>
      </c>
    </row>
    <row r="11" spans="1:26">
      <c r="A11" s="4" t="s">
        <v>56</v>
      </c>
      <c r="B11" t="s">
        <v>12</v>
      </c>
      <c r="C11" s="3">
        <f>IF('1_Bilancia commerciale'!D11&lt;1,ABS(1-'1_Bilancia commerciale'!D11)*20,('1_Bilancia commerciale'!D11-1)*20)</f>
        <v>90</v>
      </c>
      <c r="D11" s="3">
        <f>IF('2_posizione internaz.li'!D11&lt;0,'2_posizione internaz.li'!D11/-35*100,0)</f>
        <v>268</v>
      </c>
      <c r="E11" s="3">
        <f>IF('3_Tasso cambio effettivo'!D11&lt;0,'3_Tasso cambio effettivo'!D11/-5*100,'3_Tasso cambio effettivo'!D11/5*100)</f>
        <v>50</v>
      </c>
      <c r="F11" s="3">
        <f>IF('4_Quota export mondiale'!D11&lt;0,'4_Quota export mondiale'!D11/-6*100,0)</f>
        <v>138.5</v>
      </c>
      <c r="G11" s="3">
        <f>IF('5_Costo_lavoro'!D11&gt;0,'5_Costo_lavoro'!D11/9*100,0)</f>
        <v>0</v>
      </c>
      <c r="H11" s="3">
        <f>IF('6_Prezzo abitazioni'!D11&gt;0,'6_Prezzo abitazioni'!D11/6*100,0)</f>
        <v>0</v>
      </c>
      <c r="I11" s="3">
        <f>IF('7_Crediti concessi privati'!D11&gt;0,'7_Crediti concessi privati'!D11/14*100,0)</f>
        <v>0</v>
      </c>
      <c r="J11" s="3">
        <f>IF('8_Debiti settore privato'!D11&gt;0,'8_Debiti settore privato'!D11/133*100,0)</f>
        <v>149.02255639097743</v>
      </c>
      <c r="K11" s="3">
        <f>IF('9_Debito pubblico'!D11&gt;0,'9_Debito pubblico'!D11/60*100,0)</f>
        <v>116.5</v>
      </c>
      <c r="L11" s="3">
        <f>IF('10_Disoccupazione'!D11&gt;0,'10_Disoccupazione'!D11/10*100,0)</f>
        <v>197</v>
      </c>
      <c r="M11" s="3">
        <f>IF('11_esposizione finanziaria'!D11&gt;0,'11_esposizione finanziaria'!D11/16.5*100,0)</f>
        <v>16.969696969696969</v>
      </c>
      <c r="N11" s="3">
        <f>IF('12_Tasso di attivita'!D11&lt;0,'12_Tasso di attivita'!D11/-0.2*100,0)</f>
        <v>0</v>
      </c>
      <c r="O11" s="3">
        <f>IF('13_Disoccupazione lungo periodo'!D11&gt;0,'13_Disoccupazione lungo periodo'!D11/0.5*100,0)</f>
        <v>1380</v>
      </c>
      <c r="P11" s="3">
        <f>IF('14_Disoccupazione giovanile'!D11&gt;0,'14_Disoccupazione giovanile'!D11/2*100,0)</f>
        <v>1085</v>
      </c>
      <c r="Q11">
        <f t="shared" si="0"/>
        <v>7</v>
      </c>
      <c r="R11" s="3">
        <f t="shared" si="4"/>
        <v>249.35658952576244</v>
      </c>
      <c r="S11">
        <f t="shared" si="5"/>
        <v>25</v>
      </c>
      <c r="T11">
        <f t="shared" si="1"/>
        <v>2</v>
      </c>
      <c r="U11" s="3">
        <f t="shared" si="2"/>
        <v>109.3</v>
      </c>
      <c r="V11">
        <f t="shared" si="6"/>
        <v>18</v>
      </c>
      <c r="W11">
        <f t="shared" si="3"/>
        <v>5</v>
      </c>
      <c r="X11" s="3">
        <f t="shared" si="7"/>
        <v>327.16580592896383</v>
      </c>
      <c r="Y11">
        <f t="shared" si="8"/>
        <v>26</v>
      </c>
      <c r="Z11" s="3">
        <f t="shared" si="9"/>
        <v>84.345425015655636</v>
      </c>
    </row>
    <row r="12" spans="1:26">
      <c r="A12" s="4" t="s">
        <v>56</v>
      </c>
      <c r="B12" t="s">
        <v>13</v>
      </c>
      <c r="C12" s="3">
        <f>IF('1_Bilancia commerciale'!D12&lt;1,ABS(1-'1_Bilancia commerciale'!D12)*20,('1_Bilancia commerciale'!D12-1)*20)</f>
        <v>34</v>
      </c>
      <c r="D12" s="3">
        <f>IF('2_posizione internaz.li'!D12&lt;0,'2_posizione internaz.li'!D12/-35*100,0)</f>
        <v>24.857142857142854</v>
      </c>
      <c r="E12" s="3">
        <f>IF('3_Tasso cambio effettivo'!D12&lt;0,'3_Tasso cambio effettivo'!D12/-5*100,'3_Tasso cambio effettivo'!D12/5*100)</f>
        <v>88.000000000000014</v>
      </c>
      <c r="F12" s="3">
        <f>IF('4_Quota export mondiale'!D12&lt;0,'4_Quota export mondiale'!D12/-6*100,0)</f>
        <v>257.33333333333331</v>
      </c>
      <c r="G12" s="3">
        <f>IF('5_Costo_lavoro'!D12&gt;0,'5_Costo_lavoro'!D12/9*100,0)</f>
        <v>60.000000000000007</v>
      </c>
      <c r="H12" s="3">
        <f>IF('6_Prezzo abitazioni'!D12&gt;0,'6_Prezzo abitazioni'!D12/6*100,0)</f>
        <v>66.666666666666657</v>
      </c>
      <c r="I12" s="3">
        <f>IF('7_Crediti concessi privati'!D12&gt;0,'7_Crediti concessi privati'!D12/14*100,0)</f>
        <v>45.714285714285715</v>
      </c>
      <c r="J12" s="3">
        <f>IF('8_Debiti settore privato'!D12&gt;0,'8_Debiti settore privato'!D12/133*100,0)</f>
        <v>101.72932330827069</v>
      </c>
      <c r="K12" s="3">
        <f>IF('9_Debito pubblico'!D12&gt;0,'9_Debito pubblico'!D12/60*100,0)</f>
        <v>146.33333333333334</v>
      </c>
      <c r="L12" s="3">
        <f>IF('10_Disoccupazione'!D12&gt;0,'10_Disoccupazione'!D12/10*100,0)</f>
        <v>92</v>
      </c>
      <c r="M12" s="3">
        <f>IF('11_esposizione finanziaria'!D12&gt;0,'11_esposizione finanziaria'!D12/16.5*100,0)</f>
        <v>41.81818181818182</v>
      </c>
      <c r="N12" s="3">
        <f>IF('12_Tasso di attivita'!D12&lt;0,'12_Tasso di attivita'!D12/-0.2*100,0)</f>
        <v>0</v>
      </c>
      <c r="O12" s="3">
        <f>IF('13_Disoccupazione lungo periodo'!D12&gt;0,'13_Disoccupazione lungo periodo'!D12/0.5*100,0)</f>
        <v>220.00000000000003</v>
      </c>
      <c r="P12" s="3">
        <f>IF('14_Disoccupazione giovanile'!D12&gt;0,'14_Disoccupazione giovanile'!D12/2*100,0)</f>
        <v>180</v>
      </c>
      <c r="Q12">
        <f t="shared" si="0"/>
        <v>5</v>
      </c>
      <c r="R12" s="3">
        <f t="shared" si="4"/>
        <v>97.032304787943886</v>
      </c>
      <c r="S12">
        <f t="shared" si="5"/>
        <v>10</v>
      </c>
      <c r="T12">
        <f t="shared" si="1"/>
        <v>1</v>
      </c>
      <c r="U12" s="3">
        <f t="shared" si="2"/>
        <v>92.838095238095235</v>
      </c>
      <c r="V12">
        <f t="shared" si="6"/>
        <v>16</v>
      </c>
      <c r="W12">
        <f t="shared" si="3"/>
        <v>4</v>
      </c>
      <c r="X12" s="3">
        <f t="shared" si="7"/>
        <v>99.36242120452647</v>
      </c>
      <c r="Y12">
        <f t="shared" si="8"/>
        <v>10</v>
      </c>
      <c r="Z12" s="3">
        <f t="shared" si="9"/>
        <v>65.829459933478105</v>
      </c>
    </row>
    <row r="13" spans="1:26">
      <c r="A13" s="4" t="s">
        <v>57</v>
      </c>
      <c r="B13" t="s">
        <v>14</v>
      </c>
      <c r="C13" s="3">
        <f>IF('1_Bilancia commerciale'!D13&lt;1,ABS(1-'1_Bilancia commerciale'!D13)*20,('1_Bilancia commerciale'!D13-1)*20)</f>
        <v>92</v>
      </c>
      <c r="D13" s="3">
        <f>IF('2_posizione internaz.li'!D13&lt;0,'2_posizione internaz.li'!D13/-35*100,0)</f>
        <v>265.99999999999994</v>
      </c>
      <c r="E13" s="3">
        <f>IF('3_Tasso cambio effettivo'!D13&lt;0,'3_Tasso cambio effettivo'!D13/-5*100,'3_Tasso cambio effettivo'!D13/5*100)</f>
        <v>94</v>
      </c>
      <c r="F13" s="3">
        <f>IF('4_Quota export mondiale'!D13&lt;0,'4_Quota export mondiale'!D13/-6*100,0)</f>
        <v>260.5</v>
      </c>
      <c r="G13" s="3">
        <f>IF('5_Costo_lavoro'!D13&gt;0,'5_Costo_lavoro'!D13/9*100,0)</f>
        <v>75.555555555555557</v>
      </c>
      <c r="H13" s="3">
        <f>IF('6_Prezzo abitazioni'!D13&gt;0,'6_Prezzo abitazioni'!D13/6*100,0)</f>
        <v>0</v>
      </c>
      <c r="I13" s="3">
        <f>IF('7_Crediti concessi privati'!D13&gt;0,'7_Crediti concessi privati'!D13/14*100,0)</f>
        <v>0</v>
      </c>
      <c r="J13" s="3">
        <f>IF('8_Debiti settore privato'!D13&gt;0,'8_Debiti settore privato'!D13/133*100,0)</f>
        <v>90.977443609022558</v>
      </c>
      <c r="K13" s="3">
        <f>IF('9_Debito pubblico'!D13&gt;0,'9_Debito pubblico'!D13/60*100,0)</f>
        <v>107.33333333333334</v>
      </c>
      <c r="L13" s="3">
        <f>IF('10_Disoccupazione'!D13&gt;0,'10_Disoccupazione'!D13/10*100,0)</f>
        <v>115.99999999999999</v>
      </c>
      <c r="M13" s="3">
        <f>IF('11_esposizione finanziaria'!D13&gt;0,'11_esposizione finanziaria'!D13/16.5*100,0)</f>
        <v>11.515151515151514</v>
      </c>
      <c r="N13" s="3">
        <f>IF('12_Tasso di attivita'!D13&lt;0,'12_Tasso di attivita'!D13/-0.2*100,0)</f>
        <v>850</v>
      </c>
      <c r="O13" s="3">
        <f>IF('13_Disoccupazione lungo periodo'!D13&gt;0,'13_Disoccupazione lungo periodo'!D13/0.5*100,0)</f>
        <v>620</v>
      </c>
      <c r="P13" s="3">
        <f>IF('14_Disoccupazione giovanile'!D13&gt;0,'14_Disoccupazione giovanile'!D13/2*100,0)</f>
        <v>650</v>
      </c>
      <c r="Q13">
        <f t="shared" si="0"/>
        <v>7</v>
      </c>
      <c r="R13" s="3">
        <f t="shared" si="4"/>
        <v>230.99153457236162</v>
      </c>
      <c r="S13">
        <f t="shared" si="5"/>
        <v>24</v>
      </c>
      <c r="T13">
        <f t="shared" si="1"/>
        <v>2</v>
      </c>
      <c r="U13" s="3">
        <f t="shared" si="2"/>
        <v>157.61111111111111</v>
      </c>
      <c r="V13">
        <f t="shared" si="6"/>
        <v>25</v>
      </c>
      <c r="W13">
        <f t="shared" si="3"/>
        <v>5</v>
      </c>
      <c r="X13" s="3">
        <f t="shared" si="7"/>
        <v>271.7584364952786</v>
      </c>
      <c r="Y13">
        <f t="shared" si="8"/>
        <v>22</v>
      </c>
      <c r="Z13" s="3">
        <f t="shared" si="9"/>
        <v>75.631279023323287</v>
      </c>
    </row>
    <row r="14" spans="1:26">
      <c r="A14" s="9" t="s">
        <v>56</v>
      </c>
      <c r="B14" s="10" t="s">
        <v>15</v>
      </c>
      <c r="C14" s="11">
        <f>IF('1_Bilancia commerciale'!D14&lt;1,ABS(1-'1_Bilancia commerciale'!D14)*20,('1_Bilancia commerciale'!D14-1)*20)</f>
        <v>74</v>
      </c>
      <c r="D14" s="11">
        <f>IF('2_posizione internaz.li'!D14&lt;0,'2_posizione internaz.li'!D14/-35*100,0)</f>
        <v>52</v>
      </c>
      <c r="E14" s="11">
        <f>IF('3_Tasso cambio effettivo'!D14&lt;0,'3_Tasso cambio effettivo'!D14/-5*100,'3_Tasso cambio effettivo'!D14/5*100)</f>
        <v>64</v>
      </c>
      <c r="F14" s="11">
        <f>IF('4_Quota export mondiale'!D14&lt;0,'4_Quota export mondiale'!D14/-6*100,0)</f>
        <v>320.16666666666669</v>
      </c>
      <c r="G14" s="11">
        <f>IF('5_Costo_lavoro'!D14&gt;0,'5_Costo_lavoro'!D14/9*100,0)</f>
        <v>54.44444444444445</v>
      </c>
      <c r="H14" s="11">
        <f>IF('6_Prezzo abitazioni'!D14&gt;0,'6_Prezzo abitazioni'!D14/6*100,0)</f>
        <v>0</v>
      </c>
      <c r="I14" s="11">
        <f>IF('7_Crediti concessi privati'!D14&gt;0,'7_Crediti concessi privati'!D14/14*100,0)</f>
        <v>22.142857142857146</v>
      </c>
      <c r="J14" s="11">
        <f>IF('8_Debiti settore privato'!D14&gt;0,'8_Debiti settore privato'!D14/133*100,0)</f>
        <v>91.578947368421055</v>
      </c>
      <c r="K14" s="11">
        <f>IF('9_Debito pubblico'!D14&gt;0,'9_Debito pubblico'!D14/60*100,0)</f>
        <v>199.5</v>
      </c>
      <c r="L14" s="11">
        <f>IF('10_Disoccupazione'!D14&gt;0,'10_Disoccupazione'!D14/10*100,0)</f>
        <v>82</v>
      </c>
      <c r="M14" s="11">
        <f>IF('11_esposizione finanziaria'!D14&gt;0,'11_esposizione finanziaria'!D14/16.5*100,0)</f>
        <v>30.909090909090907</v>
      </c>
      <c r="N14" s="11">
        <f>IF('12_Tasso di attivita'!D14&lt;0,'12_Tasso di attivita'!D14/-0.2*100,0)</f>
        <v>400</v>
      </c>
      <c r="O14" s="11">
        <f>IF('13_Disoccupazione lungo periodo'!D14&gt;0,'13_Disoccupazione lungo periodo'!D14/0.5*100,0)</f>
        <v>260</v>
      </c>
      <c r="P14" s="11">
        <f>IF('14_Disoccupazione giovanile'!D14&gt;0,'14_Disoccupazione giovanile'!D14/2*100,0)</f>
        <v>400</v>
      </c>
      <c r="Q14" s="10">
        <f t="shared" si="0"/>
        <v>5</v>
      </c>
      <c r="R14" s="11">
        <f t="shared" si="4"/>
        <v>146.4815718951057</v>
      </c>
      <c r="S14" s="12">
        <f t="shared" si="5"/>
        <v>17</v>
      </c>
      <c r="T14" s="12">
        <f t="shared" si="1"/>
        <v>1</v>
      </c>
      <c r="U14" s="13">
        <f t="shared" si="2"/>
        <v>112.92222222222222</v>
      </c>
      <c r="V14" s="12">
        <f t="shared" si="6"/>
        <v>21</v>
      </c>
      <c r="W14" s="10">
        <f t="shared" si="3"/>
        <v>4</v>
      </c>
      <c r="X14" s="11">
        <f t="shared" si="7"/>
        <v>165.12565504670769</v>
      </c>
      <c r="Y14" s="10">
        <f t="shared" si="8"/>
        <v>15</v>
      </c>
      <c r="Z14" s="11">
        <f t="shared" si="9"/>
        <v>72.467959923146793</v>
      </c>
    </row>
    <row r="15" spans="1:26">
      <c r="A15" s="4" t="s">
        <v>56</v>
      </c>
      <c r="B15" t="s">
        <v>16</v>
      </c>
      <c r="C15" s="3">
        <f>IF('1_Bilancia commerciale'!D15&lt;1,ABS(1-'1_Bilancia commerciale'!D15)*20,('1_Bilancia commerciale'!D15-1)*20)</f>
        <v>152</v>
      </c>
      <c r="D15" s="3">
        <f>IF('2_posizione internaz.li'!D15&lt;0,'2_posizione internaz.li'!D15/-35*100,0)</f>
        <v>405.42857142857144</v>
      </c>
      <c r="E15" s="3">
        <f>IF('3_Tasso cambio effettivo'!D15&lt;0,'3_Tasso cambio effettivo'!D15/-5*100,'3_Tasso cambio effettivo'!D15/5*100)</f>
        <v>60</v>
      </c>
      <c r="F15" s="3">
        <f>IF('4_Quota export mondiale'!D15&lt;0,'4_Quota export mondiale'!D15/-6*100,0)</f>
        <v>190.33333333333334</v>
      </c>
      <c r="G15" s="3">
        <f>IF('5_Costo_lavoro'!D15&gt;0,'5_Costo_lavoro'!D15/9*100,0)</f>
        <v>104.44444444444446</v>
      </c>
      <c r="H15" s="3">
        <f>IF('6_Prezzo abitazioni'!D15&gt;0,'6_Prezzo abitazioni'!D15/6*100,0)</f>
        <v>0</v>
      </c>
      <c r="I15" s="3">
        <f>IF('7_Crediti concessi privati'!D15&gt;0,'7_Crediti concessi privati'!D15/14*100,0)</f>
        <v>122.14285714285715</v>
      </c>
      <c r="J15" s="3">
        <f>IF('8_Debiti settore privato'!D15&gt;0,'8_Debiti settore privato'!D15/133*100,0)</f>
        <v>240.45112781954887</v>
      </c>
      <c r="K15" s="3">
        <f>IF('9_Debito pubblico'!D15&gt;0,'9_Debito pubblico'!D15/60*100,0)</f>
        <v>109.83333333333334</v>
      </c>
      <c r="L15" s="3">
        <f>IF('10_Disoccupazione'!D15&gt;0,'10_Disoccupazione'!D15/10*100,0)</f>
        <v>65</v>
      </c>
      <c r="M15" s="3">
        <f>IF('11_esposizione finanziaria'!D15&gt;0,'11_esposizione finanziaria'!D15/16.5*100,0)</f>
        <v>58.18181818181818</v>
      </c>
      <c r="N15" s="3">
        <f>IF('12_Tasso di attivita'!D15&lt;0,'12_Tasso di attivita'!D15/-0.2*100,0)</f>
        <v>50</v>
      </c>
      <c r="O15" s="3">
        <f>IF('13_Disoccupazione lungo periodo'!D15&gt;0,'13_Disoccupazione lungo periodo'!D15/0.5*100,0)</f>
        <v>220.00000000000003</v>
      </c>
      <c r="P15" s="3">
        <f>IF('14_Disoccupazione giovanile'!D15&gt;0,'14_Disoccupazione giovanile'!D15/2*100,0)</f>
        <v>670</v>
      </c>
      <c r="Q15">
        <f t="shared" si="0"/>
        <v>9</v>
      </c>
      <c r="R15" s="3">
        <f t="shared" si="4"/>
        <v>174.8439632631362</v>
      </c>
      <c r="S15">
        <f t="shared" si="5"/>
        <v>21</v>
      </c>
      <c r="T15">
        <f t="shared" si="1"/>
        <v>4</v>
      </c>
      <c r="U15" s="3">
        <f t="shared" si="2"/>
        <v>182.44126984126984</v>
      </c>
      <c r="V15">
        <f t="shared" si="6"/>
        <v>28</v>
      </c>
      <c r="W15">
        <f t="shared" si="3"/>
        <v>5</v>
      </c>
      <c r="X15" s="3">
        <f t="shared" si="7"/>
        <v>170.62323738639529</v>
      </c>
      <c r="Y15">
        <f t="shared" si="8"/>
        <v>16</v>
      </c>
      <c r="Z15" s="3">
        <f t="shared" si="9"/>
        <v>62.733859862338292</v>
      </c>
    </row>
    <row r="16" spans="1:26">
      <c r="A16" s="4" t="s">
        <v>56</v>
      </c>
      <c r="B16" t="s">
        <v>17</v>
      </c>
      <c r="C16" s="3">
        <f>IF('1_Bilancia commerciale'!D16&lt;1,ABS(1-'1_Bilancia commerciale'!D16)*20,('1_Bilancia commerciale'!D16-1)*20)</f>
        <v>22</v>
      </c>
      <c r="D16" s="3">
        <f>IF('2_posizione internaz.li'!D16&lt;0,'2_posizione internaz.li'!D16/-35*100,0)</f>
        <v>213.42857142857144</v>
      </c>
      <c r="E16" s="3">
        <f>IF('3_Tasso cambio effettivo'!D16&lt;0,'3_Tasso cambio effettivo'!D16/-5*100,'3_Tasso cambio effettivo'!D16/5*100)</f>
        <v>48</v>
      </c>
      <c r="F16" s="3">
        <f>IF('4_Quota export mondiale'!D16&lt;0,'4_Quota export mondiale'!D16/-6*100,0)</f>
        <v>0</v>
      </c>
      <c r="G16" s="3">
        <f>IF('5_Costo_lavoro'!D16&gt;0,'5_Costo_lavoro'!D16/9*100,0)</f>
        <v>0</v>
      </c>
      <c r="H16" s="3">
        <f>IF('6_Prezzo abitazioni'!D16&gt;0,'6_Prezzo abitazioni'!D16/6*100,0)</f>
        <v>66.666666666666657</v>
      </c>
      <c r="I16" s="3">
        <f>IF('7_Crediti concessi privati'!D16&gt;0,'7_Crediti concessi privati'!D16/14*100,0)</f>
        <v>0</v>
      </c>
      <c r="J16" s="3">
        <f>IF('8_Debiti settore privato'!D16&gt;0,'8_Debiti settore privato'!D16/133*100,0)</f>
        <v>86.616541353383454</v>
      </c>
      <c r="K16" s="3">
        <f>IF('9_Debito pubblico'!D16&gt;0,'9_Debito pubblico'!D16/60*100,0)</f>
        <v>71.833333333333343</v>
      </c>
      <c r="L16" s="3">
        <f>IF('10_Disoccupazione'!D16&gt;0,'10_Disoccupazione'!D16/10*100,0)</f>
        <v>177</v>
      </c>
      <c r="M16" s="3">
        <f>IF('11_esposizione finanziaria'!D16&gt;0,'11_esposizione finanziaria'!D16/16.5*100,0)</f>
        <v>0</v>
      </c>
      <c r="N16" s="3">
        <f>IF('12_Tasso di attivita'!D16&lt;0,'12_Tasso di attivita'!D16/-0.2*100,0)</f>
        <v>699.99999999999989</v>
      </c>
      <c r="O16" s="3">
        <f>IF('13_Disoccupazione lungo periodo'!D16&gt;0,'13_Disoccupazione lungo periodo'!D16/0.5*100,0)</f>
        <v>1380</v>
      </c>
      <c r="P16" s="3">
        <f>IF('14_Disoccupazione giovanile'!D16&gt;0,'14_Disoccupazione giovanile'!D16/2*100,0)</f>
        <v>869.99999999999989</v>
      </c>
      <c r="Q16">
        <f t="shared" si="0"/>
        <v>5</v>
      </c>
      <c r="R16" s="3">
        <f t="shared" si="4"/>
        <v>259.68179377013962</v>
      </c>
      <c r="S16">
        <f t="shared" si="5"/>
        <v>27</v>
      </c>
      <c r="T16">
        <f t="shared" si="1"/>
        <v>1</v>
      </c>
      <c r="U16" s="3">
        <f t="shared" si="2"/>
        <v>56.68571428571429</v>
      </c>
      <c r="V16">
        <f t="shared" si="6"/>
        <v>6</v>
      </c>
      <c r="W16">
        <f t="shared" si="3"/>
        <v>4</v>
      </c>
      <c r="X16" s="3">
        <f t="shared" si="7"/>
        <v>372.45739348370927</v>
      </c>
      <c r="Y16">
        <f t="shared" si="8"/>
        <v>27</v>
      </c>
      <c r="Z16" s="3">
        <f t="shared" si="9"/>
        <v>92.203959443878588</v>
      </c>
    </row>
    <row r="17" spans="1:26">
      <c r="A17" s="4" t="s">
        <v>56</v>
      </c>
      <c r="B17" t="s">
        <v>18</v>
      </c>
      <c r="C17" s="3">
        <f>IF('1_Bilancia commerciale'!D17&lt;1,ABS(1-'1_Bilancia commerciale'!D17)*20,('1_Bilancia commerciale'!D17-1)*20)</f>
        <v>30</v>
      </c>
      <c r="D17" s="3">
        <f>IF('2_posizione internaz.li'!D17&lt;0,'2_posizione internaz.li'!D17/-35*100,0)</f>
        <v>153.14285714285714</v>
      </c>
      <c r="E17" s="3">
        <f>IF('3_Tasso cambio effettivo'!D17&lt;0,'3_Tasso cambio effettivo'!D17/-5*100,'3_Tasso cambio effettivo'!D17/5*100)</f>
        <v>34</v>
      </c>
      <c r="F17" s="3">
        <f>IF('4_Quota export mondiale'!D17&lt;0,'4_Quota export mondiale'!D17/-6*100,0)</f>
        <v>0</v>
      </c>
      <c r="G17" s="3">
        <f>IF('5_Costo_lavoro'!D17&gt;0,'5_Costo_lavoro'!D17/9*100,0)</f>
        <v>0</v>
      </c>
      <c r="H17" s="3">
        <f>IF('6_Prezzo abitazioni'!D17&gt;0,'6_Prezzo abitazioni'!D17/6*100,0)</f>
        <v>36.666666666666671</v>
      </c>
      <c r="I17" s="3">
        <f>IF('7_Crediti concessi privati'!D17&gt;0,'7_Crediti concessi privati'!D17/14*100,0)</f>
        <v>0</v>
      </c>
      <c r="J17" s="3">
        <f>IF('8_Debiti settore privato'!D17&gt;0,'8_Debiti settore privato'!D17/133*100,0)</f>
        <v>51.729323308270672</v>
      </c>
      <c r="K17" s="3">
        <f>IF('9_Debito pubblico'!D17&gt;0,'9_Debito pubblico'!D17/60*100,0)</f>
        <v>62</v>
      </c>
      <c r="L17" s="3">
        <f>IF('10_Disoccupazione'!D17&gt;0,'10_Disoccupazione'!D17/10*100,0)</f>
        <v>156.99999999999997</v>
      </c>
      <c r="M17" s="3">
        <f>IF('11_esposizione finanziaria'!D17&gt;0,'11_esposizione finanziaria'!D17/16.5*100,0)</f>
        <v>12.121212121212121</v>
      </c>
      <c r="N17" s="3">
        <f>IF('12_Tasso di attivita'!D17&lt;0,'12_Tasso di attivita'!D17/-0.2*100,0)</f>
        <v>0</v>
      </c>
      <c r="O17" s="3">
        <f>IF('13_Disoccupazione lungo periodo'!D17&gt;0,'13_Disoccupazione lungo periodo'!D17/0.5*100,0)</f>
        <v>1340</v>
      </c>
      <c r="P17" s="3">
        <f>IF('14_Disoccupazione giovanile'!D17&gt;0,'14_Disoccupazione giovanile'!D17/2*100,0)</f>
        <v>965</v>
      </c>
      <c r="Q17">
        <f t="shared" si="0"/>
        <v>4</v>
      </c>
      <c r="R17" s="3">
        <f t="shared" si="4"/>
        <v>202.97571851707193</v>
      </c>
      <c r="S17">
        <f t="shared" si="5"/>
        <v>22</v>
      </c>
      <c r="T17">
        <f t="shared" si="1"/>
        <v>1</v>
      </c>
      <c r="U17" s="3">
        <f t="shared" si="2"/>
        <v>43.428571428571431</v>
      </c>
      <c r="V17">
        <f t="shared" si="6"/>
        <v>2</v>
      </c>
      <c r="W17">
        <f t="shared" si="3"/>
        <v>3</v>
      </c>
      <c r="X17" s="3">
        <f t="shared" si="7"/>
        <v>291.61302245512775</v>
      </c>
      <c r="Y17">
        <f t="shared" si="8"/>
        <v>24</v>
      </c>
      <c r="Z17" s="3">
        <f t="shared" si="9"/>
        <v>92.358591365041448</v>
      </c>
    </row>
    <row r="18" spans="1:26">
      <c r="A18" s="4" t="s">
        <v>56</v>
      </c>
      <c r="B18" t="s">
        <v>19</v>
      </c>
      <c r="C18" s="3">
        <f>IF('1_Bilancia commerciale'!D18&lt;1,ABS(1-'1_Bilancia commerciale'!D18)*20,('1_Bilancia commerciale'!D18-1)*20)</f>
        <v>112</v>
      </c>
      <c r="D18" s="3">
        <f>IF('2_posizione internaz.li'!D18&lt;0,'2_posizione internaz.li'!D18/-35*100,0)</f>
        <v>0</v>
      </c>
      <c r="E18" s="3">
        <f>IF('3_Tasso cambio effettivo'!D18&lt;0,'3_Tasso cambio effettivo'!D18/-5*100,'3_Tasso cambio effettivo'!D18/5*100)</f>
        <v>2</v>
      </c>
      <c r="F18" s="3">
        <f>IF('4_Quota export mondiale'!D18&lt;0,'4_Quota export mondiale'!D18/-6*100,0)</f>
        <v>63.666666666666657</v>
      </c>
      <c r="G18" s="3">
        <f>IF('5_Costo_lavoro'!D18&gt;0,'5_Costo_lavoro'!D18/9*100,0)</f>
        <v>97.777777777777786</v>
      </c>
      <c r="H18" s="3">
        <f>IF('6_Prezzo abitazioni'!D18&gt;0,'6_Prezzo abitazioni'!D18/6*100,0)</f>
        <v>10</v>
      </c>
      <c r="I18" s="3">
        <f>IF('7_Crediti concessi privati'!D18&gt;0,'7_Crediti concessi privati'!D18/14*100,0)</f>
        <v>152.85714285714283</v>
      </c>
      <c r="J18" s="3">
        <f>IF('8_Debiti settore privato'!D18&gt;0,'8_Debiti settore privato'!D18/133*100,0)</f>
        <v>213.75939849624061</v>
      </c>
      <c r="K18" s="3">
        <f>IF('9_Debito pubblico'!D18&gt;0,'9_Debito pubblico'!D18/60*100,0)</f>
        <v>31.166666666666664</v>
      </c>
      <c r="L18" s="3">
        <f>IF('10_Disoccupazione'!D18&gt;0,'10_Disoccupazione'!D18/10*100,0)</f>
        <v>48</v>
      </c>
      <c r="M18" s="3">
        <f>IF('11_esposizione finanziaria'!D18&gt;0,'11_esposizione finanziaria'!D18/16.5*100,0)</f>
        <v>66.060606060606062</v>
      </c>
      <c r="N18" s="3">
        <f>IF('12_Tasso di attivita'!D18&lt;0,'12_Tasso di attivita'!D18/-0.2*100,0)</f>
        <v>0</v>
      </c>
      <c r="O18" s="3">
        <f>IF('13_Disoccupazione lungo periodo'!D18&gt;0,'13_Disoccupazione lungo periodo'!D18/0.5*100,0)</f>
        <v>0</v>
      </c>
      <c r="P18" s="3">
        <f>IF('14_Disoccupazione giovanile'!D18&gt;0,'14_Disoccupazione giovanile'!D18/2*100,0)</f>
        <v>0</v>
      </c>
      <c r="Q18">
        <f t="shared" si="0"/>
        <v>3</v>
      </c>
      <c r="R18" s="3">
        <f t="shared" si="4"/>
        <v>56.949161323221475</v>
      </c>
      <c r="S18">
        <f t="shared" si="5"/>
        <v>3</v>
      </c>
      <c r="T18">
        <f t="shared" si="1"/>
        <v>1</v>
      </c>
      <c r="U18" s="3">
        <f t="shared" si="2"/>
        <v>55.088888888888889</v>
      </c>
      <c r="V18">
        <f t="shared" si="6"/>
        <v>5</v>
      </c>
      <c r="W18">
        <f t="shared" si="3"/>
        <v>2</v>
      </c>
      <c r="X18" s="3">
        <f t="shared" si="7"/>
        <v>57.982646008961801</v>
      </c>
      <c r="Y18">
        <f t="shared" si="8"/>
        <v>3</v>
      </c>
      <c r="Z18" s="3">
        <f t="shared" si="9"/>
        <v>65.452339038080453</v>
      </c>
    </row>
    <row r="19" spans="1:26">
      <c r="A19" s="4" t="s">
        <v>57</v>
      </c>
      <c r="B19" t="s">
        <v>20</v>
      </c>
      <c r="C19" s="3">
        <f>IF('1_Bilancia commerciale'!D19&lt;1,ABS(1-'1_Bilancia commerciale'!D19)*20,('1_Bilancia commerciale'!D19-1)*20)</f>
        <v>18</v>
      </c>
      <c r="D19" s="3">
        <f>IF('2_posizione internaz.li'!D19&lt;0,'2_posizione internaz.li'!D19/-35*100,0)</f>
        <v>297.71428571428572</v>
      </c>
      <c r="E19" s="3">
        <f>IF('3_Tasso cambio effettivo'!D19&lt;0,'3_Tasso cambio effettivo'!D19/-5*100,'3_Tasso cambio effettivo'!D19/5*100)</f>
        <v>84.000000000000014</v>
      </c>
      <c r="F19" s="3">
        <f>IF('4_Quota export mondiale'!D19&lt;0,'4_Quota export mondiale'!D19/-6*100,0)</f>
        <v>72.000000000000014</v>
      </c>
      <c r="G19" s="3">
        <f>IF('5_Costo_lavoro'!D19&gt;0,'5_Costo_lavoro'!D19/9*100,0)</f>
        <v>42.222222222222221</v>
      </c>
      <c r="H19" s="3">
        <f>IF('6_Prezzo abitazioni'!D19&gt;0,'6_Prezzo abitazioni'!D19/6*100,0)</f>
        <v>0</v>
      </c>
      <c r="I19" s="3">
        <f>IF('7_Crediti concessi privati'!D19&gt;0,'7_Crediti concessi privati'!D19/14*100,0)</f>
        <v>0</v>
      </c>
      <c r="J19" s="3">
        <f>IF('8_Debiti settore privato'!D19&gt;0,'8_Debiti settore privato'!D19/133*100,0)</f>
        <v>85.41353383458646</v>
      </c>
      <c r="K19" s="3">
        <f>IF('9_Debito pubblico'!D19&gt;0,'9_Debito pubblico'!D19/60*100,0)</f>
        <v>134.66666666666666</v>
      </c>
      <c r="L19" s="3">
        <f>IF('10_Disoccupazione'!D19&gt;0,'10_Disoccupazione'!D19/10*100,0)</f>
        <v>106.99999999999999</v>
      </c>
      <c r="M19" s="3">
        <f>IF('11_esposizione finanziaria'!D19&gt;0,'11_esposizione finanziaria'!D19/16.5*100,0)</f>
        <v>37.575757575757578</v>
      </c>
      <c r="N19" s="3">
        <f>IF('12_Tasso di attivita'!D19&lt;0,'12_Tasso di attivita'!D19/-0.2*100,0)</f>
        <v>0</v>
      </c>
      <c r="O19" s="3">
        <f>IF('13_Disoccupazione lungo periodo'!D19&gt;0,'13_Disoccupazione lungo periodo'!D19/0.5*100,0)</f>
        <v>320</v>
      </c>
      <c r="P19" s="3">
        <f>IF('14_Disoccupazione giovanile'!D19&gt;0,'14_Disoccupazione giovanile'!D19/2*100,0)</f>
        <v>325</v>
      </c>
      <c r="Q19">
        <f t="shared" si="0"/>
        <v>5</v>
      </c>
      <c r="R19" s="3">
        <f t="shared" si="4"/>
        <v>108.82803328667991</v>
      </c>
      <c r="S19">
        <f t="shared" si="5"/>
        <v>11</v>
      </c>
      <c r="T19">
        <f t="shared" si="1"/>
        <v>1</v>
      </c>
      <c r="U19" s="3">
        <f t="shared" si="2"/>
        <v>102.78730158730158</v>
      </c>
      <c r="V19">
        <f t="shared" si="6"/>
        <v>17</v>
      </c>
      <c r="W19">
        <f t="shared" si="3"/>
        <v>4</v>
      </c>
      <c r="X19" s="3">
        <f t="shared" si="7"/>
        <v>112.18399534189007</v>
      </c>
      <c r="Y19">
        <f t="shared" si="8"/>
        <v>11</v>
      </c>
      <c r="Z19" s="3">
        <f t="shared" si="9"/>
        <v>66.268111755552098</v>
      </c>
    </row>
    <row r="20" spans="1:26">
      <c r="A20" s="4" t="s">
        <v>56</v>
      </c>
      <c r="B20" t="s">
        <v>21</v>
      </c>
      <c r="C20" s="3">
        <f>IF('1_Bilancia commerciale'!D20&lt;1,ABS(1-'1_Bilancia commerciale'!D20)*20,('1_Bilancia commerciale'!D20-1)*20)</f>
        <v>132</v>
      </c>
      <c r="D20" s="3">
        <f>IF('2_posizione internaz.li'!D20&lt;0,'2_posizione internaz.li'!D20/-35*100,0)</f>
        <v>0</v>
      </c>
      <c r="E20" s="3">
        <f>IF('3_Tasso cambio effettivo'!D20&lt;0,'3_Tasso cambio effettivo'!D20/-5*100,'3_Tasso cambio effettivo'!D20/5*100)</f>
        <v>100</v>
      </c>
      <c r="F20" s="3">
        <f>IF('4_Quota export mondiale'!D20&lt;0,'4_Quota export mondiale'!D20/-6*100,0)</f>
        <v>0</v>
      </c>
      <c r="G20" s="3">
        <f>IF('5_Costo_lavoro'!D20&gt;0,'5_Costo_lavoro'!D20/9*100,0)</f>
        <v>123.33333333333334</v>
      </c>
      <c r="H20" s="3">
        <f>IF('6_Prezzo abitazioni'!D20&gt;0,'6_Prezzo abitazioni'!D20/6*100,0)</f>
        <v>0</v>
      </c>
      <c r="I20" s="3">
        <f>IF('7_Crediti concessi privati'!D20&gt;0,'7_Crediti concessi privati'!D20/14*100,0)</f>
        <v>48.571428571428569</v>
      </c>
      <c r="J20" s="3">
        <f>IF('8_Debiti settore privato'!D20&gt;0,'8_Debiti settore privato'!D20/133*100,0)</f>
        <v>126.61654135338347</v>
      </c>
      <c r="K20" s="3">
        <f>IF('9_Debito pubblico'!D20&gt;0,'9_Debito pubblico'!D20/60*100,0)</f>
        <v>117.00000000000001</v>
      </c>
      <c r="L20" s="3">
        <f>IF('10_Disoccupazione'!D20&gt;0,'10_Disoccupazione'!D20/10*100,0)</f>
        <v>67</v>
      </c>
      <c r="M20" s="3">
        <f>IF('11_esposizione finanziaria'!D20&gt;0,'11_esposizione finanziaria'!D20/16.5*100,0)</f>
        <v>63.030303030303038</v>
      </c>
      <c r="N20" s="3">
        <f>IF('12_Tasso di attivita'!D20&lt;0,'12_Tasso di attivita'!D20/-0.2*100,0)</f>
        <v>0</v>
      </c>
      <c r="O20" s="3">
        <f>IF('13_Disoccupazione lungo periodo'!D20&gt;0,'13_Disoccupazione lungo periodo'!D20/0.5*100,0)</f>
        <v>80</v>
      </c>
      <c r="P20" s="3">
        <f>IF('14_Disoccupazione giovanile'!D20&gt;0,'14_Disoccupazione giovanile'!D20/2*100,0)</f>
        <v>80</v>
      </c>
      <c r="Q20">
        <f t="shared" si="0"/>
        <v>5</v>
      </c>
      <c r="R20" s="3">
        <f t="shared" si="4"/>
        <v>66.967971877746308</v>
      </c>
      <c r="S20">
        <f t="shared" si="5"/>
        <v>4</v>
      </c>
      <c r="T20">
        <f t="shared" si="1"/>
        <v>3</v>
      </c>
      <c r="U20" s="3">
        <f t="shared" si="2"/>
        <v>71.066666666666677</v>
      </c>
      <c r="V20">
        <f t="shared" si="6"/>
        <v>9</v>
      </c>
      <c r="W20">
        <f t="shared" si="3"/>
        <v>2</v>
      </c>
      <c r="X20" s="3">
        <f t="shared" si="7"/>
        <v>64.690919217235006</v>
      </c>
      <c r="Y20">
        <f t="shared" si="8"/>
        <v>4</v>
      </c>
      <c r="Z20" s="3">
        <f t="shared" si="9"/>
        <v>62.09986405548208</v>
      </c>
    </row>
    <row r="21" spans="1:26">
      <c r="A21" s="4" t="s">
        <v>56</v>
      </c>
      <c r="B21" t="s">
        <v>22</v>
      </c>
      <c r="C21" s="3">
        <f>IF('1_Bilancia commerciale'!D21&lt;1,ABS(1-'1_Bilancia commerciale'!D21)*20,('1_Bilancia commerciale'!D21-1)*20)</f>
        <v>120</v>
      </c>
      <c r="D21" s="3">
        <f>IF('2_posizione internaz.li'!D21&lt;0,'2_posizione internaz.li'!D21/-35*100,0)</f>
        <v>0</v>
      </c>
      <c r="E21" s="3">
        <f>IF('3_Tasso cambio effettivo'!D21&lt;0,'3_Tasso cambio effettivo'!D21/-5*100,'3_Tasso cambio effettivo'!D21/5*100)</f>
        <v>48</v>
      </c>
      <c r="F21" s="3">
        <f>IF('4_Quota export mondiale'!D21&lt;0,'4_Quota export mondiale'!D21/-6*100,0)</f>
        <v>139.16666666666666</v>
      </c>
      <c r="G21" s="3">
        <f>IF('5_Costo_lavoro'!D21&gt;0,'5_Costo_lavoro'!D21/9*100,0)</f>
        <v>58.888888888888893</v>
      </c>
      <c r="H21" s="3">
        <f>IF('6_Prezzo abitazioni'!D21&gt;0,'6_Prezzo abitazioni'!D21/6*100,0)</f>
        <v>0</v>
      </c>
      <c r="I21" s="3">
        <f>IF('7_Crediti concessi privati'!D21&gt;0,'7_Crediti concessi privati'!D21/14*100,0)</f>
        <v>58.571428571428562</v>
      </c>
      <c r="J21" s="3">
        <f>IF('8_Debiti settore privato'!D21&gt;0,'8_Debiti settore privato'!D21/133*100,0)</f>
        <v>185.86466165413532</v>
      </c>
      <c r="K21" s="3">
        <f>IF('9_Debito pubblico'!D21&gt;0,'9_Debito pubblico'!D21/60*100,0)</f>
        <v>102.83333333333333</v>
      </c>
      <c r="L21" s="3">
        <f>IF('10_Disoccupazione'!D21&gt;0,'10_Disoccupazione'!D21/10*100,0)</f>
        <v>48</v>
      </c>
      <c r="M21" s="3">
        <f>IF('11_esposizione finanziaria'!D21&gt;0,'11_esposizione finanziaria'!D21/16.5*100,0)</f>
        <v>62.424242424242429</v>
      </c>
      <c r="N21" s="3">
        <f>IF('12_Tasso di attivita'!D21&lt;0,'12_Tasso di attivita'!D21/-0.2*100,0)</f>
        <v>0</v>
      </c>
      <c r="O21" s="3">
        <f>IF('13_Disoccupazione lungo periodo'!D21&gt;0,'13_Disoccupazione lungo periodo'!D21/0.5*100,0)</f>
        <v>80</v>
      </c>
      <c r="P21" s="3">
        <f>IF('14_Disoccupazione giovanile'!D21&gt;0,'14_Disoccupazione giovanile'!D21/2*100,0)</f>
        <v>70</v>
      </c>
      <c r="Q21">
        <f t="shared" si="0"/>
        <v>4</v>
      </c>
      <c r="R21" s="3">
        <f t="shared" si="4"/>
        <v>69.553515824192502</v>
      </c>
      <c r="S21">
        <f t="shared" si="5"/>
        <v>5</v>
      </c>
      <c r="T21">
        <f t="shared" si="1"/>
        <v>2</v>
      </c>
      <c r="U21" s="3">
        <f t="shared" si="2"/>
        <v>73.211111111111109</v>
      </c>
      <c r="V21">
        <f t="shared" si="6"/>
        <v>10</v>
      </c>
      <c r="W21">
        <f t="shared" si="3"/>
        <v>2</v>
      </c>
      <c r="X21" s="3">
        <f t="shared" si="7"/>
        <v>67.521518442571079</v>
      </c>
      <c r="Y21">
        <f t="shared" si="8"/>
        <v>5</v>
      </c>
      <c r="Z21" s="3">
        <f t="shared" si="9"/>
        <v>62.407615075971691</v>
      </c>
    </row>
    <row r="22" spans="1:26">
      <c r="A22" s="4" t="s">
        <v>56</v>
      </c>
      <c r="B22" t="s">
        <v>23</v>
      </c>
      <c r="C22" s="3">
        <f>IF('1_Bilancia commerciale'!D22&lt;1,ABS(1-'1_Bilancia commerciale'!D22)*20,('1_Bilancia commerciale'!D22-1)*20)</f>
        <v>28</v>
      </c>
      <c r="D22" s="3">
        <f>IF('2_posizione internaz.li'!D22&lt;0,'2_posizione internaz.li'!D22/-35*100,0)</f>
        <v>5.4285714285714288</v>
      </c>
      <c r="E22" s="3">
        <f>IF('3_Tasso cambio effettivo'!D22&lt;0,'3_Tasso cambio effettivo'!D22/-5*100,'3_Tasso cambio effettivo'!D22/5*100)</f>
        <v>36</v>
      </c>
      <c r="F22" s="3">
        <f>IF('4_Quota export mondiale'!D22&lt;0,'4_Quota export mondiale'!D22/-6*100,0)</f>
        <v>208.33333333333334</v>
      </c>
      <c r="G22" s="3">
        <f>IF('5_Costo_lavoro'!D22&gt;0,'5_Costo_lavoro'!D22/9*100,0)</f>
        <v>64.444444444444443</v>
      </c>
      <c r="H22" s="3">
        <f>IF('6_Prezzo abitazioni'!D22&gt;0,'6_Prezzo abitazioni'!D22/6*100,0)</f>
        <v>50</v>
      </c>
      <c r="I22" s="3">
        <f>IF('7_Crediti concessi privati'!D22&gt;0,'7_Crediti concessi privati'!D22/14*100,0)</f>
        <v>21.428571428571427</v>
      </c>
      <c r="J22" s="3">
        <f>IF('8_Debiti settore privato'!D22&gt;0,'8_Debiti settore privato'!D22/133*100,0)</f>
        <v>97.293233082706777</v>
      </c>
      <c r="K22" s="3">
        <f>IF('9_Debito pubblico'!D22&gt;0,'9_Debito pubblico'!D22/60*100,0)</f>
        <v>137.33333333333334</v>
      </c>
      <c r="L22" s="3">
        <f>IF('10_Disoccupazione'!D22&gt;0,'10_Disoccupazione'!D22/10*100,0)</f>
        <v>49.000000000000007</v>
      </c>
      <c r="M22" s="3">
        <f>IF('11_esposizione finanziaria'!D22&gt;0,'11_esposizione finanziaria'!D22/16.5*100,0)</f>
        <v>9.0909090909090917</v>
      </c>
      <c r="N22" s="3">
        <f>IF('12_Tasso di attivita'!D22&lt;0,'12_Tasso di attivita'!D22/-0.2*100,0)</f>
        <v>0</v>
      </c>
      <c r="O22" s="3">
        <f>IF('13_Disoccupazione lungo periodo'!D22&gt;0,'13_Disoccupazione lungo periodo'!D22/0.5*100,0)</f>
        <v>40</v>
      </c>
      <c r="P22" s="3">
        <f>IF('14_Disoccupazione giovanile'!D22&gt;0,'14_Disoccupazione giovanile'!D22/2*100,0)</f>
        <v>20</v>
      </c>
      <c r="Q22">
        <f t="shared" si="0"/>
        <v>2</v>
      </c>
      <c r="R22" s="3">
        <f t="shared" si="4"/>
        <v>54.739456867276424</v>
      </c>
      <c r="S22">
        <f t="shared" si="5"/>
        <v>2</v>
      </c>
      <c r="T22">
        <f t="shared" si="1"/>
        <v>1</v>
      </c>
      <c r="U22" s="3">
        <f t="shared" si="2"/>
        <v>68.441269841269843</v>
      </c>
      <c r="V22">
        <f t="shared" si="6"/>
        <v>7</v>
      </c>
      <c r="W22">
        <f t="shared" si="3"/>
        <v>1</v>
      </c>
      <c r="X22" s="3">
        <f t="shared" si="7"/>
        <v>47.12733854839118</v>
      </c>
      <c r="Y22">
        <f t="shared" si="8"/>
        <v>2</v>
      </c>
      <c r="Z22" s="3">
        <f t="shared" si="9"/>
        <v>55.346084786952389</v>
      </c>
    </row>
    <row r="23" spans="1:26">
      <c r="A23" s="4" t="s">
        <v>57</v>
      </c>
      <c r="B23" t="s">
        <v>24</v>
      </c>
      <c r="C23" s="3">
        <f>IF('1_Bilancia commerciale'!D23&lt;1,ABS(1-'1_Bilancia commerciale'!D23)*20,('1_Bilancia commerciale'!D23-1)*20)</f>
        <v>116</v>
      </c>
      <c r="D23" s="3">
        <f>IF('2_posizione internaz.li'!D23&lt;0,'2_posizione internaz.li'!D23/-35*100,0)</f>
        <v>178.28571428571428</v>
      </c>
      <c r="E23" s="3">
        <f>IF('3_Tasso cambio effettivo'!D23&lt;0,'3_Tasso cambio effettivo'!D23/-5*100,'3_Tasso cambio effettivo'!D23/5*100)</f>
        <v>228.00000000000003</v>
      </c>
      <c r="F23" s="3">
        <f>IF('4_Quota export mondiale'!D23&lt;0,'4_Quota export mondiale'!D23/-6*100,0)</f>
        <v>0</v>
      </c>
      <c r="G23" s="3">
        <f>IF('5_Costo_lavoro'!D23&gt;0,'5_Costo_lavoro'!D23/9*100,0)</f>
        <v>46.666666666666664</v>
      </c>
      <c r="H23" s="3"/>
      <c r="I23" s="3">
        <f>IF('7_Crediti concessi privati'!D23&gt;0,'7_Crediti concessi privati'!D23/14*100,0)</f>
        <v>47.142857142857139</v>
      </c>
      <c r="J23" s="3">
        <f>IF('8_Debiti settore privato'!D23&gt;0,'8_Debiti settore privato'!D23/133*100,0)</f>
        <v>55.563909774436091</v>
      </c>
      <c r="K23" s="3">
        <f>IF('9_Debito pubblico'!D23&gt;0,'9_Debito pubblico'!D23/60*100,0)</f>
        <v>90.166666666666671</v>
      </c>
      <c r="L23" s="3">
        <f>IF('10_Disoccupazione'!D23&gt;0,'10_Disoccupazione'!D23/10*100,0)</f>
        <v>92</v>
      </c>
      <c r="M23" s="3">
        <f>IF('11_esposizione finanziaria'!D23&gt;0,'11_esposizione finanziaria'!D23/16.5*100,0)</f>
        <v>29.09090909090909</v>
      </c>
      <c r="N23" s="3">
        <f>IF('12_Tasso di attivita'!D23&lt;0,'12_Tasso di attivita'!D23/-0.2*100,0)</f>
        <v>0</v>
      </c>
      <c r="O23" s="3">
        <f>IF('13_Disoccupazione lungo periodo'!D23&gt;0,'13_Disoccupazione lungo periodo'!D23/0.5*100,0)</f>
        <v>240</v>
      </c>
      <c r="P23" s="3">
        <f>IF('14_Disoccupazione giovanile'!D23&gt;0,'14_Disoccupazione giovanile'!D23/2*100,0)</f>
        <v>430</v>
      </c>
      <c r="Q23">
        <f t="shared" si="0"/>
        <v>5</v>
      </c>
      <c r="R23" s="3">
        <f t="shared" si="4"/>
        <v>119.45513258671153</v>
      </c>
      <c r="S23">
        <f t="shared" si="5"/>
        <v>12</v>
      </c>
      <c r="T23">
        <f t="shared" si="1"/>
        <v>3</v>
      </c>
      <c r="U23" s="3">
        <f t="shared" si="2"/>
        <v>113.7904761904762</v>
      </c>
      <c r="V23">
        <f t="shared" si="6"/>
        <v>22</v>
      </c>
      <c r="W23">
        <f t="shared" si="3"/>
        <v>2</v>
      </c>
      <c r="X23" s="3">
        <f t="shared" si="7"/>
        <v>122.99554283435862</v>
      </c>
      <c r="Y23">
        <f t="shared" si="8"/>
        <v>12</v>
      </c>
      <c r="Z23" s="3">
        <f t="shared" si="9"/>
        <v>58.836456677908934</v>
      </c>
    </row>
    <row r="24" spans="1:26">
      <c r="A24" s="4" t="s">
        <v>56</v>
      </c>
      <c r="B24" t="s">
        <v>25</v>
      </c>
      <c r="C24" s="3">
        <f>IF('1_Bilancia commerciale'!D24&lt;1,ABS(1-'1_Bilancia commerciale'!D24)*20,('1_Bilancia commerciale'!D24-1)*20)</f>
        <v>196</v>
      </c>
      <c r="D24" s="3">
        <f>IF('2_posizione internaz.li'!D24&lt;0,'2_posizione internaz.li'!D24/-35*100,0)</f>
        <v>297.42857142857144</v>
      </c>
      <c r="E24" s="3">
        <f>IF('3_Tasso cambio effettivo'!D24&lt;0,'3_Tasso cambio effettivo'!D24/-5*100,'3_Tasso cambio effettivo'!D24/5*100)</f>
        <v>60</v>
      </c>
      <c r="F24" s="3">
        <f>IF('4_Quota export mondiale'!D24&lt;0,'4_Quota export mondiale'!D24/-6*100,0)</f>
        <v>165.33333333333334</v>
      </c>
      <c r="G24" s="3">
        <f>IF('5_Costo_lavoro'!D24&gt;0,'5_Costo_lavoro'!D24/9*100,0)</f>
        <v>0</v>
      </c>
      <c r="H24" s="3">
        <f>IF('6_Prezzo abitazioni'!D24&gt;0,'6_Prezzo abitazioni'!D24/6*100,0)</f>
        <v>0</v>
      </c>
      <c r="I24" s="3">
        <f>IF('7_Crediti concessi privati'!D24&gt;0,'7_Crediti concessi privati'!D24/14*100,0)</f>
        <v>0</v>
      </c>
      <c r="J24" s="3">
        <f>IF('8_Debiti settore privato'!D24&gt;0,'8_Debiti settore privato'!D24/133*100,0)</f>
        <v>153.8345864661654</v>
      </c>
      <c r="K24" s="3">
        <f>IF('9_Debito pubblico'!D24&gt;0,'9_Debito pubblico'!D24/60*100,0)</f>
        <v>190.66666666666669</v>
      </c>
      <c r="L24" s="3">
        <f>IF('10_Disoccupazione'!D24&gt;0,'10_Disoccupazione'!D24/10*100,0)</f>
        <v>119</v>
      </c>
      <c r="M24" s="3">
        <f>IF('11_esposizione finanziaria'!D24&gt;0,'11_esposizione finanziaria'!D24/16.5*100,0)</f>
        <v>0</v>
      </c>
      <c r="N24" s="3">
        <f>IF('12_Tasso di attivita'!D24&lt;0,'12_Tasso di attivita'!D24/-0.2*100,0)</f>
        <v>149.99999999999997</v>
      </c>
      <c r="O24" s="3">
        <f>IF('13_Disoccupazione lungo periodo'!D24&gt;0,'13_Disoccupazione lungo periodo'!D24/0.5*100,0)</f>
        <v>520</v>
      </c>
      <c r="P24" s="3">
        <f>IF('14_Disoccupazione giovanile'!D24&gt;0,'14_Disoccupazione giovanile'!D24/2*100,0)</f>
        <v>430</v>
      </c>
      <c r="Q24">
        <f t="shared" si="0"/>
        <v>9</v>
      </c>
      <c r="R24" s="3">
        <f t="shared" si="4"/>
        <v>163.01879699248119</v>
      </c>
      <c r="S24">
        <f t="shared" si="5"/>
        <v>20</v>
      </c>
      <c r="T24">
        <f t="shared" si="1"/>
        <v>3</v>
      </c>
      <c r="U24" s="3">
        <f t="shared" si="2"/>
        <v>143.75238095238097</v>
      </c>
      <c r="V24">
        <f t="shared" si="6"/>
        <v>23</v>
      </c>
      <c r="W24">
        <f t="shared" si="3"/>
        <v>6</v>
      </c>
      <c r="X24" s="3">
        <f t="shared" si="7"/>
        <v>173.72236145920357</v>
      </c>
      <c r="Y24">
        <f t="shared" si="8"/>
        <v>17</v>
      </c>
      <c r="Z24" s="3">
        <f t="shared" si="9"/>
        <v>68.506615800391614</v>
      </c>
    </row>
    <row r="25" spans="1:26">
      <c r="A25" s="4" t="s">
        <v>57</v>
      </c>
      <c r="B25" t="s">
        <v>26</v>
      </c>
      <c r="C25" s="3">
        <f>IF('1_Bilancia commerciale'!D25&lt;1,ABS(1-'1_Bilancia commerciale'!D25)*20,('1_Bilancia commerciale'!D25-1)*20)</f>
        <v>118</v>
      </c>
      <c r="D25" s="3">
        <f>IF('2_posizione internaz.li'!D25&lt;0,'2_posizione internaz.li'!D25/-35*100,0)</f>
        <v>188.85714285714283</v>
      </c>
      <c r="E25" s="3">
        <f>IF('3_Tasso cambio effettivo'!D25&lt;0,'3_Tasso cambio effettivo'!D25/-5*100,'3_Tasso cambio effettivo'!D25/5*100)</f>
        <v>64</v>
      </c>
      <c r="F25" s="3">
        <f>IF('4_Quota export mondiale'!D25&lt;0,'4_Quota export mondiale'!D25/-6*100,0)</f>
        <v>0</v>
      </c>
      <c r="G25" s="3">
        <f>IF('5_Costo_lavoro'!D25&gt;0,'5_Costo_lavoro'!D25/9*100,0)</f>
        <v>24.444444444444446</v>
      </c>
      <c r="H25" s="3"/>
      <c r="I25" s="3">
        <f>IF('7_Crediti concessi privati'!D25&gt;0,'7_Crediti concessi privati'!D25/14*100,0)</f>
        <v>20</v>
      </c>
      <c r="J25" s="3">
        <f>IF('8_Debiti settore privato'!D25&gt;0,'8_Debiti settore privato'!D25/133*100,0)</f>
        <v>55.413533834586474</v>
      </c>
      <c r="K25" s="3">
        <f>IF('9_Debito pubblico'!D25&gt;0,'9_Debito pubblico'!D25/60*100,0)</f>
        <v>56.666666666666664</v>
      </c>
      <c r="L25" s="3">
        <f>IF('10_Disoccupazione'!D25&gt;0,'10_Disoccupazione'!D25/10*100,0)</f>
        <v>69</v>
      </c>
      <c r="M25" s="3">
        <f>IF('11_esposizione finanziaria'!D25&gt;0,'11_esposizione finanziaria'!D25/16.5*100,0)</f>
        <v>27.27272727272727</v>
      </c>
      <c r="N25" s="3">
        <f>IF('12_Tasso di attivita'!D25&lt;0,'12_Tasso di attivita'!D25/-0.2*100,0)</f>
        <v>0</v>
      </c>
      <c r="O25" s="3">
        <f>IF('13_Disoccupazione lungo periodo'!D25&gt;0,'13_Disoccupazione lungo periodo'!D25/0.5*100,0)</f>
        <v>100</v>
      </c>
      <c r="P25" s="3">
        <f>IF('14_Disoccupazione giovanile'!D25&gt;0,'14_Disoccupazione giovanile'!D25/2*100,0)</f>
        <v>315</v>
      </c>
      <c r="Q25">
        <f t="shared" si="0"/>
        <v>4</v>
      </c>
      <c r="R25" s="3">
        <f t="shared" si="4"/>
        <v>79.896501159659067</v>
      </c>
      <c r="S25">
        <f t="shared" si="5"/>
        <v>9</v>
      </c>
      <c r="T25">
        <f t="shared" si="1"/>
        <v>2</v>
      </c>
      <c r="U25" s="3">
        <f t="shared" si="2"/>
        <v>79.060317460317464</v>
      </c>
      <c r="V25">
        <f t="shared" si="6"/>
        <v>11</v>
      </c>
      <c r="W25">
        <f t="shared" si="3"/>
        <v>2</v>
      </c>
      <c r="X25" s="3">
        <f t="shared" si="7"/>
        <v>80.419115971747544</v>
      </c>
      <c r="Y25">
        <f t="shared" si="8"/>
        <v>7</v>
      </c>
      <c r="Z25" s="3">
        <f t="shared" si="9"/>
        <v>57.516637009490303</v>
      </c>
    </row>
    <row r="26" spans="1:26">
      <c r="A26" s="4" t="s">
        <v>56</v>
      </c>
      <c r="B26" t="s">
        <v>27</v>
      </c>
      <c r="C26" s="3">
        <f>IF('1_Bilancia commerciale'!D26&lt;1,ABS(1-'1_Bilancia commerciale'!D26)*20,('1_Bilancia commerciale'!D26-1)*20)</f>
        <v>38</v>
      </c>
      <c r="D26" s="3">
        <f>IF('2_posizione internaz.li'!D26&lt;0,'2_posizione internaz.li'!D26/-35*100,0)</f>
        <v>113.71428571428569</v>
      </c>
      <c r="E26" s="3">
        <f>IF('3_Tasso cambio effettivo'!D26&lt;0,'3_Tasso cambio effettivo'!D26/-5*100,'3_Tasso cambio effettivo'!D26/5*100)</f>
        <v>22.000000000000004</v>
      </c>
      <c r="F26" s="3">
        <f>IF('4_Quota export mondiale'!D26&lt;0,'4_Quota export mondiale'!D26/-6*100,0)</f>
        <v>93.833333333333329</v>
      </c>
      <c r="G26" s="3">
        <f>IF('5_Costo_lavoro'!D26&gt;0,'5_Costo_lavoro'!D26/9*100,0)</f>
        <v>85.555555555555557</v>
      </c>
      <c r="H26" s="3">
        <f>IF('6_Prezzo abitazioni'!D26&gt;0,'6_Prezzo abitazioni'!D26/6*100,0)</f>
        <v>15</v>
      </c>
      <c r="I26" s="3">
        <f>IF('7_Crediti concessi privati'!D26&gt;0,'7_Crediti concessi privati'!D26/14*100,0)</f>
        <v>3.5714285714285712</v>
      </c>
      <c r="J26" s="3">
        <f>IF('8_Debiti settore privato'!D26&gt;0,'8_Debiti settore privato'!D26/133*100,0)</f>
        <v>84.887218045112789</v>
      </c>
      <c r="K26" s="3">
        <f>IF('9_Debito pubblico'!D26&gt;0,'9_Debito pubblico'!D26/60*100,0)</f>
        <v>77.5</v>
      </c>
      <c r="L26" s="3">
        <f>IF('10_Disoccupazione'!D26&gt;0,'10_Disoccupazione'!D26/10*100,0)</f>
        <v>71</v>
      </c>
      <c r="M26" s="3">
        <f>IF('11_esposizione finanziaria'!D26&gt;0,'11_esposizione finanziaria'!D26/16.5*100,0)</f>
        <v>0</v>
      </c>
      <c r="N26" s="3">
        <f>IF('12_Tasso di attivita'!D26&lt;0,'12_Tasso di attivita'!D26/-0.2*100,0)</f>
        <v>750</v>
      </c>
      <c r="O26" s="3">
        <f>IF('13_Disoccupazione lungo periodo'!D26&gt;0,'13_Disoccupazione lungo periodo'!D26/0.5*100,0)</f>
        <v>340</v>
      </c>
      <c r="P26" s="3">
        <f>IF('14_Disoccupazione giovanile'!D26&gt;0,'14_Disoccupazione giovanile'!D26/2*100,0)</f>
        <v>265</v>
      </c>
      <c r="Q26">
        <f t="shared" si="0"/>
        <v>4</v>
      </c>
      <c r="R26" s="3">
        <f t="shared" si="4"/>
        <v>140.00441580140827</v>
      </c>
      <c r="S26">
        <f t="shared" si="5"/>
        <v>15</v>
      </c>
      <c r="T26">
        <f t="shared" si="1"/>
        <v>1</v>
      </c>
      <c r="U26" s="3">
        <f t="shared" si="2"/>
        <v>70.620634920634913</v>
      </c>
      <c r="V26">
        <f t="shared" si="6"/>
        <v>8</v>
      </c>
      <c r="W26">
        <f t="shared" si="3"/>
        <v>3</v>
      </c>
      <c r="X26" s="3">
        <f t="shared" si="7"/>
        <v>178.55096073517129</v>
      </c>
      <c r="Y26">
        <f t="shared" si="8"/>
        <v>19</v>
      </c>
      <c r="Z26" s="3">
        <f t="shared" si="9"/>
        <v>81.985100123860192</v>
      </c>
    </row>
    <row r="27" spans="1:26">
      <c r="A27" s="4" t="s">
        <v>56</v>
      </c>
      <c r="B27" t="s">
        <v>28</v>
      </c>
      <c r="C27" s="3">
        <f>IF('1_Bilancia commerciale'!D27&lt;1,ABS(1-'1_Bilancia commerciale'!D27)*20,('1_Bilancia commerciale'!D27-1)*20)</f>
        <v>106</v>
      </c>
      <c r="D27" s="3">
        <f>IF('2_posizione internaz.li'!D27&lt;0,'2_posizione internaz.li'!D27/-35*100,0)</f>
        <v>182.57142857142856</v>
      </c>
      <c r="E27" s="3">
        <f>IF('3_Tasso cambio effettivo'!D27&lt;0,'3_Tasso cambio effettivo'!D27/-5*100,'3_Tasso cambio effettivo'!D27/5*100)</f>
        <v>68</v>
      </c>
      <c r="F27" s="3">
        <f>IF('4_Quota export mondiale'!D27&lt;0,'4_Quota export mondiale'!D27/-6*100,0)</f>
        <v>46.333333333333329</v>
      </c>
      <c r="G27" s="3">
        <f>IF('5_Costo_lavoro'!D27&gt;0,'5_Costo_lavoro'!D27/9*100,0)</f>
        <v>60.000000000000007</v>
      </c>
      <c r="H27" s="3">
        <f>IF('6_Prezzo abitazioni'!D27&gt;0,'6_Prezzo abitazioni'!D27/6*100,0)</f>
        <v>0</v>
      </c>
      <c r="I27" s="3">
        <f>IF('7_Crediti concessi privati'!D27&gt;0,'7_Crediti concessi privati'!D27/14*100,0)</f>
        <v>20.714285714285712</v>
      </c>
      <c r="J27" s="3">
        <f>IF('8_Debiti settore privato'!D27&gt;0,'8_Debiti settore privato'!D27/133*100,0)</f>
        <v>52.255639097744364</v>
      </c>
      <c r="K27" s="3">
        <f>IF('9_Debito pubblico'!D27&gt;0,'9_Debito pubblico'!D27/60*100,0)</f>
        <v>72.5</v>
      </c>
      <c r="L27" s="3">
        <f>IF('10_Disoccupazione'!D27&gt;0,'10_Disoccupazione'!D27/10*100,0)</f>
        <v>134</v>
      </c>
      <c r="M27" s="3">
        <f>IF('11_esposizione finanziaria'!D27&gt;0,'11_esposizione finanziaria'!D27/16.5*100,0)</f>
        <v>3.6363636363636362</v>
      </c>
      <c r="N27" s="3">
        <f>IF('12_Tasso di attivita'!D27&lt;0,'12_Tasso di attivita'!D27/-0.2*100,0)</f>
        <v>50</v>
      </c>
      <c r="O27" s="3">
        <f>IF('13_Disoccupazione lungo periodo'!D27&gt;0,'13_Disoccupazione lungo periodo'!D27/0.5*100,0)</f>
        <v>520</v>
      </c>
      <c r="P27" s="3">
        <f>IF('14_Disoccupazione giovanile'!D27&gt;0,'14_Disoccupazione giovanile'!D27/2*100,0)</f>
        <v>720</v>
      </c>
      <c r="Q27">
        <f t="shared" si="0"/>
        <v>5</v>
      </c>
      <c r="R27" s="3">
        <f t="shared" si="4"/>
        <v>145.42936073951111</v>
      </c>
      <c r="S27">
        <f t="shared" si="5"/>
        <v>16</v>
      </c>
      <c r="T27">
        <f t="shared" si="1"/>
        <v>2</v>
      </c>
      <c r="U27" s="3">
        <f t="shared" si="2"/>
        <v>92.580952380952368</v>
      </c>
      <c r="V27">
        <f t="shared" si="6"/>
        <v>15</v>
      </c>
      <c r="W27">
        <f t="shared" si="3"/>
        <v>3</v>
      </c>
      <c r="X27" s="3">
        <f t="shared" si="7"/>
        <v>174.78958760537705</v>
      </c>
      <c r="Y27">
        <f t="shared" si="8"/>
        <v>18</v>
      </c>
      <c r="Z27" s="3">
        <f t="shared" si="9"/>
        <v>77.264133128134588</v>
      </c>
    </row>
    <row r="28" spans="1:26">
      <c r="A28" s="4" t="s">
        <v>56</v>
      </c>
      <c r="B28" t="s">
        <v>29</v>
      </c>
      <c r="C28" s="3">
        <f>IF('1_Bilancia commerciale'!D28&lt;1,ABS(1-'1_Bilancia commerciale'!D28)*20,('1_Bilancia commerciale'!D28-1)*20)</f>
        <v>6.0000000000000009</v>
      </c>
      <c r="D28" s="3">
        <f>IF('2_posizione internaz.li'!D28&lt;0,'2_posizione internaz.li'!D28/-35*100,0)</f>
        <v>0</v>
      </c>
      <c r="E28" s="3">
        <f>IF('3_Tasso cambio effettivo'!D28&lt;0,'3_Tasso cambio effettivo'!D28/-5*100,'3_Tasso cambio effettivo'!D28/5*100)</f>
        <v>55.999999999999993</v>
      </c>
      <c r="F28" s="3">
        <f>IF('4_Quota export mondiale'!D28&lt;0,'4_Quota export mondiale'!D28/-6*100,0)</f>
        <v>392</v>
      </c>
      <c r="G28" s="3">
        <f>IF('5_Costo_lavoro'!D28&gt;0,'5_Costo_lavoro'!D28/9*100,0)</f>
        <v>100</v>
      </c>
      <c r="H28" s="3">
        <f>IF('6_Prezzo abitazioni'!D28&gt;0,'6_Prezzo abitazioni'!D28/6*100,0)</f>
        <v>0</v>
      </c>
      <c r="I28" s="3">
        <f>IF('7_Crediti concessi privati'!D28&gt;0,'7_Crediti concessi privati'!D28/14*100,0)</f>
        <v>37.857142857142854</v>
      </c>
      <c r="J28" s="3">
        <f>IF('8_Debiti settore privato'!D28&gt;0,'8_Debiti settore privato'!D28/133*100,0)</f>
        <v>108.72180451127819</v>
      </c>
      <c r="K28" s="3">
        <f>IF('9_Debito pubblico'!D28&gt;0,'9_Debito pubblico'!D28/60*100,0)</f>
        <v>80.5</v>
      </c>
      <c r="L28" s="3">
        <f>IF('10_Disoccupazione'!D28&gt;0,'10_Disoccupazione'!D28/10*100,0)</f>
        <v>81</v>
      </c>
      <c r="M28" s="3">
        <f>IF('11_esposizione finanziaria'!D28&gt;0,'11_esposizione finanziaria'!D28/16.5*100,0)</f>
        <v>174.54545454545456</v>
      </c>
      <c r="N28" s="3">
        <f>IF('12_Tasso di attivita'!D28&lt;0,'12_Tasso di attivita'!D28/-0.2*100,0)</f>
        <v>550</v>
      </c>
      <c r="O28" s="3">
        <f>IF('13_Disoccupazione lungo periodo'!D28&gt;0,'13_Disoccupazione lungo periodo'!D28/0.5*100,0)</f>
        <v>100</v>
      </c>
      <c r="P28" s="3">
        <f>IF('14_Disoccupazione giovanile'!D28&gt;0,'14_Disoccupazione giovanile'!D28/2*100,0)</f>
        <v>180</v>
      </c>
      <c r="Q28">
        <f t="shared" si="0"/>
        <v>7</v>
      </c>
      <c r="R28" s="3">
        <f t="shared" si="4"/>
        <v>133.33031442241969</v>
      </c>
      <c r="S28">
        <f t="shared" si="5"/>
        <v>13</v>
      </c>
      <c r="T28">
        <f t="shared" si="1"/>
        <v>2</v>
      </c>
      <c r="U28" s="3">
        <f t="shared" si="2"/>
        <v>110.8</v>
      </c>
      <c r="V28">
        <f t="shared" si="6"/>
        <v>19</v>
      </c>
      <c r="W28">
        <f t="shared" si="3"/>
        <v>5</v>
      </c>
      <c r="X28" s="3">
        <f t="shared" si="7"/>
        <v>145.84715576820838</v>
      </c>
      <c r="Y28">
        <f t="shared" si="8"/>
        <v>14</v>
      </c>
      <c r="Z28" s="3">
        <f t="shared" si="9"/>
        <v>70.320756578989517</v>
      </c>
    </row>
    <row r="29" spans="1:26">
      <c r="A29" s="4" t="s">
        <v>57</v>
      </c>
      <c r="B29" t="s">
        <v>30</v>
      </c>
      <c r="C29" s="3">
        <f>IF('1_Bilancia commerciale'!D29&lt;1,ABS(1-'1_Bilancia commerciale'!D29)*20,('1_Bilancia commerciale'!D29-1)*20)</f>
        <v>96</v>
      </c>
      <c r="D29" s="3">
        <f>IF('2_posizione internaz.li'!D29&lt;0,'2_posizione internaz.li'!D29/-35*100,0)</f>
        <v>23.714285714285715</v>
      </c>
      <c r="E29" s="3">
        <f>IF('3_Tasso cambio effettivo'!D29&lt;0,'3_Tasso cambio effettivo'!D29/-5*100,'3_Tasso cambio effettivo'!D29/5*100)</f>
        <v>64</v>
      </c>
      <c r="F29" s="3">
        <f>IF('4_Quota export mondiale'!D29&lt;0,'4_Quota export mondiale'!D29/-6*100,0)</f>
        <v>203.5</v>
      </c>
      <c r="G29" s="3">
        <f>IF('5_Costo_lavoro'!D29&gt;0,'5_Costo_lavoro'!D29/9*100,0)</f>
        <v>45.55555555555555</v>
      </c>
      <c r="H29" s="3">
        <f>IF('6_Prezzo abitazioni'!D29&gt;0,'6_Prezzo abitazioni'!D29/6*100,0)</f>
        <v>20</v>
      </c>
      <c r="I29" s="3">
        <f>IF('7_Crediti concessi privati'!D29&gt;0,'7_Crediti concessi privati'!D29/14*100,0)</f>
        <v>50</v>
      </c>
      <c r="J29" s="3">
        <f>IF('8_Debiti settore privato'!D29&gt;0,'8_Debiti settore privato'!D29/133*100,0)</f>
        <v>142.18045112781954</v>
      </c>
      <c r="K29" s="3">
        <f>IF('9_Debito pubblico'!D29&gt;0,'9_Debito pubblico'!D29/60*100,0)</f>
        <v>62.166666666666657</v>
      </c>
      <c r="L29" s="3">
        <f>IF('10_Disoccupazione'!D29&gt;0,'10_Disoccupazione'!D29/10*100,0)</f>
        <v>82</v>
      </c>
      <c r="M29" s="3">
        <f>IF('11_esposizione finanziaria'!D29&gt;0,'11_esposizione finanziaria'!D29/16.5*100,0)</f>
        <v>10.90909090909091</v>
      </c>
      <c r="N29" s="3">
        <f>IF('12_Tasso di attivita'!D29&lt;0,'12_Tasso di attivita'!D29/-0.2*100,0)</f>
        <v>0</v>
      </c>
      <c r="O29" s="3">
        <f>IF('13_Disoccupazione lungo periodo'!D29&gt;0,'13_Disoccupazione lungo periodo'!D29/0.5*100,0)</f>
        <v>140</v>
      </c>
      <c r="P29" s="3">
        <f>IF('14_Disoccupazione giovanile'!D29&gt;0,'14_Disoccupazione giovanile'!D29/2*100,0)</f>
        <v>130</v>
      </c>
      <c r="Q29">
        <f t="shared" si="0"/>
        <v>4</v>
      </c>
      <c r="R29" s="3">
        <f t="shared" si="4"/>
        <v>76.430432140958459</v>
      </c>
      <c r="S29">
        <f t="shared" si="5"/>
        <v>7</v>
      </c>
      <c r="T29">
        <f t="shared" si="1"/>
        <v>1</v>
      </c>
      <c r="U29" s="3">
        <f t="shared" si="2"/>
        <v>86.55396825396825</v>
      </c>
      <c r="V29">
        <f t="shared" si="6"/>
        <v>14</v>
      </c>
      <c r="W29">
        <f t="shared" si="3"/>
        <v>3</v>
      </c>
      <c r="X29" s="3">
        <f t="shared" si="7"/>
        <v>70.80624541150857</v>
      </c>
      <c r="Y29">
        <f t="shared" si="8"/>
        <v>6</v>
      </c>
      <c r="Z29" s="3">
        <f t="shared" si="9"/>
        <v>59.55520510172699</v>
      </c>
    </row>
    <row r="30" spans="1:26">
      <c r="A30" s="4" t="s">
        <v>57</v>
      </c>
      <c r="B30" t="s">
        <v>31</v>
      </c>
      <c r="C30" s="3">
        <f>IF('1_Bilancia commerciale'!D30&lt;1,ABS(1-'1_Bilancia commerciale'!D30)*20,('1_Bilancia commerciale'!D30-1)*20)</f>
        <v>76</v>
      </c>
      <c r="D30" s="3">
        <f>IF('2_posizione internaz.li'!D30&lt;0,'2_posizione internaz.li'!D30/-35*100,0)</f>
        <v>33.142857142857139</v>
      </c>
      <c r="E30" s="3">
        <f>IF('3_Tasso cambio effettivo'!D30&lt;0,'3_Tasso cambio effettivo'!D30/-5*100,'3_Tasso cambio effettivo'!D30/5*100)</f>
        <v>156</v>
      </c>
      <c r="F30" s="3">
        <f>IF('4_Quota export mondiale'!D30&lt;0,'4_Quota export mondiale'!D30/-6*100,0)</f>
        <v>432</v>
      </c>
      <c r="G30" s="3">
        <f>IF('5_Costo_lavoro'!D30&gt;0,'5_Costo_lavoro'!D30/9*100,0)</f>
        <v>64.444444444444443</v>
      </c>
      <c r="H30" s="3">
        <f>IF('6_Prezzo abitazioni'!D30&gt;0,'6_Prezzo abitazioni'!D30/6*100,0)</f>
        <v>0</v>
      </c>
      <c r="I30" s="3">
        <f>IF('7_Crediti concessi privati'!D30&gt;0,'7_Crediti concessi privati'!D30/14*100,0)</f>
        <v>11.428571428571429</v>
      </c>
      <c r="J30" s="3">
        <f>IF('8_Debiti settore privato'!D30&gt;0,'8_Debiti settore privato'!D30/133*100,0)</f>
        <v>132.78195488721803</v>
      </c>
      <c r="K30" s="3">
        <f>IF('9_Debito pubblico'!D30&gt;0,'9_Debito pubblico'!D30/60*100,0)</f>
        <v>133.5</v>
      </c>
      <c r="L30" s="3">
        <f>IF('10_Disoccupazione'!D30&gt;0,'10_Disoccupazione'!D30/10*100,0)</f>
        <v>78</v>
      </c>
      <c r="M30" s="3">
        <f>IF('11_esposizione finanziaria'!D30&gt;0,'11_esposizione finanziaria'!D30/16.5*100,0)</f>
        <v>63.030303030303038</v>
      </c>
      <c r="N30" s="3">
        <f>IF('12_Tasso di attivita'!D30&lt;0,'12_Tasso di attivita'!D30/-0.2*100,0)</f>
        <v>149.99999999999997</v>
      </c>
      <c r="O30" s="3">
        <f>IF('13_Disoccupazione lungo periodo'!D30&gt;0,'13_Disoccupazione lungo periodo'!D30/0.5*100,0)</f>
        <v>260</v>
      </c>
      <c r="P30" s="3">
        <f>IF('14_Disoccupazione giovanile'!D30&gt;0,'14_Disoccupazione giovanile'!D30/2*100,0)</f>
        <v>315</v>
      </c>
      <c r="Q30">
        <f t="shared" si="0"/>
        <v>7</v>
      </c>
      <c r="R30" s="3">
        <f t="shared" si="4"/>
        <v>136.09486649524243</v>
      </c>
      <c r="S30">
        <f t="shared" si="5"/>
        <v>14</v>
      </c>
      <c r="T30">
        <f t="shared" si="1"/>
        <v>2</v>
      </c>
      <c r="U30" s="3">
        <f t="shared" si="2"/>
        <v>152.3174603174603</v>
      </c>
      <c r="V30">
        <f t="shared" si="6"/>
        <v>24</v>
      </c>
      <c r="W30">
        <f t="shared" si="3"/>
        <v>5</v>
      </c>
      <c r="X30" s="3">
        <f t="shared" si="7"/>
        <v>127.08231437178807</v>
      </c>
      <c r="Y30">
        <f t="shared" si="8"/>
        <v>13</v>
      </c>
      <c r="Z30" s="3">
        <f t="shared" si="9"/>
        <v>60.028548929563627</v>
      </c>
    </row>
    <row r="31" spans="1:26">
      <c r="A31" s="4"/>
      <c r="B31" t="s">
        <v>82</v>
      </c>
      <c r="C31" s="3">
        <f>AVERAGE(C3:C30)</f>
        <v>83.071428571428569</v>
      </c>
      <c r="D31" s="3">
        <f t="shared" ref="D31:P31" si="10">AVERAGE(D3:D30)</f>
        <v>138.40816326530614</v>
      </c>
      <c r="E31" s="3">
        <f>AVERAGE(E3:E30)</f>
        <v>67.714285714285708</v>
      </c>
      <c r="F31" s="3">
        <f>AVERAGE(F3:F30)</f>
        <v>141.26190476190476</v>
      </c>
      <c r="G31" s="3">
        <f t="shared" si="10"/>
        <v>56.388888888888893</v>
      </c>
      <c r="H31" s="3">
        <f>AVERAGE(H3:H30)</f>
        <v>13.910256410256409</v>
      </c>
      <c r="I31" s="3">
        <f>AVERAGE(I3:I30)</f>
        <v>36.58163265306122</v>
      </c>
      <c r="J31" s="3">
        <f t="shared" si="10"/>
        <v>115.27389903329752</v>
      </c>
      <c r="K31" s="3">
        <f t="shared" si="10"/>
        <v>109.1488095238095</v>
      </c>
      <c r="L31" s="3">
        <f t="shared" si="10"/>
        <v>97.571428571428569</v>
      </c>
      <c r="M31" s="3">
        <f t="shared" si="10"/>
        <v>29.696969696969692</v>
      </c>
      <c r="N31" s="3">
        <f t="shared" si="10"/>
        <v>260.71428571428572</v>
      </c>
      <c r="O31" s="3">
        <f t="shared" si="10"/>
        <v>455.71428571428572</v>
      </c>
      <c r="P31" s="3">
        <f t="shared" si="10"/>
        <v>428.75</v>
      </c>
      <c r="R31" s="3">
        <f t="shared" si="4"/>
        <v>145.30044560851491</v>
      </c>
      <c r="U31" s="3">
        <f t="shared" si="2"/>
        <v>97.368934240362819</v>
      </c>
      <c r="X31" s="3">
        <f t="shared" si="7"/>
        <v>171.92906303526604</v>
      </c>
      <c r="Z31" s="3">
        <f t="shared" si="9"/>
        <v>76.067093789063861</v>
      </c>
    </row>
    <row r="32" spans="1:26">
      <c r="A32" s="4" t="s">
        <v>56</v>
      </c>
      <c r="C32" s="3">
        <f>SUMIF($A3:$A30,"EUR",C3:C30)/19</f>
        <v>82.315789473684205</v>
      </c>
      <c r="D32" s="3">
        <f t="shared" ref="D32:P32" si="11">SUMIF($A3:$A30,"EUR",D3:D30)/19</f>
        <v>132.73684210526315</v>
      </c>
      <c r="E32" s="3">
        <f t="shared" si="11"/>
        <v>58.315789473684212</v>
      </c>
      <c r="F32" s="3">
        <f t="shared" si="11"/>
        <v>145.14035087719301</v>
      </c>
      <c r="G32" s="3">
        <f t="shared" si="11"/>
        <v>52.807017543859651</v>
      </c>
      <c r="H32" s="3">
        <f t="shared" si="11"/>
        <v>17.982456140350877</v>
      </c>
      <c r="I32" s="3">
        <f t="shared" si="11"/>
        <v>43.383458646616539</v>
      </c>
      <c r="J32" s="3">
        <f t="shared" si="11"/>
        <v>123.72378314206568</v>
      </c>
      <c r="K32" s="3">
        <f t="shared" si="11"/>
        <v>121.21929824561403</v>
      </c>
      <c r="L32" s="3">
        <f t="shared" si="11"/>
        <v>102.68421052631579</v>
      </c>
      <c r="M32" s="3">
        <f t="shared" si="11"/>
        <v>31.068580542264755</v>
      </c>
      <c r="N32" s="3">
        <f t="shared" si="11"/>
        <v>244.73684210526315</v>
      </c>
      <c r="O32" s="3">
        <f t="shared" si="11"/>
        <v>528.42105263157896</v>
      </c>
      <c r="P32" s="3">
        <f t="shared" si="11"/>
        <v>443.94736842105266</v>
      </c>
      <c r="R32" s="3">
        <f t="shared" si="4"/>
        <v>152.03448856248619</v>
      </c>
      <c r="U32" s="3">
        <f t="shared" si="2"/>
        <v>94.26315789473685</v>
      </c>
      <c r="X32" s="3">
        <f t="shared" si="7"/>
        <v>184.12967226679137</v>
      </c>
      <c r="Z32" s="3">
        <f t="shared" si="9"/>
        <v>77.856725896770399</v>
      </c>
    </row>
    <row r="33" spans="1:26">
      <c r="A33" s="4" t="s">
        <v>57</v>
      </c>
      <c r="C33" s="3">
        <f>SUMIF($A3:$A30,"N_EUR",C3:C30)/9</f>
        <v>84.666666666666671</v>
      </c>
      <c r="D33" s="3">
        <f t="shared" ref="D33:P33" si="12">SUMIF($A3:$A30,"N_EUR",D3:D30)/9</f>
        <v>150.38095238095238</v>
      </c>
      <c r="E33" s="3">
        <f t="shared" si="12"/>
        <v>87.555555555555557</v>
      </c>
      <c r="F33" s="3">
        <f t="shared" si="12"/>
        <v>133.07407407407405</v>
      </c>
      <c r="G33" s="3">
        <f t="shared" si="12"/>
        <v>63.950617283950614</v>
      </c>
      <c r="H33" s="3">
        <f t="shared" si="12"/>
        <v>2.2222222222222223</v>
      </c>
      <c r="I33" s="3">
        <f t="shared" si="12"/>
        <v>22.222222222222218</v>
      </c>
      <c r="J33" s="3">
        <f t="shared" si="12"/>
        <v>97.435254803675846</v>
      </c>
      <c r="K33" s="3">
        <f t="shared" si="12"/>
        <v>83.666666666666671</v>
      </c>
      <c r="L33" s="3">
        <f t="shared" si="12"/>
        <v>86.777777777777771</v>
      </c>
      <c r="M33" s="3">
        <f t="shared" si="12"/>
        <v>26.801346801346803</v>
      </c>
      <c r="N33" s="3">
        <f t="shared" si="12"/>
        <v>294.4444444444444</v>
      </c>
      <c r="O33" s="3">
        <f t="shared" si="12"/>
        <v>302.22222222222223</v>
      </c>
      <c r="P33" s="3">
        <f t="shared" si="12"/>
        <v>396.66666666666669</v>
      </c>
      <c r="R33" s="3">
        <f t="shared" si="4"/>
        <v>130.86333498488884</v>
      </c>
      <c r="U33" s="3">
        <f t="shared" si="2"/>
        <v>103.92557319223984</v>
      </c>
      <c r="X33" s="3">
        <f t="shared" si="7"/>
        <v>145.82875820302721</v>
      </c>
      <c r="Z33" s="3">
        <f t="shared" si="9"/>
        <v>71.637375629796111</v>
      </c>
    </row>
    <row r="34" spans="1:26">
      <c r="A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  <c r="U34" s="3"/>
      <c r="X34" s="3"/>
    </row>
    <row r="35" spans="1:2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6">
      <c r="A36" s="4" t="s">
        <v>59</v>
      </c>
      <c r="E36" s="7" t="s">
        <v>71</v>
      </c>
      <c r="G36" s="6" t="s">
        <v>72</v>
      </c>
    </row>
  </sheetData>
  <mergeCells count="3">
    <mergeCell ref="Q1:S1"/>
    <mergeCell ref="T1:V1"/>
    <mergeCell ref="W1:Y1"/>
  </mergeCells>
  <conditionalFormatting sqref="P3:P30 P32:P33">
    <cfRule type="cellIs" dxfId="46" priority="1" stopIfTrue="1" operator="greaterThanOrEqual">
      <formula>100</formula>
    </cfRule>
  </conditionalFormatting>
  <conditionalFormatting sqref="N31:P31 C3:M33">
    <cfRule type="cellIs" dxfId="45" priority="4" stopIfTrue="1" operator="greaterThanOrEqual">
      <formula>100</formula>
    </cfRule>
  </conditionalFormatting>
  <conditionalFormatting sqref="N3:N30 N32:N33">
    <cfRule type="cellIs" dxfId="44" priority="3" stopIfTrue="1" operator="greaterThanOrEqual">
      <formula>100</formula>
    </cfRule>
  </conditionalFormatting>
  <conditionalFormatting sqref="O3:O30 O32:O33">
    <cfRule type="cellIs" dxfId="43" priority="2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activeCell="M35" sqref="M35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6">
      <c r="Q1" s="74" t="s">
        <v>79</v>
      </c>
      <c r="R1" s="75"/>
      <c r="S1" s="75"/>
      <c r="T1" s="74" t="s">
        <v>80</v>
      </c>
      <c r="U1" s="75"/>
      <c r="V1" s="75"/>
      <c r="W1" s="74" t="s">
        <v>81</v>
      </c>
      <c r="X1" s="75"/>
      <c r="Y1" s="75"/>
    </row>
    <row r="2" spans="1:26" ht="38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</row>
    <row r="3" spans="1:26">
      <c r="A3" s="4" t="s">
        <v>56</v>
      </c>
      <c r="B3" t="s">
        <v>3</v>
      </c>
      <c r="C3" s="3">
        <f>IF('1_Bilancia commerciale'!E3&lt;1,ABS(1-'1_Bilancia commerciale'!E3)*20,('1_Bilancia commerciale'!E3-1)*20)</f>
        <v>22</v>
      </c>
      <c r="D3" s="3">
        <f>IF('2_posizione internaz.li'!E3&lt;0,'2_posizione internaz.li'!E3/-35*100,0)</f>
        <v>0</v>
      </c>
      <c r="E3" s="3">
        <f>IF('3_Tasso cambio effettivo'!E3&lt;0,'3_Tasso cambio effettivo'!E3/-5*100,'3_Tasso cambio effettivo'!E3/5*100)</f>
        <v>86</v>
      </c>
      <c r="F3" s="3">
        <f>IF('4_Quota export mondiale'!E3&lt;0,'4_Quota export mondiale'!E3/-6*100,0)</f>
        <v>258.83333333333331</v>
      </c>
      <c r="G3" s="3">
        <f>IF('5_Costo_lavoro'!E3&gt;0,'5_Costo_lavoro'!E3/9*100,0)</f>
        <v>54.44444444444445</v>
      </c>
      <c r="H3" s="3">
        <f>IF('6_Prezzo abitazioni'!E3&gt;0,'6_Prezzo abitazioni'!E3/6*100,0)</f>
        <v>3.3333333333333335</v>
      </c>
      <c r="I3" s="3">
        <f>IF('7_Crediti concessi privati'!E3&gt;0,'7_Crediti concessi privati'!E3/14*100,0)</f>
        <v>105</v>
      </c>
      <c r="J3" s="3">
        <f>IF('8_Debiti settore privato'!E3&gt;0,'8_Debiti settore privato'!E3/133*100,0)</f>
        <v>143.60902255639098</v>
      </c>
      <c r="K3" s="3">
        <f>IF('9_Debito pubblico'!E3&gt;0,'9_Debito pubblico'!E3/60*100,0)</f>
        <v>174.66666666666666</v>
      </c>
      <c r="L3" s="3">
        <f>IF('10_Disoccupazione'!E3&gt;0,'10_Disoccupazione'!E3/10*100,0)</f>
        <v>77</v>
      </c>
      <c r="M3" s="3">
        <f>IF('11_esposizione finanziaria'!E3&gt;0,'11_esposizione finanziaria'!E3/16.5*100,0)</f>
        <v>0</v>
      </c>
      <c r="N3" s="3">
        <f>IF('12_Tasso di attivita'!E3&lt;0,'12_Tasso di attivita'!E3/-0.2*100,0)</f>
        <v>0</v>
      </c>
      <c r="O3" s="3">
        <f>IF('13_Disoccupazione lungo periodo'!E3&gt;0,'13_Disoccupazione lungo periodo'!E3/0.5*100,0)</f>
        <v>0</v>
      </c>
      <c r="P3" s="3">
        <f>IF('14_Disoccupazione giovanile'!E3&gt;0,'14_Disoccupazione giovanile'!E3/2*100,0)</f>
        <v>0</v>
      </c>
      <c r="Q3">
        <f t="shared" ref="Q3:Q30" si="0">COUNTIF(C3:P3,"&gt;=100")</f>
        <v>4</v>
      </c>
      <c r="R3" s="3">
        <f>AVERAGE(C3:P3)</f>
        <v>66.063342881012048</v>
      </c>
      <c r="S3">
        <f>RANK(R3,R$3:R$30,1)</f>
        <v>4</v>
      </c>
      <c r="T3">
        <f t="shared" ref="T3:T30" si="1">COUNTIF(C3:G3,"&gt;=100")</f>
        <v>1</v>
      </c>
      <c r="U3" s="3">
        <f t="shared" ref="U3:U33" si="2">AVERAGE(C3:G3)</f>
        <v>84.25555555555556</v>
      </c>
      <c r="V3">
        <f>RANK(U3,U$3:U$30,1)</f>
        <v>8</v>
      </c>
      <c r="W3">
        <f t="shared" ref="W3:W30" si="3">COUNTIF(H3:P3,"&gt;=100")</f>
        <v>3</v>
      </c>
      <c r="X3" s="3">
        <f>AVERAGE(H3:P3)</f>
        <v>55.956558061821219</v>
      </c>
      <c r="Y3">
        <f>RANK(X3,X$3:X$30,1)</f>
        <v>6</v>
      </c>
      <c r="Z3" s="3">
        <f>SUM(H3:P3)/14/R3*100</f>
        <v>54.450882245744367</v>
      </c>
    </row>
    <row r="4" spans="1:26">
      <c r="A4" s="4" t="s">
        <v>57</v>
      </c>
      <c r="B4" t="s">
        <v>5</v>
      </c>
      <c r="C4" s="3">
        <f>IF('1_Bilancia commerciale'!E4&lt;1,ABS(1-'1_Bilancia commerciale'!E4)*20,('1_Bilancia commerciale'!E4-1)*20)</f>
        <v>36</v>
      </c>
      <c r="D4" s="3">
        <f>IF('2_posizione internaz.li'!E4&lt;0,'2_posizione internaz.li'!E4/-35*100,0)</f>
        <v>222.00000000000003</v>
      </c>
      <c r="E4" s="3">
        <f>IF('3_Tasso cambio effettivo'!E4&lt;0,'3_Tasso cambio effettivo'!E4/-5*100,'3_Tasso cambio effettivo'!E4/5*100)</f>
        <v>80</v>
      </c>
      <c r="F4" s="3">
        <f>IF('4_Quota export mondiale'!E4&lt;0,'4_Quota export mondiale'!E4/-6*100,0)</f>
        <v>16.833333333333332</v>
      </c>
      <c r="G4" s="3">
        <f>IF('5_Costo_lavoro'!E4&gt;0,'5_Costo_lavoro'!E4/9*100,0)</f>
        <v>135.55555555555554</v>
      </c>
      <c r="H4" s="3">
        <f>IF('6_Prezzo abitazioni'!E4&gt;0,'6_Prezzo abitazioni'!E4/6*100,0)</f>
        <v>0</v>
      </c>
      <c r="I4" s="3">
        <f>IF('7_Crediti concessi privati'!E4&gt;0,'7_Crediti concessi privati'!E4/14*100,0)</f>
        <v>18.571428571428573</v>
      </c>
      <c r="J4" s="3">
        <f>IF('8_Debiti settore privato'!E4&gt;0,'8_Debiti settore privato'!E4/133*100,0)</f>
        <v>96.466165413533844</v>
      </c>
      <c r="K4" s="3">
        <f>IF('9_Debito pubblico'!E4&gt;0,'9_Debito pubblico'!E4/60*100,0)</f>
        <v>27.833333333333332</v>
      </c>
      <c r="L4" s="3">
        <f>IF('10_Disoccupazione'!E4&gt;0,'10_Disoccupazione'!E4/10*100,0)</f>
        <v>113.00000000000001</v>
      </c>
      <c r="M4" s="3">
        <f>IF('11_esposizione finanziaria'!E4&gt;0,'11_esposizione finanziaria'!E4/16.5*100,0)</f>
        <v>70.909090909090907</v>
      </c>
      <c r="N4" s="3">
        <f>IF('12_Tasso di attivita'!E4&lt;0,'12_Tasso di attivita'!E4/-0.2*100,0)</f>
        <v>50</v>
      </c>
      <c r="O4" s="3">
        <f>IF('13_Disoccupazione lungo periodo'!E4&gt;0,'13_Disoccupazione lungo periodo'!E4/0.5*100,0)</f>
        <v>760</v>
      </c>
      <c r="P4" s="3">
        <f>IF('14_Disoccupazione giovanile'!E4&gt;0,'14_Disoccupazione giovanile'!E4/2*100,0)</f>
        <v>650</v>
      </c>
      <c r="Q4">
        <f t="shared" si="0"/>
        <v>5</v>
      </c>
      <c r="R4" s="3">
        <f t="shared" ref="R4:R33" si="4">AVERAGE(C4:P4)</f>
        <v>162.65492193687683</v>
      </c>
      <c r="S4">
        <f t="shared" ref="S4:S30" si="5">RANK(R4,R$3:R$30,1)</f>
        <v>21</v>
      </c>
      <c r="T4">
        <f t="shared" si="1"/>
        <v>2</v>
      </c>
      <c r="U4" s="3">
        <f t="shared" si="2"/>
        <v>98.077777777777769</v>
      </c>
      <c r="V4">
        <f t="shared" ref="V4:V30" si="6">RANK(U4,U$3:U$30,1)</f>
        <v>11</v>
      </c>
      <c r="W4">
        <f t="shared" si="3"/>
        <v>3</v>
      </c>
      <c r="X4" s="3">
        <f t="shared" ref="X4:X33" si="7">AVERAGE(H4:P4)</f>
        <v>198.53111313637632</v>
      </c>
      <c r="Y4">
        <f t="shared" ref="Y4:Y30" si="8">RANK(X4,X$3:X$30,1)</f>
        <v>21</v>
      </c>
      <c r="Z4" s="3">
        <f t="shared" ref="Z4:Z33" si="9">SUM(H4:P4)/14/R4*100</f>
        <v>78.464975199845867</v>
      </c>
    </row>
    <row r="5" spans="1:26">
      <c r="A5" s="4" t="s">
        <v>57</v>
      </c>
      <c r="B5" t="s">
        <v>6</v>
      </c>
      <c r="C5" s="3">
        <f>IF('1_Bilancia commerciale'!E5&lt;1,ABS(1-'1_Bilancia commerciale'!E5)*20,('1_Bilancia commerciale'!E5-1)*20)</f>
        <v>68</v>
      </c>
      <c r="D5" s="3">
        <f>IF('2_posizione internaz.li'!E5&lt;0,'2_posizione internaz.li'!E5/-35*100,0)</f>
        <v>131.14285714285714</v>
      </c>
      <c r="E5" s="3">
        <f>IF('3_Tasso cambio effettivo'!E5&lt;0,'3_Tasso cambio effettivo'!E5/-5*100,'3_Tasso cambio effettivo'!E5/5*100)</f>
        <v>10</v>
      </c>
      <c r="F5" s="3">
        <f>IF('4_Quota export mondiale'!E5&lt;0,'4_Quota export mondiale'!E5/-6*100,0)</f>
        <v>74.666666666666671</v>
      </c>
      <c r="G5" s="3">
        <f>IF('5_Costo_lavoro'!E5&gt;0,'5_Costo_lavoro'!E5/9*100,0)</f>
        <v>42.222222222222221</v>
      </c>
      <c r="H5" s="3">
        <f>IF('6_Prezzo abitazioni'!E5&gt;0,'6_Prezzo abitazioni'!E5/6*100,0)</f>
        <v>0</v>
      </c>
      <c r="I5" s="3">
        <f>IF('7_Crediti concessi privati'!E5&gt;0,'7_Crediti concessi privati'!E5/14*100,0)</f>
        <v>20.714285714285712</v>
      </c>
      <c r="J5" s="3">
        <f>IF('8_Debiti settore privato'!E5&gt;0,'8_Debiti settore privato'!E5/133*100,0)</f>
        <v>53.157894736842103</v>
      </c>
      <c r="K5" s="3">
        <f>IF('9_Debito pubblico'!E5&gt;0,'9_Debito pubblico'!E5/60*100,0)</f>
        <v>74.166666666666671</v>
      </c>
      <c r="L5" s="3">
        <f>IF('10_Disoccupazione'!E5&gt;0,'10_Disoccupazione'!E5/10*100,0)</f>
        <v>70</v>
      </c>
      <c r="M5" s="3">
        <f>IF('11_esposizione finanziaria'!E5&gt;0,'11_esposizione finanziaria'!E5/16.5*100,0)</f>
        <v>31.515151515151519</v>
      </c>
      <c r="N5" s="3">
        <f>IF('12_Tasso di attivita'!E5&lt;0,'12_Tasso di attivita'!E5/-0.2*100,0)</f>
        <v>0</v>
      </c>
      <c r="O5" s="3">
        <f>IF('13_Disoccupazione lungo periodo'!E5&gt;0,'13_Disoccupazione lungo periodo'!E5/0.5*100,0)</f>
        <v>200</v>
      </c>
      <c r="P5" s="3">
        <f>IF('14_Disoccupazione giovanile'!E5&gt;0,'14_Disoccupazione giovanile'!E5/2*100,0)</f>
        <v>145</v>
      </c>
      <c r="Q5">
        <f t="shared" si="0"/>
        <v>3</v>
      </c>
      <c r="R5" s="3">
        <f t="shared" si="4"/>
        <v>65.756124618906568</v>
      </c>
      <c r="S5">
        <f t="shared" si="5"/>
        <v>3</v>
      </c>
      <c r="T5">
        <f t="shared" si="1"/>
        <v>1</v>
      </c>
      <c r="U5" s="3">
        <f t="shared" si="2"/>
        <v>65.206349206349202</v>
      </c>
      <c r="V5">
        <f t="shared" si="6"/>
        <v>4</v>
      </c>
      <c r="W5">
        <f t="shared" si="3"/>
        <v>2</v>
      </c>
      <c r="X5" s="3">
        <f t="shared" si="7"/>
        <v>66.061555403660662</v>
      </c>
      <c r="Y5">
        <f t="shared" si="8"/>
        <v>10</v>
      </c>
      <c r="Z5" s="3">
        <f t="shared" si="9"/>
        <v>64.584315157900079</v>
      </c>
    </row>
    <row r="6" spans="1:26">
      <c r="A6" s="4" t="s">
        <v>57</v>
      </c>
      <c r="B6" t="s">
        <v>7</v>
      </c>
      <c r="C6" s="3">
        <f>IF('1_Bilancia commerciale'!E6&lt;1,ABS(1-'1_Bilancia commerciale'!E6)*20,('1_Bilancia commerciale'!E6-1)*20)</f>
        <v>110</v>
      </c>
      <c r="D6" s="3">
        <f>IF('2_posizione internaz.li'!E6&lt;0,'2_posizione internaz.li'!E6/-35*100,0)</f>
        <v>0</v>
      </c>
      <c r="E6" s="3">
        <f>IF('3_Tasso cambio effettivo'!E6&lt;0,'3_Tasso cambio effettivo'!E6/-5*100,'3_Tasso cambio effettivo'!E6/5*100)</f>
        <v>156</v>
      </c>
      <c r="F6" s="3">
        <f>IF('4_Quota export mondiale'!E6&lt;0,'4_Quota export mondiale'!E6/-6*100,0)</f>
        <v>295.5</v>
      </c>
      <c r="G6" s="3">
        <f>IF('5_Costo_lavoro'!E6&gt;0,'5_Costo_lavoro'!E6/9*100,0)</f>
        <v>0</v>
      </c>
      <c r="H6" s="3">
        <f>IF('6_Prezzo abitazioni'!E6&gt;0,'6_Prezzo abitazioni'!E6/6*100,0)</f>
        <v>0</v>
      </c>
      <c r="I6" s="3">
        <f>IF('7_Crediti concessi privati'!E6&gt;0,'7_Crediti concessi privati'!E6/14*100,0)</f>
        <v>56.428571428571431</v>
      </c>
      <c r="J6" s="3">
        <f>IF('8_Debiti settore privato'!E6&gt;0,'8_Debiti settore privato'!E6/133*100,0)</f>
        <v>168.42105263157893</v>
      </c>
      <c r="K6" s="3">
        <f>IF('9_Debito pubblico'!E6&gt;0,'9_Debito pubblico'!E6/60*100,0)</f>
        <v>74.833333333333329</v>
      </c>
      <c r="L6" s="3">
        <f>IF('10_Disoccupazione'!E6&gt;0,'10_Disoccupazione'!E6/10*100,0)</f>
        <v>78</v>
      </c>
      <c r="M6" s="3">
        <f>IF('11_esposizione finanziaria'!E6&gt;0,'11_esposizione finanziaria'!E6/16.5*100,0)</f>
        <v>15.151515151515152</v>
      </c>
      <c r="N6" s="3">
        <f>IF('12_Tasso di attivita'!E6&lt;0,'12_Tasso di attivita'!E6/-0.2*100,0)</f>
        <v>800</v>
      </c>
      <c r="O6" s="3">
        <f>IF('13_Disoccupazione lungo periodo'!E6&gt;0,'13_Disoccupazione lungo periodo'!E6/0.5*100,0)</f>
        <v>300</v>
      </c>
      <c r="P6" s="3">
        <f>IF('14_Disoccupazione giovanile'!E6&gt;0,'14_Disoccupazione giovanile'!E6/2*100,0)</f>
        <v>114.99999999999999</v>
      </c>
      <c r="Q6">
        <f t="shared" si="0"/>
        <v>7</v>
      </c>
      <c r="R6" s="3">
        <f t="shared" si="4"/>
        <v>154.95246232464277</v>
      </c>
      <c r="S6">
        <f t="shared" si="5"/>
        <v>20</v>
      </c>
      <c r="T6">
        <f t="shared" si="1"/>
        <v>3</v>
      </c>
      <c r="U6" s="3">
        <f t="shared" si="2"/>
        <v>112.3</v>
      </c>
      <c r="V6">
        <f t="shared" si="6"/>
        <v>14</v>
      </c>
      <c r="W6">
        <f t="shared" si="3"/>
        <v>4</v>
      </c>
      <c r="X6" s="3">
        <f t="shared" si="7"/>
        <v>178.64827472722209</v>
      </c>
      <c r="Y6">
        <f t="shared" si="8"/>
        <v>20</v>
      </c>
      <c r="Z6" s="3">
        <f t="shared" si="9"/>
        <v>74.116485626982879</v>
      </c>
    </row>
    <row r="7" spans="1:26">
      <c r="A7" s="4" t="s">
        <v>56</v>
      </c>
      <c r="B7" t="s">
        <v>8</v>
      </c>
      <c r="C7" s="3">
        <f>IF('1_Bilancia commerciale'!E7&lt;1,ABS(1-'1_Bilancia commerciale'!E7)*20,('1_Bilancia commerciale'!E7-1)*20)</f>
        <v>108</v>
      </c>
      <c r="D7" s="3">
        <f>IF('2_posizione internaz.li'!E7&lt;0,'2_posizione internaz.li'!E7/-35*100,0)</f>
        <v>0</v>
      </c>
      <c r="E7" s="3">
        <f>IF('3_Tasso cambio effettivo'!E7&lt;0,'3_Tasso cambio effettivo'!E7/-5*100,'3_Tasso cambio effettivo'!E7/5*100)</f>
        <v>180</v>
      </c>
      <c r="F7" s="3">
        <f>IF('4_Quota export mondiale'!E7&lt;0,'4_Quota export mondiale'!E7/-6*100,0)</f>
        <v>279.16666666666663</v>
      </c>
      <c r="G7" s="3">
        <f>IF('5_Costo_lavoro'!E7&gt;0,'5_Costo_lavoro'!E7/9*100,0)</f>
        <v>27.777777777777779</v>
      </c>
      <c r="H7" s="3">
        <f>IF('6_Prezzo abitazioni'!E7&gt;0,'6_Prezzo abitazioni'!E7/6*100,0)</f>
        <v>35</v>
      </c>
      <c r="I7" s="3">
        <f>IF('7_Crediti concessi privati'!E7&gt;0,'7_Crediti concessi privati'!E7/14*100,0)</f>
        <v>10</v>
      </c>
      <c r="J7" s="3">
        <f>IF('8_Debiti settore privato'!E7&gt;0,'8_Debiti settore privato'!E7/133*100,0)</f>
        <v>76.616541353383454</v>
      </c>
      <c r="K7" s="3">
        <f>IF('9_Debito pubblico'!E7&gt;0,'9_Debito pubblico'!E7/60*100,0)</f>
        <v>135.16666666666666</v>
      </c>
      <c r="L7" s="3">
        <f>IF('10_Disoccupazione'!E7&gt;0,'10_Disoccupazione'!E7/10*100,0)</f>
        <v>61</v>
      </c>
      <c r="M7" s="3">
        <f>IF('11_esposizione finanziaria'!E7&gt;0,'11_esposizione finanziaria'!E7/16.5*100,0)</f>
        <v>19.393939393939394</v>
      </c>
      <c r="N7" s="3">
        <f>IF('12_Tasso di attivita'!E7&lt;0,'12_Tasso di attivita'!E7/-0.2*100,0)</f>
        <v>0</v>
      </c>
      <c r="O7" s="3">
        <f>IF('13_Disoccupazione lungo periodo'!E7&gt;0,'13_Disoccupazione lungo periodo'!E7/0.5*100,0)</f>
        <v>0</v>
      </c>
      <c r="P7" s="3">
        <f>IF('14_Disoccupazione giovanile'!E7&gt;0,'14_Disoccupazione giovanile'!E7/2*100,0)</f>
        <v>0</v>
      </c>
      <c r="Q7">
        <f t="shared" si="0"/>
        <v>4</v>
      </c>
      <c r="R7" s="3">
        <f t="shared" si="4"/>
        <v>66.580113704173854</v>
      </c>
      <c r="S7">
        <f t="shared" si="5"/>
        <v>5</v>
      </c>
      <c r="T7">
        <f t="shared" si="1"/>
        <v>3</v>
      </c>
      <c r="U7" s="3">
        <f t="shared" si="2"/>
        <v>118.98888888888889</v>
      </c>
      <c r="V7">
        <f t="shared" si="6"/>
        <v>17</v>
      </c>
      <c r="W7">
        <f t="shared" si="3"/>
        <v>1</v>
      </c>
      <c r="X7" s="3">
        <f t="shared" si="7"/>
        <v>37.464127490443275</v>
      </c>
      <c r="Y7">
        <f t="shared" si="8"/>
        <v>1</v>
      </c>
      <c r="Z7" s="3">
        <f t="shared" si="9"/>
        <v>36.17308625387988</v>
      </c>
    </row>
    <row r="8" spans="1:26">
      <c r="A8" s="4" t="s">
        <v>56</v>
      </c>
      <c r="B8" t="s">
        <v>9</v>
      </c>
      <c r="C8" s="3">
        <f>IF('1_Bilancia commerciale'!E8&lt;1,ABS(1-'1_Bilancia commerciale'!E8)*20,('1_Bilancia commerciale'!E8-1)*20)</f>
        <v>12</v>
      </c>
      <c r="D8" s="3">
        <f>IF('2_posizione internaz.li'!E8&lt;0,'2_posizione internaz.li'!E8/-35*100,0)</f>
        <v>144.85714285714286</v>
      </c>
      <c r="E8" s="3">
        <f>IF('3_Tasso cambio effettivo'!E8&lt;0,'3_Tasso cambio effettivo'!E8/-5*100,'3_Tasso cambio effettivo'!E8/5*100)</f>
        <v>72</v>
      </c>
      <c r="F8" s="3">
        <f>IF('4_Quota export mondiale'!E8&lt;0,'4_Quota export mondiale'!E8/-6*100,0)</f>
        <v>0</v>
      </c>
      <c r="G8" s="3">
        <f>IF('5_Costo_lavoro'!E8&gt;0,'5_Costo_lavoro'!E8/9*100,0)</f>
        <v>1.1111111111111112</v>
      </c>
      <c r="H8" s="3">
        <f>IF('6_Prezzo abitazioni'!E8&gt;0,'6_Prezzo abitazioni'!E8/6*100,0)</f>
        <v>51.666666666666671</v>
      </c>
      <c r="I8" s="3">
        <f>IF('7_Crediti concessi privati'!E8&gt;0,'7_Crediti concessi privati'!E8/14*100,0)</f>
        <v>54.285714285714285</v>
      </c>
      <c r="J8" s="3">
        <f>IF('8_Debiti settore privato'!E8&gt;0,'8_Debiti settore privato'!E8/133*100,0)</f>
        <v>88.120300751879697</v>
      </c>
      <c r="K8" s="3">
        <f>IF('9_Debito pubblico'!E8&gt;0,'9_Debito pubblico'!E8/60*100,0)</f>
        <v>16.333333333333336</v>
      </c>
      <c r="L8" s="3">
        <f>IF('10_Disoccupazione'!E8&gt;0,'10_Disoccupazione'!E8/10*100,0)</f>
        <v>130</v>
      </c>
      <c r="M8" s="3">
        <f>IF('11_esposizione finanziaria'!E8&gt;0,'11_esposizione finanziaria'!E8/16.5*100,0)</f>
        <v>66.060606060606062</v>
      </c>
      <c r="N8" s="3">
        <f>IF('12_Tasso di attivita'!E8&lt;0,'12_Tasso di attivita'!E8/-0.2*100,0)</f>
        <v>0</v>
      </c>
      <c r="O8" s="3">
        <f>IF('13_Disoccupazione lungo periodo'!E8&gt;0,'13_Disoccupazione lungo periodo'!E8/0.5*100,0)</f>
        <v>360</v>
      </c>
      <c r="P8" s="3">
        <f>IF('14_Disoccupazione giovanile'!E8&gt;0,'14_Disoccupazione giovanile'!E8/2*100,0)</f>
        <v>0</v>
      </c>
      <c r="Q8">
        <f t="shared" si="0"/>
        <v>3</v>
      </c>
      <c r="R8" s="3">
        <f t="shared" si="4"/>
        <v>71.173919647603853</v>
      </c>
      <c r="S8">
        <f t="shared" si="5"/>
        <v>7</v>
      </c>
      <c r="T8">
        <f t="shared" si="1"/>
        <v>1</v>
      </c>
      <c r="U8" s="3">
        <f t="shared" si="2"/>
        <v>45.993650793650794</v>
      </c>
      <c r="V8">
        <f t="shared" si="6"/>
        <v>1</v>
      </c>
      <c r="W8">
        <f t="shared" si="3"/>
        <v>2</v>
      </c>
      <c r="X8" s="3">
        <f t="shared" si="7"/>
        <v>85.162957899800006</v>
      </c>
      <c r="Y8">
        <f t="shared" si="8"/>
        <v>13</v>
      </c>
      <c r="Z8" s="3">
        <f t="shared" si="9"/>
        <v>76.920894709459361</v>
      </c>
    </row>
    <row r="9" spans="1:26">
      <c r="A9" s="4" t="s">
        <v>56</v>
      </c>
      <c r="B9" t="s">
        <v>10</v>
      </c>
      <c r="C9" s="3">
        <f>IF('1_Bilancia commerciale'!E9&lt;1,ABS(1-'1_Bilancia commerciale'!E9)*20,('1_Bilancia commerciale'!E9-1)*20)</f>
        <v>62</v>
      </c>
      <c r="D9" s="3">
        <f>IF('2_posizione internaz.li'!E9&lt;0,'2_posizione internaz.li'!E9/-35*100,0)</f>
        <v>393.71428571428572</v>
      </c>
      <c r="E9" s="3">
        <f>IF('3_Tasso cambio effettivo'!E9&lt;0,'3_Tasso cambio effettivo'!E9/-5*100,'3_Tasso cambio effettivo'!E9/5*100)</f>
        <v>244</v>
      </c>
      <c r="F9" s="3">
        <f>IF('4_Quota export mondiale'!E9&lt;0,'4_Quota export mondiale'!E9/-6*100,0)</f>
        <v>305.66666666666669</v>
      </c>
      <c r="G9" s="3">
        <f>IF('5_Costo_lavoro'!E9&gt;0,'5_Costo_lavoro'!E9/9*100,0)</f>
        <v>0</v>
      </c>
      <c r="H9" s="3">
        <f>IF('6_Prezzo abitazioni'!E9&gt;0,'6_Prezzo abitazioni'!E9/6*100,0)</f>
        <v>0</v>
      </c>
      <c r="I9" s="3">
        <f>IF('7_Crediti concessi privati'!E9&gt;0,'7_Crediti concessi privati'!E9/14*100,0)</f>
        <v>0</v>
      </c>
      <c r="J9" s="3">
        <f>IF('8_Debiti settore privato'!E9&gt;0,'8_Debiti settore privato'!E9/133*100,0)</f>
        <v>209.8496240601504</v>
      </c>
      <c r="K9" s="3">
        <f>IF('9_Debito pubblico'!E9&gt;0,'9_Debito pubblico'!E9/60*100,0)</f>
        <v>199.83333333333334</v>
      </c>
      <c r="L9" s="3">
        <f>IF('10_Disoccupazione'!E9&gt;0,'10_Disoccupazione'!E9/10*100,0)</f>
        <v>152</v>
      </c>
      <c r="M9" s="3">
        <f>IF('11_esposizione finanziaria'!E9&gt;0,'11_esposizione finanziaria'!E9/16.5*100,0)</f>
        <v>0</v>
      </c>
      <c r="N9" s="3">
        <f>IF('12_Tasso di attivita'!E9&lt;0,'12_Tasso di attivita'!E9/-0.2*100,0)</f>
        <v>949.99999999999977</v>
      </c>
      <c r="O9" s="3">
        <f>IF('13_Disoccupazione lungo periodo'!E9&gt;0,'13_Disoccupazione lungo periodo'!E9/0.5*100,0)</f>
        <v>1140</v>
      </c>
      <c r="P9" s="3">
        <f>IF('14_Disoccupazione giovanile'!E9&gt;0,'14_Disoccupazione giovanile'!E9/2*100,0)</f>
        <v>315</v>
      </c>
      <c r="Q9">
        <f t="shared" si="0"/>
        <v>9</v>
      </c>
      <c r="R9" s="3">
        <f t="shared" si="4"/>
        <v>283.71885069817398</v>
      </c>
      <c r="S9">
        <f t="shared" si="5"/>
        <v>26</v>
      </c>
      <c r="T9">
        <f t="shared" si="1"/>
        <v>3</v>
      </c>
      <c r="U9" s="3">
        <f t="shared" si="2"/>
        <v>201.0761904761905</v>
      </c>
      <c r="V9">
        <f t="shared" si="6"/>
        <v>26</v>
      </c>
      <c r="W9">
        <f t="shared" si="3"/>
        <v>6</v>
      </c>
      <c r="X9" s="3">
        <f t="shared" si="7"/>
        <v>329.6314397103871</v>
      </c>
      <c r="Y9">
        <f t="shared" si="8"/>
        <v>26</v>
      </c>
      <c r="Z9" s="3">
        <f t="shared" si="9"/>
        <v>74.688701510896763</v>
      </c>
    </row>
    <row r="10" spans="1:26">
      <c r="A10" s="4" t="s">
        <v>56</v>
      </c>
      <c r="B10" t="s">
        <v>11</v>
      </c>
      <c r="C10" s="3">
        <f>IF('1_Bilancia commerciale'!E10&lt;1,ABS(1-'1_Bilancia commerciale'!E10)*20,('1_Bilancia commerciale'!E10-1)*20)</f>
        <v>168</v>
      </c>
      <c r="D10" s="3">
        <f>IF('2_posizione internaz.li'!E10&lt;0,'2_posizione internaz.li'!E10/-35*100,0)</f>
        <v>331.14285714285711</v>
      </c>
      <c r="E10" s="3">
        <f>IF('3_Tasso cambio effettivo'!E10&lt;0,'3_Tasso cambio effettivo'!E10/-5*100,'3_Tasso cambio effettivo'!E10/5*100)</f>
        <v>100</v>
      </c>
      <c r="F10" s="3">
        <f>IF('4_Quota export mondiale'!E10&lt;0,'4_Quota export mondiale'!E10/-6*100,0)</f>
        <v>437.66666666666669</v>
      </c>
      <c r="G10" s="3">
        <f>IF('5_Costo_lavoro'!E10&gt;0,'5_Costo_lavoro'!E10/9*100,0)</f>
        <v>0</v>
      </c>
      <c r="H10" s="3">
        <f>IF('6_Prezzo abitazioni'!E10&gt;0,'6_Prezzo abitazioni'!E10/6*100,0)</f>
        <v>0</v>
      </c>
      <c r="I10" s="3">
        <f>IF('7_Crediti concessi privati'!E10&gt;0,'7_Crediti concessi privati'!E10/14*100,0)</f>
        <v>0</v>
      </c>
      <c r="J10" s="3">
        <f>IF('8_Debiti settore privato'!E10&gt;0,'8_Debiti settore privato'!E10/133*100,0)</f>
        <v>99.699248120300737</v>
      </c>
      <c r="K10" s="3">
        <f>IF('9_Debito pubblico'!E10&gt;0,'9_Debito pubblico'!E10/60*100,0)</f>
        <v>265.99999999999994</v>
      </c>
      <c r="L10" s="3">
        <f>IF('10_Disoccupazione'!E10&gt;0,'10_Disoccupazione'!E10/10*100,0)</f>
        <v>184</v>
      </c>
      <c r="M10" s="3">
        <f>IF('11_esposizione finanziaria'!E10&gt;0,'11_esposizione finanziaria'!E10/16.5*100,0)</f>
        <v>0</v>
      </c>
      <c r="N10" s="3">
        <f>IF('12_Tasso di attivita'!E10&lt;0,'12_Tasso di attivita'!E10/-0.2*100,0)</f>
        <v>0</v>
      </c>
      <c r="O10" s="3">
        <f>IF('13_Disoccupazione lungo periodo'!E10&gt;0,'13_Disoccupazione lungo periodo'!E10/0.5*100,0)</f>
        <v>2120</v>
      </c>
      <c r="P10" s="3">
        <f>IF('14_Disoccupazione giovanile'!E10&gt;0,'14_Disoccupazione giovanile'!E10/2*100,0)</f>
        <v>1480</v>
      </c>
      <c r="Q10">
        <f t="shared" si="0"/>
        <v>8</v>
      </c>
      <c r="R10" s="3">
        <f t="shared" si="4"/>
        <v>370.46491228070175</v>
      </c>
      <c r="S10">
        <f t="shared" si="5"/>
        <v>28</v>
      </c>
      <c r="T10">
        <f t="shared" si="1"/>
        <v>4</v>
      </c>
      <c r="U10" s="3">
        <f t="shared" si="2"/>
        <v>207.36190476190478</v>
      </c>
      <c r="V10">
        <f t="shared" si="6"/>
        <v>27</v>
      </c>
      <c r="W10">
        <f t="shared" si="3"/>
        <v>4</v>
      </c>
      <c r="X10" s="3">
        <f t="shared" si="7"/>
        <v>461.07769423558898</v>
      </c>
      <c r="Y10">
        <f t="shared" si="8"/>
        <v>28</v>
      </c>
      <c r="Z10" s="3">
        <f t="shared" si="9"/>
        <v>80.009490595660509</v>
      </c>
    </row>
    <row r="11" spans="1:26">
      <c r="A11" s="4" t="s">
        <v>56</v>
      </c>
      <c r="B11" t="s">
        <v>12</v>
      </c>
      <c r="C11" s="3">
        <f>IF('1_Bilancia commerciale'!E11&lt;1,ABS(1-'1_Bilancia commerciale'!E11)*20,('1_Bilancia commerciale'!E11-1)*20)</f>
        <v>62</v>
      </c>
      <c r="D11" s="3">
        <f>IF('2_posizione internaz.li'!E11&lt;0,'2_posizione internaz.li'!E11/-35*100,0)</f>
        <v>254</v>
      </c>
      <c r="E11" s="3">
        <f>IF('3_Tasso cambio effettivo'!E11&lt;0,'3_Tasso cambio effettivo'!E11/-5*100,'3_Tasso cambio effettivo'!E11/5*100)</f>
        <v>106</v>
      </c>
      <c r="F11" s="3">
        <f>IF('4_Quota export mondiale'!E11&lt;0,'4_Quota export mondiale'!E11/-6*100,0)</f>
        <v>291.83333333333337</v>
      </c>
      <c r="G11" s="3">
        <f>IF('5_Costo_lavoro'!E11&gt;0,'5_Costo_lavoro'!E11/9*100,0)</f>
        <v>0</v>
      </c>
      <c r="H11" s="3">
        <f>IF('6_Prezzo abitazioni'!E11&gt;0,'6_Prezzo abitazioni'!E11/6*100,0)</f>
        <v>0</v>
      </c>
      <c r="I11" s="3">
        <f>IF('7_Crediti concessi privati'!E11&gt;0,'7_Crediti concessi privati'!E11/14*100,0)</f>
        <v>0</v>
      </c>
      <c r="J11" s="3">
        <f>IF('8_Debiti settore privato'!E11&gt;0,'8_Debiti settore privato'!E11/133*100,0)</f>
        <v>141.72932330827069</v>
      </c>
      <c r="K11" s="3">
        <f>IF('9_Debito pubblico'!E11&gt;0,'9_Debito pubblico'!E11/60*100,0)</f>
        <v>143.83333333333331</v>
      </c>
      <c r="L11" s="3">
        <f>IF('10_Disoccupazione'!E11&gt;0,'10_Disoccupazione'!E11/10*100,0)</f>
        <v>220.00000000000003</v>
      </c>
      <c r="M11" s="3">
        <f>IF('11_esposizione finanziaria'!E11&gt;0,'11_esposizione finanziaria'!E11/16.5*100,0)</f>
        <v>3.6363636363636362</v>
      </c>
      <c r="N11" s="3">
        <f>IF('12_Tasso di attivita'!E11&lt;0,'12_Tasso di attivita'!E11/-0.2*100,0)</f>
        <v>0</v>
      </c>
      <c r="O11" s="3">
        <f>IF('13_Disoccupazione lungo periodo'!E11&gt;0,'13_Disoccupazione lungo periodo'!E11/0.5*100,0)</f>
        <v>1340</v>
      </c>
      <c r="P11" s="3">
        <f>IF('14_Disoccupazione giovanile'!E11&gt;0,'14_Disoccupazione giovanile'!E11/2*100,0)</f>
        <v>760</v>
      </c>
      <c r="Q11">
        <f t="shared" si="0"/>
        <v>8</v>
      </c>
      <c r="R11" s="3">
        <f t="shared" si="4"/>
        <v>237.35945382937865</v>
      </c>
      <c r="S11">
        <f t="shared" si="5"/>
        <v>25</v>
      </c>
      <c r="T11">
        <f t="shared" si="1"/>
        <v>3</v>
      </c>
      <c r="U11" s="3">
        <f t="shared" si="2"/>
        <v>142.76666666666668</v>
      </c>
      <c r="V11">
        <f t="shared" si="6"/>
        <v>21</v>
      </c>
      <c r="W11">
        <f t="shared" si="3"/>
        <v>5</v>
      </c>
      <c r="X11" s="3">
        <f t="shared" si="7"/>
        <v>289.91100225310748</v>
      </c>
      <c r="Y11">
        <f t="shared" si="8"/>
        <v>25</v>
      </c>
      <c r="Z11" s="3">
        <f t="shared" si="9"/>
        <v>78.51861621035448</v>
      </c>
    </row>
    <row r="12" spans="1:26">
      <c r="A12" s="4" t="s">
        <v>56</v>
      </c>
      <c r="B12" t="s">
        <v>13</v>
      </c>
      <c r="C12" s="3">
        <f>IF('1_Bilancia commerciale'!E12&lt;1,ABS(1-'1_Bilancia commerciale'!E12)*20,('1_Bilancia commerciale'!E12-1)*20)</f>
        <v>36</v>
      </c>
      <c r="D12" s="3">
        <f>IF('2_posizione internaz.li'!E12&lt;0,'2_posizione internaz.li'!E12/-35*100,0)</f>
        <v>36.571428571428569</v>
      </c>
      <c r="E12" s="3">
        <f>IF('3_Tasso cambio effettivo'!E12&lt;0,'3_Tasso cambio effettivo'!E12/-5*100,'3_Tasso cambio effettivo'!E12/5*100)</f>
        <v>156</v>
      </c>
      <c r="F12" s="3">
        <f>IF('4_Quota export mondiale'!E12&lt;0,'4_Quota export mondiale'!E12/-6*100,0)</f>
        <v>305</v>
      </c>
      <c r="G12" s="3">
        <f>IF('5_Costo_lavoro'!E12&gt;0,'5_Costo_lavoro'!E12/9*100,0)</f>
        <v>45.55555555555555</v>
      </c>
      <c r="H12" s="3">
        <f>IF('6_Prezzo abitazioni'!E12&gt;0,'6_Prezzo abitazioni'!E12/6*100,0)</f>
        <v>0</v>
      </c>
      <c r="I12" s="3">
        <f>IF('7_Crediti concessi privati'!E12&gt;0,'7_Crediti concessi privati'!E12/14*100,0)</f>
        <v>30</v>
      </c>
      <c r="J12" s="3">
        <f>IF('8_Debiti settore privato'!E12&gt;0,'8_Debiti settore privato'!E12/133*100,0)</f>
        <v>103.98496240601504</v>
      </c>
      <c r="K12" s="3">
        <f>IF('9_Debito pubblico'!E12&gt;0,'9_Debito pubblico'!E12/60*100,0)</f>
        <v>151</v>
      </c>
      <c r="L12" s="3">
        <f>IF('10_Disoccupazione'!E12&gt;0,'10_Disoccupazione'!E12/10*100,0)</f>
        <v>94</v>
      </c>
      <c r="M12" s="3">
        <f>IF('11_esposizione finanziaria'!E12&gt;0,'11_esposizione finanziaria'!E12/16.5*100,0)</f>
        <v>8.4848484848484844</v>
      </c>
      <c r="N12" s="3">
        <f>IF('12_Tasso di attivita'!E12&lt;0,'12_Tasso di attivita'!E12/-0.2*100,0)</f>
        <v>0</v>
      </c>
      <c r="O12" s="3">
        <f>IF('13_Disoccupazione lungo periodo'!E12&gt;0,'13_Disoccupazione lungo periodo'!E12/0.5*100,0)</f>
        <v>160</v>
      </c>
      <c r="P12" s="3">
        <f>IF('14_Disoccupazione giovanile'!E12&gt;0,'14_Disoccupazione giovanile'!E12/2*100,0)</f>
        <v>40</v>
      </c>
      <c r="Q12">
        <f t="shared" si="0"/>
        <v>5</v>
      </c>
      <c r="R12" s="3">
        <f t="shared" si="4"/>
        <v>83.328342501274832</v>
      </c>
      <c r="S12">
        <f t="shared" si="5"/>
        <v>10</v>
      </c>
      <c r="T12">
        <f t="shared" si="1"/>
        <v>2</v>
      </c>
      <c r="U12" s="3">
        <f t="shared" si="2"/>
        <v>115.82539682539682</v>
      </c>
      <c r="V12">
        <f t="shared" si="6"/>
        <v>15</v>
      </c>
      <c r="W12">
        <f t="shared" si="3"/>
        <v>3</v>
      </c>
      <c r="X12" s="3">
        <f t="shared" si="7"/>
        <v>65.274423432318173</v>
      </c>
      <c r="Y12">
        <f t="shared" si="8"/>
        <v>9</v>
      </c>
      <c r="Z12" s="3">
        <f t="shared" si="9"/>
        <v>50.357571133381683</v>
      </c>
    </row>
    <row r="13" spans="1:26">
      <c r="A13" s="4" t="s">
        <v>57</v>
      </c>
      <c r="B13" t="s">
        <v>14</v>
      </c>
      <c r="C13" s="3">
        <f>IF('1_Bilancia commerciale'!E13&lt;1,ABS(1-'1_Bilancia commerciale'!E13)*20,('1_Bilancia commerciale'!E13-1)*20)</f>
        <v>60</v>
      </c>
      <c r="D13" s="3">
        <f>IF('2_posizione internaz.li'!E13&lt;0,'2_posizione internaz.li'!E13/-35*100,0)</f>
        <v>261.71428571428572</v>
      </c>
      <c r="E13" s="3">
        <f>IF('3_Tasso cambio effettivo'!E13&lt;0,'3_Tasso cambio effettivo'!E13/-5*100,'3_Tasso cambio effettivo'!E13/5*100)</f>
        <v>168.00000000000003</v>
      </c>
      <c r="F13" s="3">
        <f>IF('4_Quota export mondiale'!E13&lt;0,'4_Quota export mondiale'!E13/-6*100,0)</f>
        <v>429.33333333333337</v>
      </c>
      <c r="G13" s="3">
        <f>IF('5_Costo_lavoro'!E13&gt;0,'5_Costo_lavoro'!E13/9*100,0)</f>
        <v>0</v>
      </c>
      <c r="H13" s="3">
        <f>IF('6_Prezzo abitazioni'!E13&gt;0,'6_Prezzo abitazioni'!E13/6*100,0)</f>
        <v>0</v>
      </c>
      <c r="I13" s="3">
        <f>IF('7_Crediti concessi privati'!E13&gt;0,'7_Crediti concessi privati'!E13/14*100,0)</f>
        <v>0</v>
      </c>
      <c r="J13" s="3">
        <f>IF('8_Debiti settore privato'!E13&gt;0,'8_Debiti settore privato'!E13/133*100,0)</f>
        <v>89.022556390977442</v>
      </c>
      <c r="K13" s="3">
        <f>IF('9_Debito pubblico'!E13&gt;0,'9_Debito pubblico'!E13/60*100,0)</f>
        <v>116.83333333333333</v>
      </c>
      <c r="L13" s="3">
        <f>IF('10_Disoccupazione'!E13&gt;0,'10_Disoccupazione'!E13/10*100,0)</f>
        <v>138</v>
      </c>
      <c r="M13" s="3">
        <f>IF('11_esposizione finanziaria'!E13&gt;0,'11_esposizione finanziaria'!E13/16.5*100,0)</f>
        <v>5.454545454545455</v>
      </c>
      <c r="N13" s="3">
        <f>IF('12_Tasso di attivita'!E13&lt;0,'12_Tasso di attivita'!E13/-0.2*100,0)</f>
        <v>850</v>
      </c>
      <c r="O13" s="3">
        <f>IF('13_Disoccupazione lungo periodo'!E13&gt;0,'13_Disoccupazione lungo periodo'!E13/0.5*100,0)</f>
        <v>1019.9999999999999</v>
      </c>
      <c r="P13" s="3">
        <f>IF('14_Disoccupazione giovanile'!E13&gt;0,'14_Disoccupazione giovanile'!E13/2*100,0)</f>
        <v>840</v>
      </c>
      <c r="Q13">
        <f t="shared" si="0"/>
        <v>8</v>
      </c>
      <c r="R13" s="3">
        <f t="shared" si="4"/>
        <v>284.16843244474825</v>
      </c>
      <c r="S13">
        <f t="shared" si="5"/>
        <v>27</v>
      </c>
      <c r="T13">
        <f t="shared" si="1"/>
        <v>3</v>
      </c>
      <c r="U13" s="3">
        <f t="shared" si="2"/>
        <v>183.80952380952382</v>
      </c>
      <c r="V13">
        <f t="shared" si="6"/>
        <v>25</v>
      </c>
      <c r="W13">
        <f t="shared" si="3"/>
        <v>5</v>
      </c>
      <c r="X13" s="3">
        <f t="shared" si="7"/>
        <v>339.92338168653959</v>
      </c>
      <c r="Y13">
        <f t="shared" si="8"/>
        <v>27</v>
      </c>
      <c r="Z13" s="3">
        <f t="shared" si="9"/>
        <v>76.898820907503435</v>
      </c>
    </row>
    <row r="14" spans="1:26">
      <c r="A14" s="9" t="s">
        <v>56</v>
      </c>
      <c r="B14" s="10" t="s">
        <v>15</v>
      </c>
      <c r="C14" s="11">
        <f>IF('1_Bilancia commerciale'!E14&lt;1,ABS(1-'1_Bilancia commerciale'!E14)*20,('1_Bilancia commerciale'!E14-1)*20)</f>
        <v>62</v>
      </c>
      <c r="D14" s="11">
        <f>IF('2_posizione internaz.li'!E14&lt;0,'2_posizione internaz.li'!E14/-35*100,0)</f>
        <v>65.714285714285708</v>
      </c>
      <c r="E14" s="11">
        <f>IF('3_Tasso cambio effettivo'!E14&lt;0,'3_Tasso cambio effettivo'!E14/-5*100,'3_Tasso cambio effettivo'!E14/5*100)</f>
        <v>124</v>
      </c>
      <c r="F14" s="11">
        <f>IF('4_Quota export mondiale'!E14&lt;0,'4_Quota export mondiale'!E14/-6*100,0)</f>
        <v>429</v>
      </c>
      <c r="G14" s="11">
        <f>IF('5_Costo_lavoro'!E14&gt;0,'5_Costo_lavoro'!E14/9*100,0)</f>
        <v>22.222222222222221</v>
      </c>
      <c r="H14" s="11">
        <f>IF('6_Prezzo abitazioni'!E14&gt;0,'6_Prezzo abitazioni'!E14/6*100,0)</f>
        <v>0</v>
      </c>
      <c r="I14" s="11">
        <f>IF('7_Crediti concessi privati'!E14&gt;0,'7_Crediti concessi privati'!E14/14*100,0)</f>
        <v>0</v>
      </c>
      <c r="J14" s="11">
        <f>IF('8_Debiti settore privato'!E14&gt;0,'8_Debiti settore privato'!E14/133*100,0)</f>
        <v>93.383458646616546</v>
      </c>
      <c r="K14" s="11">
        <f>IF('9_Debito pubblico'!E14&gt;0,'9_Debito pubblico'!E14/60*100,0)</f>
        <v>210.83333333333334</v>
      </c>
      <c r="L14" s="11">
        <f>IF('10_Disoccupazione'!E14&gt;0,'10_Disoccupazione'!E14/10*100,0)</f>
        <v>92</v>
      </c>
      <c r="M14" s="11">
        <f>IF('11_esposizione finanziaria'!E14&gt;0,'11_esposizione finanziaria'!E14/16.5*100,0)</f>
        <v>43.63636363636364</v>
      </c>
      <c r="N14" s="11">
        <f>IF('12_Tasso di attivita'!E14&lt;0,'12_Tasso di attivita'!E14/-0.2*100,0)</f>
        <v>0</v>
      </c>
      <c r="O14" s="11">
        <f>IF('13_Disoccupazione lungo periodo'!E14&gt;0,'13_Disoccupazione lungo periodo'!E14/0.5*100,0)</f>
        <v>440.00000000000006</v>
      </c>
      <c r="P14" s="11">
        <f>IF('14_Disoccupazione giovanile'!E14&gt;0,'14_Disoccupazione giovanile'!E14/2*100,0)</f>
        <v>500</v>
      </c>
      <c r="Q14" s="10">
        <f t="shared" si="0"/>
        <v>5</v>
      </c>
      <c r="R14" s="11">
        <f t="shared" si="4"/>
        <v>148.77069025377295</v>
      </c>
      <c r="S14" s="12">
        <f t="shared" si="5"/>
        <v>19</v>
      </c>
      <c r="T14" s="12">
        <f t="shared" si="1"/>
        <v>2</v>
      </c>
      <c r="U14" s="13">
        <f t="shared" si="2"/>
        <v>140.5873015873016</v>
      </c>
      <c r="V14" s="12">
        <f t="shared" si="6"/>
        <v>19</v>
      </c>
      <c r="W14" s="10">
        <f t="shared" si="3"/>
        <v>3</v>
      </c>
      <c r="X14" s="11">
        <f t="shared" si="7"/>
        <v>153.31701729070153</v>
      </c>
      <c r="Y14" s="10">
        <f t="shared" si="8"/>
        <v>19</v>
      </c>
      <c r="Z14" s="11">
        <f t="shared" si="9"/>
        <v>66.250240231294455</v>
      </c>
    </row>
    <row r="15" spans="1:26">
      <c r="A15" s="4" t="s">
        <v>56</v>
      </c>
      <c r="B15" t="s">
        <v>16</v>
      </c>
      <c r="C15" s="3">
        <f>IF('1_Bilancia commerciale'!E15&lt;1,ABS(1-'1_Bilancia commerciale'!E15)*20,('1_Bilancia commerciale'!E15-1)*20)</f>
        <v>132</v>
      </c>
      <c r="D15" s="3">
        <f>IF('2_posizione internaz.li'!E15&lt;0,'2_posizione internaz.li'!E15/-35*100,0)</f>
        <v>403.14285714285711</v>
      </c>
      <c r="E15" s="3">
        <f>IF('3_Tasso cambio effettivo'!E15&lt;0,'3_Tasso cambio effettivo'!E15/-5*100,'3_Tasso cambio effettivo'!E15/5*100)</f>
        <v>118.00000000000001</v>
      </c>
      <c r="F15" s="3">
        <f>IF('4_Quota export mondiale'!E15&lt;0,'4_Quota export mondiale'!E15/-6*100,0)</f>
        <v>361.16666666666669</v>
      </c>
      <c r="G15" s="3">
        <f>IF('5_Costo_lavoro'!E15&gt;0,'5_Costo_lavoro'!E15/9*100,0)</f>
        <v>35.555555555555557</v>
      </c>
      <c r="H15" s="3">
        <f>IF('6_Prezzo abitazioni'!E15&gt;0,'6_Prezzo abitazioni'!E15/6*100,0)</f>
        <v>0</v>
      </c>
      <c r="I15" s="3">
        <f>IF('7_Crediti concessi privati'!E15&gt;0,'7_Crediti concessi privati'!E15/14*100,0)</f>
        <v>5.7142857142857144</v>
      </c>
      <c r="J15" s="3">
        <f>IF('8_Debiti settore privato'!E15&gt;0,'8_Debiti settore privato'!E15/133*100,0)</f>
        <v>245.11278195488723</v>
      </c>
      <c r="K15" s="3">
        <f>IF('9_Debito pubblico'!E15&gt;0,'9_Debito pubblico'!E15/60*100,0)</f>
        <v>133.83333333333334</v>
      </c>
      <c r="L15" s="3">
        <f>IF('10_Disoccupazione'!E15&gt;0,'10_Disoccupazione'!E15/10*100,0)</f>
        <v>86.999999999999986</v>
      </c>
      <c r="M15" s="3">
        <f>IF('11_esposizione finanziaria'!E15&gt;0,'11_esposizione finanziaria'!E15/16.5*100,0)</f>
        <v>73.939393939393938</v>
      </c>
      <c r="N15" s="3">
        <f>IF('12_Tasso di attivita'!E15&lt;0,'12_Tasso di attivita'!E15/-0.2*100,0)</f>
        <v>0</v>
      </c>
      <c r="O15" s="3">
        <f>IF('13_Disoccupazione lungo periodo'!E15&gt;0,'13_Disoccupazione lungo periodo'!E15/0.5*100,0)</f>
        <v>600</v>
      </c>
      <c r="P15" s="3">
        <f>IF('14_Disoccupazione giovanile'!E15&gt;0,'14_Disoccupazione giovanile'!E15/2*100,0)</f>
        <v>695</v>
      </c>
      <c r="Q15">
        <f t="shared" si="0"/>
        <v>8</v>
      </c>
      <c r="R15" s="3">
        <f t="shared" si="4"/>
        <v>206.46177673621284</v>
      </c>
      <c r="S15">
        <f t="shared" si="5"/>
        <v>24</v>
      </c>
      <c r="T15">
        <f t="shared" si="1"/>
        <v>4</v>
      </c>
      <c r="U15" s="3">
        <f t="shared" si="2"/>
        <v>209.9730158730159</v>
      </c>
      <c r="V15">
        <f t="shared" si="6"/>
        <v>28</v>
      </c>
      <c r="W15">
        <f t="shared" si="3"/>
        <v>4</v>
      </c>
      <c r="X15" s="3">
        <f t="shared" si="7"/>
        <v>204.5110883268778</v>
      </c>
      <c r="Y15">
        <f t="shared" si="8"/>
        <v>23</v>
      </c>
      <c r="Z15" s="3">
        <f t="shared" si="9"/>
        <v>63.678331167515189</v>
      </c>
    </row>
    <row r="16" spans="1:26">
      <c r="A16" s="4" t="s">
        <v>56</v>
      </c>
      <c r="B16" t="s">
        <v>17</v>
      </c>
      <c r="C16" s="3">
        <f>IF('1_Bilancia commerciale'!E16&lt;1,ABS(1-'1_Bilancia commerciale'!E16)*20,('1_Bilancia commerciale'!E16-1)*20)</f>
        <v>54</v>
      </c>
      <c r="D16" s="3">
        <f>IF('2_posizione internaz.li'!E16&lt;0,'2_posizione internaz.li'!E16/-35*100,0)</f>
        <v>192.85714285714286</v>
      </c>
      <c r="E16" s="3">
        <f>IF('3_Tasso cambio effettivo'!E16&lt;0,'3_Tasso cambio effettivo'!E16/-5*100,'3_Tasso cambio effettivo'!E16/5*100)</f>
        <v>172</v>
      </c>
      <c r="F16" s="3">
        <f>IF('4_Quota export mondiale'!E16&lt;0,'4_Quota export mondiale'!E16/-6*100,0)</f>
        <v>0</v>
      </c>
      <c r="G16" s="3">
        <f>IF('5_Costo_lavoro'!E16&gt;0,'5_Costo_lavoro'!E16/9*100,0)</f>
        <v>0</v>
      </c>
      <c r="H16" s="3">
        <f>IF('6_Prezzo abitazioni'!E16&gt;0,'6_Prezzo abitazioni'!E16/6*100,0)</f>
        <v>0</v>
      </c>
      <c r="I16" s="3">
        <f>IF('7_Crediti concessi privati'!E16&gt;0,'7_Crediti concessi privati'!E16/14*100,0)</f>
        <v>0</v>
      </c>
      <c r="J16" s="3">
        <f>IF('8_Debiti settore privato'!E16&gt;0,'8_Debiti settore privato'!E16/133*100,0)</f>
        <v>72.781954887218049</v>
      </c>
      <c r="K16" s="3">
        <f>IF('9_Debito pubblico'!E16&gt;0,'9_Debito pubblico'!E16/60*100,0)</f>
        <v>69.333333333333343</v>
      </c>
      <c r="L16" s="3">
        <f>IF('10_Disoccupazione'!E16&gt;0,'10_Disoccupazione'!E16/10*100,0)</f>
        <v>169</v>
      </c>
      <c r="M16" s="3">
        <f>IF('11_esposizione finanziaria'!E16&gt;0,'11_esposizione finanziaria'!E16/16.5*100,0)</f>
        <v>33.939393939393938</v>
      </c>
      <c r="N16" s="3">
        <f>IF('12_Tasso di attivita'!E16&lt;0,'12_Tasso di attivita'!E16/-0.2*100,0)</f>
        <v>0</v>
      </c>
      <c r="O16" s="3">
        <f>IF('13_Disoccupazione lungo periodo'!E16&gt;0,'13_Disoccupazione lungo periodo'!E16/0.5*100,0)</f>
        <v>660</v>
      </c>
      <c r="P16" s="3">
        <f>IF('14_Disoccupazione giovanile'!E16&gt;0,'14_Disoccupazione giovanile'!E16/2*100,0)</f>
        <v>0</v>
      </c>
      <c r="Q16">
        <f t="shared" si="0"/>
        <v>4</v>
      </c>
      <c r="R16" s="3">
        <f t="shared" si="4"/>
        <v>101.70798750122059</v>
      </c>
      <c r="S16">
        <f t="shared" si="5"/>
        <v>17</v>
      </c>
      <c r="T16">
        <f t="shared" si="1"/>
        <v>2</v>
      </c>
      <c r="U16" s="3">
        <f t="shared" si="2"/>
        <v>83.771428571428572</v>
      </c>
      <c r="V16">
        <f t="shared" si="6"/>
        <v>7</v>
      </c>
      <c r="W16">
        <f t="shared" si="3"/>
        <v>2</v>
      </c>
      <c r="X16" s="3">
        <f t="shared" si="7"/>
        <v>111.67274246221615</v>
      </c>
      <c r="Y16">
        <f t="shared" si="8"/>
        <v>17</v>
      </c>
      <c r="Z16" s="3">
        <f t="shared" si="9"/>
        <v>70.584053345289391</v>
      </c>
    </row>
    <row r="17" spans="1:26">
      <c r="A17" s="4" t="s">
        <v>56</v>
      </c>
      <c r="B17" t="s">
        <v>18</v>
      </c>
      <c r="C17" s="3">
        <f>IF('1_Bilancia commerciale'!E17&lt;1,ABS(1-'1_Bilancia commerciale'!E17)*20,('1_Bilancia commerciale'!E17-1)*20)</f>
        <v>54</v>
      </c>
      <c r="D17" s="3">
        <f>IF('2_posizione internaz.li'!E17&lt;0,'2_posizione internaz.li'!E17/-35*100,0)</f>
        <v>155.14285714285714</v>
      </c>
      <c r="E17" s="3">
        <f>IF('3_Tasso cambio effettivo'!E17&lt;0,'3_Tasso cambio effettivo'!E17/-5*100,'3_Tasso cambio effettivo'!E17/5*100)</f>
        <v>134</v>
      </c>
      <c r="F17" s="3">
        <f>IF('4_Quota export mondiale'!E17&lt;0,'4_Quota export mondiale'!E17/-6*100,0)</f>
        <v>0</v>
      </c>
      <c r="G17" s="3">
        <f>IF('5_Costo_lavoro'!E17&gt;0,'5_Costo_lavoro'!E17/9*100,0)</f>
        <v>0</v>
      </c>
      <c r="H17" s="3">
        <f>IF('6_Prezzo abitazioni'!E17&gt;0,'6_Prezzo abitazioni'!E17/6*100,0)</f>
        <v>0</v>
      </c>
      <c r="I17" s="3">
        <f>IF('7_Crediti concessi privati'!E17&gt;0,'7_Crediti concessi privati'!E17/14*100,0)</f>
        <v>2.1428571428571428</v>
      </c>
      <c r="J17" s="3">
        <f>IF('8_Debiti settore privato'!E17&gt;0,'8_Debiti settore privato'!E17/133*100,0)</f>
        <v>45.939849624060152</v>
      </c>
      <c r="K17" s="3">
        <f>IF('9_Debito pubblico'!E17&gt;0,'9_Debito pubblico'!E17/60*100,0)</f>
        <v>66.333333333333329</v>
      </c>
      <c r="L17" s="3">
        <f>IF('10_Disoccupazione'!E17&gt;0,'10_Disoccupazione'!E17/10*100,0)</f>
        <v>155</v>
      </c>
      <c r="M17" s="3">
        <f>IF('11_esposizione finanziaria'!E17&gt;0,'11_esposizione finanziaria'!E17/16.5*100,0)</f>
        <v>0</v>
      </c>
      <c r="N17" s="3">
        <f>IF('12_Tasso di attivita'!E17&lt;0,'12_Tasso di attivita'!E17/-0.2*100,0)</f>
        <v>0</v>
      </c>
      <c r="O17" s="3">
        <f>IF('13_Disoccupazione lungo periodo'!E17&gt;0,'13_Disoccupazione lungo periodo'!E17/0.5*100,0)</f>
        <v>660</v>
      </c>
      <c r="P17" s="3">
        <f>IF('14_Disoccupazione giovanile'!E17&gt;0,'14_Disoccupazione giovanile'!E17/2*100,0)</f>
        <v>0</v>
      </c>
      <c r="Q17">
        <f t="shared" si="0"/>
        <v>4</v>
      </c>
      <c r="R17" s="3">
        <f t="shared" si="4"/>
        <v>90.897064088793414</v>
      </c>
      <c r="S17">
        <f t="shared" si="5"/>
        <v>13</v>
      </c>
      <c r="T17">
        <f t="shared" si="1"/>
        <v>2</v>
      </c>
      <c r="U17" s="3">
        <f t="shared" si="2"/>
        <v>68.628571428571419</v>
      </c>
      <c r="V17">
        <f t="shared" si="6"/>
        <v>5</v>
      </c>
      <c r="W17">
        <f t="shared" si="3"/>
        <v>2</v>
      </c>
      <c r="X17" s="3">
        <f t="shared" si="7"/>
        <v>103.26844890002785</v>
      </c>
      <c r="Y17">
        <f t="shared" si="8"/>
        <v>15</v>
      </c>
      <c r="Z17" s="3">
        <f t="shared" si="9"/>
        <v>73.035208202445688</v>
      </c>
    </row>
    <row r="18" spans="1:26">
      <c r="A18" s="4" t="s">
        <v>56</v>
      </c>
      <c r="B18" t="s">
        <v>19</v>
      </c>
      <c r="C18" s="3">
        <f>IF('1_Bilancia commerciale'!E18&lt;1,ABS(1-'1_Bilancia commerciale'!E18)*20,('1_Bilancia commerciale'!E18-1)*20)</f>
        <v>102</v>
      </c>
      <c r="D18" s="3">
        <f>IF('2_posizione internaz.li'!E18&lt;0,'2_posizione internaz.li'!E18/-35*100,0)</f>
        <v>0</v>
      </c>
      <c r="E18" s="3">
        <f>IF('3_Tasso cambio effettivo'!E18&lt;0,'3_Tasso cambio effettivo'!E18/-5*100,'3_Tasso cambio effettivo'!E18/5*100)</f>
        <v>48</v>
      </c>
      <c r="F18" s="3">
        <f>IF('4_Quota export mondiale'!E18&lt;0,'4_Quota export mondiale'!E18/-6*100,0)</f>
        <v>92.5</v>
      </c>
      <c r="G18" s="3">
        <f>IF('5_Costo_lavoro'!E18&gt;0,'5_Costo_lavoro'!E18/9*100,0)</f>
        <v>65.555555555555557</v>
      </c>
      <c r="H18" s="3">
        <f>IF('6_Prezzo abitazioni'!E18&gt;0,'6_Prezzo abitazioni'!E18/6*100,0)</f>
        <v>35</v>
      </c>
      <c r="I18" s="3">
        <f>IF('7_Crediti concessi privati'!E18&gt;0,'7_Crediti concessi privati'!E18/14*100,0)</f>
        <v>185</v>
      </c>
      <c r="J18" s="3">
        <f>IF('8_Debiti settore privato'!E18&gt;0,'8_Debiti settore privato'!E18/133*100,0)</f>
        <v>228.3458646616541</v>
      </c>
      <c r="K18" s="3">
        <f>IF('9_Debito pubblico'!E18&gt;0,'9_Debito pubblico'!E18/60*100,0)</f>
        <v>36.666666666666664</v>
      </c>
      <c r="L18" s="3">
        <f>IF('10_Disoccupazione'!E18&gt;0,'10_Disoccupazione'!E18/10*100,0)</f>
        <v>48</v>
      </c>
      <c r="M18" s="3">
        <f>IF('11_esposizione finanziaria'!E18&gt;0,'11_esposizione finanziaria'!E18/16.5*100,0)</f>
        <v>91.515151515151516</v>
      </c>
      <c r="N18" s="3">
        <f>IF('12_Tasso di attivita'!E18&lt;0,'12_Tasso di attivita'!E18/-0.2*100,0)</f>
        <v>0</v>
      </c>
      <c r="O18" s="3">
        <f>IF('13_Disoccupazione lungo periodo'!E18&gt;0,'13_Disoccupazione lungo periodo'!E18/0.5*100,0)</f>
        <v>80</v>
      </c>
      <c r="P18" s="3">
        <f>IF('14_Disoccupazione giovanile'!E18&gt;0,'14_Disoccupazione giovanile'!E18/2*100,0)</f>
        <v>75</v>
      </c>
      <c r="Q18">
        <f t="shared" si="0"/>
        <v>3</v>
      </c>
      <c r="R18" s="3">
        <f t="shared" si="4"/>
        <v>77.684517028501986</v>
      </c>
      <c r="S18">
        <f t="shared" si="5"/>
        <v>8</v>
      </c>
      <c r="T18">
        <f t="shared" si="1"/>
        <v>1</v>
      </c>
      <c r="U18" s="3">
        <f t="shared" si="2"/>
        <v>61.611111111111107</v>
      </c>
      <c r="V18">
        <f t="shared" si="6"/>
        <v>2</v>
      </c>
      <c r="W18">
        <f t="shared" si="3"/>
        <v>2</v>
      </c>
      <c r="X18" s="3">
        <f t="shared" si="7"/>
        <v>86.614186982608032</v>
      </c>
      <c r="Y18">
        <f t="shared" si="8"/>
        <v>14</v>
      </c>
      <c r="Z18" s="3">
        <f t="shared" si="9"/>
        <v>71.675220371267642</v>
      </c>
    </row>
    <row r="19" spans="1:26">
      <c r="A19" s="4" t="s">
        <v>57</v>
      </c>
      <c r="B19" t="s">
        <v>20</v>
      </c>
      <c r="C19" s="3">
        <f>IF('1_Bilancia commerciale'!E19&lt;1,ABS(1-'1_Bilancia commerciale'!E19)*20,('1_Bilancia commerciale'!E19-1)*20)</f>
        <v>3.9999999999999991</v>
      </c>
      <c r="D19" s="3">
        <f>IF('2_posizione internaz.li'!E19&lt;0,'2_posizione internaz.li'!E19/-35*100,0)</f>
        <v>263.42857142857144</v>
      </c>
      <c r="E19" s="3">
        <f>IF('3_Tasso cambio effettivo'!E19&lt;0,'3_Tasso cambio effettivo'!E19/-5*100,'3_Tasso cambio effettivo'!E19/5*100)</f>
        <v>16</v>
      </c>
      <c r="F19" s="3">
        <f>IF('4_Quota export mondiale'!E19&lt;0,'4_Quota export mondiale'!E19/-6*100,0)</f>
        <v>386.16666666666669</v>
      </c>
      <c r="G19" s="3">
        <f>IF('5_Costo_lavoro'!E19&gt;0,'5_Costo_lavoro'!E19/9*100,0)</f>
        <v>85.555555555555557</v>
      </c>
      <c r="H19" s="3">
        <f>IF('6_Prezzo abitazioni'!E19&gt;0,'6_Prezzo abitazioni'!E19/6*100,0)</f>
        <v>0</v>
      </c>
      <c r="I19" s="3">
        <f>IF('7_Crediti concessi privati'!E19&gt;0,'7_Crediti concessi privati'!E19/14*100,0)</f>
        <v>0</v>
      </c>
      <c r="J19" s="3">
        <f>IF('8_Debiti settore privato'!E19&gt;0,'8_Debiti settore privato'!E19/133*100,0)</f>
        <v>76.015037593984957</v>
      </c>
      <c r="K19" s="3">
        <f>IF('9_Debito pubblico'!E19&gt;0,'9_Debito pubblico'!E19/60*100,0)</f>
        <v>130.83333333333334</v>
      </c>
      <c r="L19" s="3">
        <f>IF('10_Disoccupazione'!E19&gt;0,'10_Disoccupazione'!E19/10*100,0)</f>
        <v>110.99999999999999</v>
      </c>
      <c r="M19" s="3">
        <f>IF('11_esposizione finanziaria'!E19&gt;0,'11_esposizione finanziaria'!E19/16.5*100,0)</f>
        <v>0</v>
      </c>
      <c r="N19" s="3">
        <f>IF('12_Tasso di attivita'!E19&lt;0,'12_Tasso di attivita'!E19/-0.2*100,0)</f>
        <v>0</v>
      </c>
      <c r="O19" s="3">
        <f>IF('13_Disoccupazione lungo periodo'!E19&gt;0,'13_Disoccupazione lungo periodo'!E19/0.5*100,0)</f>
        <v>160</v>
      </c>
      <c r="P19" s="3">
        <f>IF('14_Disoccupazione giovanile'!E19&gt;0,'14_Disoccupazione giovanile'!E19/2*100,0)</f>
        <v>90</v>
      </c>
      <c r="Q19">
        <f t="shared" si="0"/>
        <v>5</v>
      </c>
      <c r="R19" s="3">
        <f t="shared" si="4"/>
        <v>94.499940327007991</v>
      </c>
      <c r="S19">
        <f t="shared" si="5"/>
        <v>15</v>
      </c>
      <c r="T19">
        <f t="shared" si="1"/>
        <v>2</v>
      </c>
      <c r="U19" s="3">
        <f t="shared" si="2"/>
        <v>151.03015873015872</v>
      </c>
      <c r="V19">
        <f t="shared" si="6"/>
        <v>22</v>
      </c>
      <c r="W19">
        <f t="shared" si="3"/>
        <v>3</v>
      </c>
      <c r="X19" s="3">
        <f t="shared" si="7"/>
        <v>63.094263436368692</v>
      </c>
      <c r="Y19">
        <f t="shared" si="8"/>
        <v>8</v>
      </c>
      <c r="Z19" s="3">
        <f t="shared" si="9"/>
        <v>42.921294746878999</v>
      </c>
    </row>
    <row r="20" spans="1:26">
      <c r="A20" s="4" t="s">
        <v>56</v>
      </c>
      <c r="B20" t="s">
        <v>21</v>
      </c>
      <c r="C20" s="3">
        <f>IF('1_Bilancia commerciale'!E20&lt;1,ABS(1-'1_Bilancia commerciale'!E20)*20,('1_Bilancia commerciale'!E20-1)*20)</f>
        <v>78</v>
      </c>
      <c r="D20" s="3">
        <f>IF('2_posizione internaz.li'!E20&lt;0,'2_posizione internaz.li'!E20/-35*100,0)</f>
        <v>0</v>
      </c>
      <c r="E20" s="3">
        <f>IF('3_Tasso cambio effettivo'!E20&lt;0,'3_Tasso cambio effettivo'!E20/-5*100,'3_Tasso cambio effettivo'!E20/5*100)</f>
        <v>152</v>
      </c>
      <c r="F20" s="3">
        <f>IF('4_Quota export mondiale'!E20&lt;0,'4_Quota export mondiale'!E20/-6*100,0)</f>
        <v>0</v>
      </c>
      <c r="G20" s="3">
        <f>IF('5_Costo_lavoro'!E20&gt;0,'5_Costo_lavoro'!E20/9*100,0)</f>
        <v>95.555555555555543</v>
      </c>
      <c r="H20" s="3">
        <f>IF('6_Prezzo abitazioni'!E20&gt;0,'6_Prezzo abitazioni'!E20/6*100,0)</f>
        <v>6.666666666666667</v>
      </c>
      <c r="I20" s="3">
        <f>IF('7_Crediti concessi privati'!E20&gt;0,'7_Crediti concessi privati'!E20/14*100,0)</f>
        <v>0.7142857142857143</v>
      </c>
      <c r="J20" s="3">
        <f>IF('8_Debiti settore privato'!E20&gt;0,'8_Debiti settore privato'!E20/133*100,0)</f>
        <v>122.10526315789474</v>
      </c>
      <c r="K20" s="3">
        <f>IF('9_Debito pubblico'!E20&gt;0,'9_Debito pubblico'!E20/60*100,0)</f>
        <v>112.83333333333334</v>
      </c>
      <c r="L20" s="3">
        <f>IF('10_Disoccupazione'!E20&gt;0,'10_Disoccupazione'!E20/10*100,0)</f>
        <v>65</v>
      </c>
      <c r="M20" s="3">
        <f>IF('11_esposizione finanziaria'!E20&gt;0,'11_esposizione finanziaria'!E20/16.5*100,0)</f>
        <v>52.121212121212125</v>
      </c>
      <c r="N20" s="3">
        <f>IF('12_Tasso di attivita'!E20&lt;0,'12_Tasso di attivita'!E20/-0.2*100,0)</f>
        <v>0</v>
      </c>
      <c r="O20" s="3">
        <f>IF('13_Disoccupazione lungo periodo'!E20&gt;0,'13_Disoccupazione lungo periodo'!E20/0.5*100,0)</f>
        <v>20</v>
      </c>
      <c r="P20" s="3">
        <f>IF('14_Disoccupazione giovanile'!E20&gt;0,'14_Disoccupazione giovanile'!E20/2*100,0)</f>
        <v>0</v>
      </c>
      <c r="Q20">
        <f t="shared" si="0"/>
        <v>3</v>
      </c>
      <c r="R20" s="3">
        <f t="shared" si="4"/>
        <v>50.356879753496294</v>
      </c>
      <c r="S20">
        <f t="shared" si="5"/>
        <v>1</v>
      </c>
      <c r="T20">
        <f t="shared" si="1"/>
        <v>1</v>
      </c>
      <c r="U20" s="3">
        <f t="shared" si="2"/>
        <v>65.111111111111114</v>
      </c>
      <c r="V20">
        <f t="shared" si="6"/>
        <v>3</v>
      </c>
      <c r="W20">
        <f t="shared" si="3"/>
        <v>2</v>
      </c>
      <c r="X20" s="3">
        <f t="shared" si="7"/>
        <v>42.160084554821395</v>
      </c>
      <c r="Y20">
        <f t="shared" si="8"/>
        <v>4</v>
      </c>
      <c r="Z20" s="3">
        <f t="shared" si="9"/>
        <v>53.821665742993694</v>
      </c>
    </row>
    <row r="21" spans="1:26">
      <c r="A21" s="4" t="s">
        <v>56</v>
      </c>
      <c r="B21" t="s">
        <v>22</v>
      </c>
      <c r="C21" s="3">
        <f>IF('1_Bilancia commerciale'!E21&lt;1,ABS(1-'1_Bilancia commerciale'!E21)*20,('1_Bilancia commerciale'!E21-1)*20)</f>
        <v>152</v>
      </c>
      <c r="D21" s="3">
        <f>IF('2_posizione internaz.li'!E21&lt;0,'2_posizione internaz.li'!E21/-35*100,0)</f>
        <v>0</v>
      </c>
      <c r="E21" s="3">
        <f>IF('3_Tasso cambio effettivo'!E21&lt;0,'3_Tasso cambio effettivo'!E21/-5*100,'3_Tasso cambio effettivo'!E21/5*100)</f>
        <v>120</v>
      </c>
      <c r="F21" s="3">
        <f>IF('4_Quota export mondiale'!E21&lt;0,'4_Quota export mondiale'!E21/-6*100,0)</f>
        <v>213.66666666666669</v>
      </c>
      <c r="G21" s="3">
        <f>IF('5_Costo_lavoro'!E21&gt;0,'5_Costo_lavoro'!E21/9*100,0)</f>
        <v>28.888888888888893</v>
      </c>
      <c r="H21" s="3">
        <f>IF('6_Prezzo abitazioni'!E21&gt;0,'6_Prezzo abitazioni'!E21/6*100,0)</f>
        <v>0</v>
      </c>
      <c r="I21" s="3">
        <f>IF('7_Crediti concessi privati'!E21&gt;0,'7_Crediti concessi privati'!E21/14*100,0)</f>
        <v>43.571428571428569</v>
      </c>
      <c r="J21" s="3">
        <f>IF('8_Debiti settore privato'!E21&gt;0,'8_Debiti settore privato'!E21/133*100,0)</f>
        <v>189.54887218045113</v>
      </c>
      <c r="K21" s="3">
        <f>IF('9_Debito pubblico'!E21&gt;0,'9_Debito pubblico'!E21/60*100,0)</f>
        <v>110.33333333333333</v>
      </c>
      <c r="L21" s="3">
        <f>IF('10_Disoccupazione'!E21&gt;0,'10_Disoccupazione'!E21/10*100,0)</f>
        <v>53</v>
      </c>
      <c r="M21" s="3">
        <f>IF('11_esposizione finanziaria'!E21&gt;0,'11_esposizione finanziaria'!E21/16.5*100,0)</f>
        <v>36.363636363636367</v>
      </c>
      <c r="N21" s="3">
        <f>IF('12_Tasso di attivita'!E21&lt;0,'12_Tasso di attivita'!E21/-0.2*100,0)</f>
        <v>0</v>
      </c>
      <c r="O21" s="3">
        <f>IF('13_Disoccupazione lungo periodo'!E21&gt;0,'13_Disoccupazione lungo periodo'!E21/0.5*100,0)</f>
        <v>160</v>
      </c>
      <c r="P21" s="3">
        <f>IF('14_Disoccupazione giovanile'!E21&gt;0,'14_Disoccupazione giovanile'!E21/2*100,0)</f>
        <v>75</v>
      </c>
      <c r="Q21">
        <f t="shared" si="0"/>
        <v>6</v>
      </c>
      <c r="R21" s="3">
        <f t="shared" si="4"/>
        <v>84.455201857457496</v>
      </c>
      <c r="S21">
        <f t="shared" si="5"/>
        <v>12</v>
      </c>
      <c r="T21">
        <f t="shared" si="1"/>
        <v>3</v>
      </c>
      <c r="U21" s="3">
        <f t="shared" si="2"/>
        <v>102.91111111111111</v>
      </c>
      <c r="V21">
        <f t="shared" si="6"/>
        <v>12</v>
      </c>
      <c r="W21">
        <f t="shared" si="3"/>
        <v>3</v>
      </c>
      <c r="X21" s="3">
        <f t="shared" si="7"/>
        <v>74.20191893876104</v>
      </c>
      <c r="Y21">
        <f t="shared" si="8"/>
        <v>12</v>
      </c>
      <c r="Z21" s="3">
        <f t="shared" si="9"/>
        <v>56.481107799610527</v>
      </c>
    </row>
    <row r="22" spans="1:26">
      <c r="A22" s="4" t="s">
        <v>56</v>
      </c>
      <c r="B22" t="s">
        <v>23</v>
      </c>
      <c r="C22" s="3">
        <f>IF('1_Bilancia commerciale'!E22&lt;1,ABS(1-'1_Bilancia commerciale'!E22)*20,('1_Bilancia commerciale'!E22-1)*20)</f>
        <v>20</v>
      </c>
      <c r="D22" s="3">
        <f>IF('2_posizione internaz.li'!E22&lt;0,'2_posizione internaz.li'!E22/-35*100,0)</f>
        <v>9.1428571428571423</v>
      </c>
      <c r="E22" s="3">
        <f>IF('3_Tasso cambio effettivo'!E22&lt;0,'3_Tasso cambio effettivo'!E22/-5*100,'3_Tasso cambio effettivo'!E22/5*100)</f>
        <v>94</v>
      </c>
      <c r="F22" s="3">
        <f>IF('4_Quota export mondiale'!E22&lt;0,'4_Quota export mondiale'!E22/-6*100,0)</f>
        <v>361.99999999999994</v>
      </c>
      <c r="G22" s="3">
        <f>IF('5_Costo_lavoro'!E22&gt;0,'5_Costo_lavoro'!E22/9*100,0)</f>
        <v>42.222222222222221</v>
      </c>
      <c r="H22" s="3">
        <f>IF('6_Prezzo abitazioni'!E22&gt;0,'6_Prezzo abitazioni'!E22/6*100,0)</f>
        <v>80</v>
      </c>
      <c r="I22" s="3">
        <f>IF('7_Crediti concessi privati'!E22&gt;0,'7_Crediti concessi privati'!E22/14*100,0)</f>
        <v>8.5714285714285712</v>
      </c>
      <c r="J22" s="3">
        <f>IF('8_Debiti settore privato'!E22&gt;0,'8_Debiti settore privato'!E22/133*100,0)</f>
        <v>96.390977443609017</v>
      </c>
      <c r="K22" s="3">
        <f>IF('9_Debito pubblico'!E22&gt;0,'9_Debito pubblico'!E22/60*100,0)</f>
        <v>136.5</v>
      </c>
      <c r="L22" s="3">
        <f>IF('10_Disoccupazione'!E22&gt;0,'10_Disoccupazione'!E22/10*100,0)</f>
        <v>48</v>
      </c>
      <c r="M22" s="3">
        <f>IF('11_esposizione finanziaria'!E22&gt;0,'11_esposizione finanziaria'!E22/16.5*100,0)</f>
        <v>2.4242424242424243</v>
      </c>
      <c r="N22" s="3">
        <f>IF('12_Tasso di attivita'!E22&lt;0,'12_Tasso di attivita'!E22/-0.2*100,0)</f>
        <v>0</v>
      </c>
      <c r="O22" s="3">
        <f>IF('13_Disoccupazione lungo periodo'!E22&gt;0,'13_Disoccupazione lungo periodo'!E22/0.5*100,0)</f>
        <v>0</v>
      </c>
      <c r="P22" s="3">
        <f>IF('14_Disoccupazione giovanile'!E22&gt;0,'14_Disoccupazione giovanile'!E22/2*100,0)</f>
        <v>0</v>
      </c>
      <c r="Q22">
        <f t="shared" si="0"/>
        <v>2</v>
      </c>
      <c r="R22" s="3">
        <f t="shared" si="4"/>
        <v>64.232266271739945</v>
      </c>
      <c r="S22">
        <f t="shared" si="5"/>
        <v>2</v>
      </c>
      <c r="T22">
        <f t="shared" si="1"/>
        <v>1</v>
      </c>
      <c r="U22" s="3">
        <f t="shared" si="2"/>
        <v>105.47301587301585</v>
      </c>
      <c r="V22">
        <f t="shared" si="6"/>
        <v>13</v>
      </c>
      <c r="W22">
        <f t="shared" si="3"/>
        <v>1</v>
      </c>
      <c r="X22" s="3">
        <f t="shared" si="7"/>
        <v>41.320738715475557</v>
      </c>
      <c r="Y22">
        <f t="shared" si="8"/>
        <v>3</v>
      </c>
      <c r="Z22" s="3">
        <f t="shared" si="9"/>
        <v>41.355121924234709</v>
      </c>
    </row>
    <row r="23" spans="1:26">
      <c r="A23" s="4" t="s">
        <v>57</v>
      </c>
      <c r="B23" t="s">
        <v>24</v>
      </c>
      <c r="C23" s="3">
        <f>IF('1_Bilancia commerciale'!E23&lt;1,ABS(1-'1_Bilancia commerciale'!E23)*20,('1_Bilancia commerciale'!E23-1)*20)</f>
        <v>116</v>
      </c>
      <c r="D23" s="3">
        <f>IF('2_posizione internaz.li'!E23&lt;0,'2_posizione internaz.li'!E23/-35*100,0)</f>
        <v>186.57142857142856</v>
      </c>
      <c r="E23" s="3">
        <f>IF('3_Tasso cambio effettivo'!E23&lt;0,'3_Tasso cambio effettivo'!E23/-5*100,'3_Tasso cambio effettivo'!E23/5*100)</f>
        <v>27.999999999999996</v>
      </c>
      <c r="F23" s="3">
        <f>IF('4_Quota export mondiale'!E23&lt;0,'4_Quota export mondiale'!E23/-6*100,0)</f>
        <v>0</v>
      </c>
      <c r="G23" s="3">
        <f>IF('5_Costo_lavoro'!E23&gt;0,'5_Costo_lavoro'!E23/9*100,0)</f>
        <v>58.888888888888893</v>
      </c>
      <c r="H23" s="3">
        <f>IF('6_Prezzo abitazioni'!E23&gt;0,'6_Prezzo abitazioni'!E23/6*100,0)</f>
        <v>0</v>
      </c>
      <c r="I23" s="3">
        <f>IF('7_Crediti concessi privati'!E23&gt;0,'7_Crediti concessi privati'!E23/14*100,0)</f>
        <v>34.285714285714285</v>
      </c>
      <c r="J23" s="3">
        <f>IF('8_Debiti settore privato'!E23&gt;0,'8_Debiti settore privato'!E23/133*100,0)</f>
        <v>55.18796992481203</v>
      </c>
      <c r="K23" s="3">
        <f>IF('9_Debito pubblico'!E23&gt;0,'9_Debito pubblico'!E23/60*100,0)</f>
        <v>89.5</v>
      </c>
      <c r="L23" s="3">
        <f>IF('10_Disoccupazione'!E23&gt;0,'10_Disoccupazione'!E23/10*100,0)</f>
        <v>98.000000000000014</v>
      </c>
      <c r="M23" s="3">
        <f>IF('11_esposizione finanziaria'!E23&gt;0,'11_esposizione finanziaria'!E23/16.5*100,0)</f>
        <v>64.848484848484844</v>
      </c>
      <c r="N23" s="3">
        <f>IF('12_Tasso di attivita'!E23&lt;0,'12_Tasso di attivita'!E23/-0.2*100,0)</f>
        <v>0</v>
      </c>
      <c r="O23" s="3">
        <f>IF('13_Disoccupazione lungo periodo'!E23&gt;0,'13_Disoccupazione lungo periodo'!E23/0.5*100,0)</f>
        <v>320</v>
      </c>
      <c r="P23" s="3">
        <f>IF('14_Disoccupazione giovanile'!E23&gt;0,'14_Disoccupazione giovanile'!E23/2*100,0)</f>
        <v>295</v>
      </c>
      <c r="Q23">
        <f t="shared" si="0"/>
        <v>4</v>
      </c>
      <c r="R23" s="3">
        <f t="shared" si="4"/>
        <v>96.163034751380636</v>
      </c>
      <c r="S23">
        <f t="shared" si="5"/>
        <v>16</v>
      </c>
      <c r="T23">
        <f t="shared" si="1"/>
        <v>2</v>
      </c>
      <c r="U23" s="3">
        <f t="shared" si="2"/>
        <v>77.8920634920635</v>
      </c>
      <c r="V23">
        <f t="shared" si="6"/>
        <v>6</v>
      </c>
      <c r="W23">
        <f t="shared" si="3"/>
        <v>2</v>
      </c>
      <c r="X23" s="3">
        <f t="shared" si="7"/>
        <v>106.31357433989012</v>
      </c>
      <c r="Y23">
        <f t="shared" si="8"/>
        <v>16</v>
      </c>
      <c r="Z23" s="3">
        <f t="shared" si="9"/>
        <v>71.071426586909979</v>
      </c>
    </row>
    <row r="24" spans="1:26">
      <c r="A24" s="4" t="s">
        <v>56</v>
      </c>
      <c r="B24" t="s">
        <v>25</v>
      </c>
      <c r="C24" s="3">
        <f>IF('1_Bilancia commerciale'!E24&lt;1,ABS(1-'1_Bilancia commerciale'!E24)*20,('1_Bilancia commerciale'!E24-1)*20)</f>
        <v>138</v>
      </c>
      <c r="D24" s="3">
        <f>IF('2_posizione internaz.li'!E24&lt;0,'2_posizione internaz.li'!E24/-35*100,0)</f>
        <v>340.85714285714283</v>
      </c>
      <c r="E24" s="3">
        <f>IF('3_Tasso cambio effettivo'!E24&lt;0,'3_Tasso cambio effettivo'!E24/-5*100,'3_Tasso cambio effettivo'!E24/5*100)</f>
        <v>80</v>
      </c>
      <c r="F24" s="3">
        <f>IF('4_Quota export mondiale'!E24&lt;0,'4_Quota export mondiale'!E24/-6*100,0)</f>
        <v>288.33333333333331</v>
      </c>
      <c r="G24" s="3">
        <f>IF('5_Costo_lavoro'!E24&gt;0,'5_Costo_lavoro'!E24/9*100,0)</f>
        <v>0</v>
      </c>
      <c r="H24" s="3">
        <f>IF('6_Prezzo abitazioni'!E24&gt;0,'6_Prezzo abitazioni'!E24/6*100,0)</f>
        <v>0</v>
      </c>
      <c r="I24" s="3">
        <f>IF('7_Crediti concessi privati'!E24&gt;0,'7_Crediti concessi privati'!E24/14*100,0)</f>
        <v>0</v>
      </c>
      <c r="J24" s="3">
        <f>IF('8_Debiti settore privato'!E24&gt;0,'8_Debiti settore privato'!E24/133*100,0)</f>
        <v>158.34586466165413</v>
      </c>
      <c r="K24" s="3">
        <f>IF('9_Debito pubblico'!E24&gt;0,'9_Debito pubblico'!E24/60*100,0)</f>
        <v>215</v>
      </c>
      <c r="L24" s="3">
        <f>IF('10_Disoccupazione'!E24&gt;0,'10_Disoccupazione'!E24/10*100,0)</f>
        <v>136</v>
      </c>
      <c r="M24" s="3">
        <f>IF('11_esposizione finanziaria'!E24&gt;0,'11_esposizione finanziaria'!E24/16.5*100,0)</f>
        <v>0</v>
      </c>
      <c r="N24" s="3">
        <f>IF('12_Tasso di attivita'!E24&lt;0,'12_Tasso di attivita'!E24/-0.2*100,0)</f>
        <v>0</v>
      </c>
      <c r="O24" s="3">
        <f>IF('13_Disoccupazione lungo periodo'!E24&gt;0,'13_Disoccupazione lungo periodo'!E24/0.5*100,0)</f>
        <v>700</v>
      </c>
      <c r="P24" s="3">
        <f>IF('14_Disoccupazione giovanile'!E24&gt;0,'14_Disoccupazione giovanile'!E24/2*100,0)</f>
        <v>635</v>
      </c>
      <c r="Q24">
        <f t="shared" si="0"/>
        <v>8</v>
      </c>
      <c r="R24" s="3">
        <f t="shared" si="4"/>
        <v>192.25259577515217</v>
      </c>
      <c r="S24">
        <f t="shared" si="5"/>
        <v>23</v>
      </c>
      <c r="T24">
        <f t="shared" si="1"/>
        <v>3</v>
      </c>
      <c r="U24" s="3">
        <f t="shared" si="2"/>
        <v>169.43809523809523</v>
      </c>
      <c r="V24">
        <f t="shared" si="6"/>
        <v>24</v>
      </c>
      <c r="W24">
        <f t="shared" si="3"/>
        <v>5</v>
      </c>
      <c r="X24" s="3">
        <f t="shared" si="7"/>
        <v>204.92731829573935</v>
      </c>
      <c r="Y24">
        <f t="shared" si="8"/>
        <v>24</v>
      </c>
      <c r="Z24" s="3">
        <f t="shared" si="9"/>
        <v>68.523907207499974</v>
      </c>
    </row>
    <row r="25" spans="1:26">
      <c r="A25" s="4" t="s">
        <v>57</v>
      </c>
      <c r="B25" t="s">
        <v>26</v>
      </c>
      <c r="C25" s="3">
        <f>IF('1_Bilancia commerciale'!E25&lt;1,ABS(1-'1_Bilancia commerciale'!E25)*20,('1_Bilancia commerciale'!E25-1)*20)</f>
        <v>120</v>
      </c>
      <c r="D25" s="3">
        <f>IF('2_posizione internaz.li'!E25&lt;0,'2_posizione internaz.li'!E25/-35*100,0)</f>
        <v>193.14285714285714</v>
      </c>
      <c r="E25" s="3">
        <f>IF('3_Tasso cambio effettivo'!E25&lt;0,'3_Tasso cambio effettivo'!E25/-5*100,'3_Tasso cambio effettivo'!E25/5*100)</f>
        <v>40</v>
      </c>
      <c r="F25" s="3">
        <f>IF('4_Quota export mondiale'!E25&lt;0,'4_Quota export mondiale'!E25/-6*100,0)</f>
        <v>0</v>
      </c>
      <c r="G25" s="3">
        <f>IF('5_Costo_lavoro'!E25&gt;0,'5_Costo_lavoro'!E25/9*100,0)</f>
        <v>75.555555555555557</v>
      </c>
      <c r="H25" s="3">
        <f>IF('6_Prezzo abitazioni'!E25&gt;0,'6_Prezzo abitazioni'!E25/6*100,0)</f>
        <v>0</v>
      </c>
      <c r="I25" s="3">
        <f>IF('7_Crediti concessi privati'!E25&gt;0,'7_Crediti concessi privati'!E25/14*100,0)</f>
        <v>2.1428571428571428</v>
      </c>
      <c r="J25" s="3">
        <f>IF('8_Debiti settore privato'!E25&gt;0,'8_Debiti settore privato'!E25/133*100,0)</f>
        <v>54.210526315789465</v>
      </c>
      <c r="K25" s="3">
        <f>IF('9_Debito pubblico'!E25&gt;0,'9_Debito pubblico'!E25/60*100,0)</f>
        <v>61.666666666666671</v>
      </c>
      <c r="L25" s="3">
        <f>IF('10_Disoccupazione'!E25&gt;0,'10_Disoccupazione'!E25/10*100,0)</f>
        <v>70</v>
      </c>
      <c r="M25" s="3">
        <f>IF('11_esposizione finanziaria'!E25&gt;0,'11_esposizione finanziaria'!E25/16.5*100,0)</f>
        <v>29.09090909090909</v>
      </c>
      <c r="N25" s="3">
        <f>IF('12_Tasso di attivita'!E25&lt;0,'12_Tasso di attivita'!E25/-0.2*100,0)</f>
        <v>0</v>
      </c>
      <c r="O25" s="3">
        <f>IF('13_Disoccupazione lungo periodo'!E25&gt;0,'13_Disoccupazione lungo periodo'!E25/0.5*100,0)</f>
        <v>160</v>
      </c>
      <c r="P25" s="3">
        <f>IF('14_Disoccupazione giovanile'!E25&gt;0,'14_Disoccupazione giovanile'!E25/2*100,0)</f>
        <v>130</v>
      </c>
      <c r="Q25">
        <f t="shared" si="0"/>
        <v>4</v>
      </c>
      <c r="R25" s="3">
        <f t="shared" si="4"/>
        <v>66.843526565331075</v>
      </c>
      <c r="S25">
        <f t="shared" si="5"/>
        <v>6</v>
      </c>
      <c r="T25">
        <f t="shared" si="1"/>
        <v>2</v>
      </c>
      <c r="U25" s="3">
        <f t="shared" si="2"/>
        <v>85.739682539682534</v>
      </c>
      <c r="V25">
        <f t="shared" si="6"/>
        <v>9</v>
      </c>
      <c r="W25">
        <f t="shared" si="3"/>
        <v>2</v>
      </c>
      <c r="X25" s="3">
        <f t="shared" si="7"/>
        <v>56.345662135135818</v>
      </c>
      <c r="Y25">
        <f t="shared" si="8"/>
        <v>7</v>
      </c>
      <c r="Z25" s="3">
        <f t="shared" si="9"/>
        <v>54.189557663724827</v>
      </c>
    </row>
    <row r="26" spans="1:26">
      <c r="A26" s="4" t="s">
        <v>56</v>
      </c>
      <c r="B26" t="s">
        <v>27</v>
      </c>
      <c r="C26" s="3">
        <f>IF('1_Bilancia commerciale'!E26&lt;1,ABS(1-'1_Bilancia commerciale'!E26)*20,('1_Bilancia commerciale'!E26-1)*20)</f>
        <v>22</v>
      </c>
      <c r="D26" s="3">
        <f>IF('2_posizione internaz.li'!E26&lt;0,'2_posizione internaz.li'!E26/-35*100,0)</f>
        <v>125.71428571428571</v>
      </c>
      <c r="E26" s="3">
        <f>IF('3_Tasso cambio effettivo'!E26&lt;0,'3_Tasso cambio effettivo'!E26/-5*100,'3_Tasso cambio effettivo'!E26/5*100)</f>
        <v>90</v>
      </c>
      <c r="F26" s="3">
        <f>IF('4_Quota export mondiale'!E26&lt;0,'4_Quota export mondiale'!E26/-6*100,0)</f>
        <v>347.5</v>
      </c>
      <c r="G26" s="3">
        <f>IF('5_Costo_lavoro'!E26&gt;0,'5_Costo_lavoro'!E26/9*100,0)</f>
        <v>1.1111111111111112</v>
      </c>
      <c r="H26" s="3">
        <f>IF('6_Prezzo abitazioni'!E26&gt;0,'6_Prezzo abitazioni'!E26/6*100,0)</f>
        <v>0</v>
      </c>
      <c r="I26" s="3">
        <f>IF('7_Crediti concessi privati'!E26&gt;0,'7_Crediti concessi privati'!E26/14*100,0)</f>
        <v>0</v>
      </c>
      <c r="J26" s="3">
        <f>IF('8_Debiti settore privato'!E26&gt;0,'8_Debiti settore privato'!E26/133*100,0)</f>
        <v>84.360902255639104</v>
      </c>
      <c r="K26" s="3">
        <f>IF('9_Debito pubblico'!E26&gt;0,'9_Debito pubblico'!E26/60*100,0)</f>
        <v>89.333333333333329</v>
      </c>
      <c r="L26" s="3">
        <f>IF('10_Disoccupazione'!E26&gt;0,'10_Disoccupazione'!E26/10*100,0)</f>
        <v>81</v>
      </c>
      <c r="M26" s="3">
        <f>IF('11_esposizione finanziaria'!E26&gt;0,'11_esposizione finanziaria'!E26/16.5*100,0)</f>
        <v>0</v>
      </c>
      <c r="N26" s="3">
        <f>IF('12_Tasso di attivita'!E26&lt;0,'12_Tasso di attivita'!E26/-0.2*100,0)</f>
        <v>699.99999999999989</v>
      </c>
      <c r="O26" s="3">
        <f>IF('13_Disoccupazione lungo periodo'!E26&gt;0,'13_Disoccupazione lungo periodo'!E26/0.5*100,0)</f>
        <v>500</v>
      </c>
      <c r="P26" s="3">
        <f>IF('14_Disoccupazione giovanile'!E26&gt;0,'14_Disoccupazione giovanile'!E26/2*100,0)</f>
        <v>350</v>
      </c>
      <c r="Q26">
        <f t="shared" si="0"/>
        <v>5</v>
      </c>
      <c r="R26" s="3">
        <f t="shared" si="4"/>
        <v>170.78711660102636</v>
      </c>
      <c r="S26">
        <f t="shared" si="5"/>
        <v>22</v>
      </c>
      <c r="T26">
        <f t="shared" si="1"/>
        <v>2</v>
      </c>
      <c r="U26" s="3">
        <f t="shared" si="2"/>
        <v>117.26507936507937</v>
      </c>
      <c r="V26">
        <f t="shared" si="6"/>
        <v>16</v>
      </c>
      <c r="W26">
        <f t="shared" si="3"/>
        <v>3</v>
      </c>
      <c r="X26" s="3">
        <f t="shared" si="7"/>
        <v>200.52158173210805</v>
      </c>
      <c r="Y26">
        <f t="shared" si="8"/>
        <v>22</v>
      </c>
      <c r="Z26" s="3">
        <f t="shared" si="9"/>
        <v>75.478018294925263</v>
      </c>
    </row>
    <row r="27" spans="1:26">
      <c r="A27" s="4" t="s">
        <v>56</v>
      </c>
      <c r="B27" t="s">
        <v>28</v>
      </c>
      <c r="C27" s="3">
        <f>IF('1_Bilancia commerciale'!E27&lt;1,ABS(1-'1_Bilancia commerciale'!E27)*20,('1_Bilancia commerciale'!E27-1)*20)</f>
        <v>78</v>
      </c>
      <c r="D27" s="3">
        <f>IF('2_posizione internaz.li'!E27&lt;0,'2_posizione internaz.li'!E27/-35*100,0)</f>
        <v>173.14285714285717</v>
      </c>
      <c r="E27" s="3">
        <f>IF('3_Tasso cambio effettivo'!E27&lt;0,'3_Tasso cambio effettivo'!E27/-5*100,'3_Tasso cambio effettivo'!E27/5*100)</f>
        <v>64</v>
      </c>
      <c r="F27" s="3">
        <f>IF('4_Quota export mondiale'!E27&lt;0,'4_Quota export mondiale'!E27/-6*100,0)</f>
        <v>171.66666666666669</v>
      </c>
      <c r="G27" s="3">
        <f>IF('5_Costo_lavoro'!E27&gt;0,'5_Costo_lavoro'!E27/9*100,0)</f>
        <v>0</v>
      </c>
      <c r="H27" s="3">
        <f>IF('6_Prezzo abitazioni'!E27&gt;0,'6_Prezzo abitazioni'!E27/6*100,0)</f>
        <v>0</v>
      </c>
      <c r="I27" s="3">
        <f>IF('7_Crediti concessi privati'!E27&gt;0,'7_Crediti concessi privati'!E27/14*100,0)</f>
        <v>13.571428571428571</v>
      </c>
      <c r="J27" s="3">
        <f>IF('8_Debiti settore privato'!E27&gt;0,'8_Debiti settore privato'!E27/133*100,0)</f>
        <v>53.458646616541351</v>
      </c>
      <c r="K27" s="3">
        <f>IF('9_Debito pubblico'!E27&gt;0,'9_Debito pubblico'!E27/60*100,0)</f>
        <v>86.333333333333329</v>
      </c>
      <c r="L27" s="3">
        <f>IF('10_Disoccupazione'!E27&gt;0,'10_Disoccupazione'!E27/10*100,0)</f>
        <v>141</v>
      </c>
      <c r="M27" s="3">
        <f>IF('11_esposizione finanziaria'!E27&gt;0,'11_esposizione finanziaria'!E27/16.5*100,0)</f>
        <v>6.666666666666667</v>
      </c>
      <c r="N27" s="3">
        <f>IF('12_Tasso di attivita'!E27&lt;0,'12_Tasso di attivita'!E27/-0.2*100,0)</f>
        <v>0</v>
      </c>
      <c r="O27" s="3">
        <f>IF('13_Disoccupazione lungo periodo'!E27&gt;0,'13_Disoccupazione lungo periodo'!E27/0.5*100,0)</f>
        <v>580</v>
      </c>
      <c r="P27" s="3">
        <f>IF('14_Disoccupazione giovanile'!E27&gt;0,'14_Disoccupazione giovanile'!E27/2*100,0)</f>
        <v>320</v>
      </c>
      <c r="Q27">
        <f t="shared" si="0"/>
        <v>5</v>
      </c>
      <c r="R27" s="3">
        <f t="shared" si="4"/>
        <v>120.55997135696384</v>
      </c>
      <c r="S27">
        <f t="shared" si="5"/>
        <v>18</v>
      </c>
      <c r="T27">
        <f t="shared" si="1"/>
        <v>2</v>
      </c>
      <c r="U27" s="3">
        <f t="shared" si="2"/>
        <v>97.361904761904768</v>
      </c>
      <c r="V27">
        <f t="shared" si="6"/>
        <v>10</v>
      </c>
      <c r="W27">
        <f t="shared" si="3"/>
        <v>3</v>
      </c>
      <c r="X27" s="3">
        <f t="shared" si="7"/>
        <v>133.44778613199665</v>
      </c>
      <c r="Y27">
        <f t="shared" si="8"/>
        <v>18</v>
      </c>
      <c r="Z27" s="3">
        <f t="shared" si="9"/>
        <v>71.157832527529962</v>
      </c>
    </row>
    <row r="28" spans="1:26">
      <c r="A28" s="4" t="s">
        <v>56</v>
      </c>
      <c r="B28" t="s">
        <v>29</v>
      </c>
      <c r="C28" s="3">
        <f>IF('1_Bilancia commerciale'!E28&lt;1,ABS(1-'1_Bilancia commerciale'!E28)*20,('1_Bilancia commerciale'!E28-1)*20)</f>
        <v>34</v>
      </c>
      <c r="D28" s="3">
        <f>IF('2_posizione internaz.li'!E28&lt;0,'2_posizione internaz.li'!E28/-35*100,0)</f>
        <v>0</v>
      </c>
      <c r="E28" s="3">
        <f>IF('3_Tasso cambio effettivo'!E28&lt;0,'3_Tasso cambio effettivo'!E28/-5*100,'3_Tasso cambio effettivo'!E28/5*100)</f>
        <v>166</v>
      </c>
      <c r="F28" s="3">
        <f>IF('4_Quota export mondiale'!E28&lt;0,'4_Quota export mondiale'!E28/-6*100,0)</f>
        <v>539.33333333333337</v>
      </c>
      <c r="G28" s="3">
        <f>IF('5_Costo_lavoro'!E28&gt;0,'5_Costo_lavoro'!E28/9*100,0)</f>
        <v>64.444444444444443</v>
      </c>
      <c r="H28" s="3">
        <f>IF('6_Prezzo abitazioni'!E28&gt;0,'6_Prezzo abitazioni'!E28/6*100,0)</f>
        <v>0</v>
      </c>
      <c r="I28" s="3">
        <f>IF('7_Crediti concessi privati'!E28&gt;0,'7_Crediti concessi privati'!E28/14*100,0)</f>
        <v>50.714285714285708</v>
      </c>
      <c r="J28" s="3">
        <f>IF('8_Debiti settore privato'!E28&gt;0,'8_Debiti settore privato'!E28/133*100,0)</f>
        <v>111.05263157894736</v>
      </c>
      <c r="K28" s="3">
        <f>IF('9_Debito pubblico'!E28&gt;0,'9_Debito pubblico'!E28/60*100,0)</f>
        <v>89.333333333333329</v>
      </c>
      <c r="L28" s="3">
        <f>IF('10_Disoccupazione'!E28&gt;0,'10_Disoccupazione'!E28/10*100,0)</f>
        <v>80</v>
      </c>
      <c r="M28" s="3">
        <f>IF('11_esposizione finanziaria'!E28&gt;0,'11_esposizione finanziaria'!E28/16.5*100,0)</f>
        <v>0</v>
      </c>
      <c r="N28" s="3">
        <f>IF('12_Tasso di attivita'!E28&lt;0,'12_Tasso di attivita'!E28/-0.2*100,0)</f>
        <v>0</v>
      </c>
      <c r="O28" s="3">
        <f>IF('13_Disoccupazione lungo periodo'!E28&gt;0,'13_Disoccupazione lungo periodo'!E28/0.5*100,0)</f>
        <v>40</v>
      </c>
      <c r="P28" s="3">
        <f>IF('14_Disoccupazione giovanile'!E28&gt;0,'14_Disoccupazione giovanile'!E28/2*100,0)</f>
        <v>0</v>
      </c>
      <c r="Q28">
        <f t="shared" si="0"/>
        <v>3</v>
      </c>
      <c r="R28" s="3">
        <f t="shared" si="4"/>
        <v>83.919859171738864</v>
      </c>
      <c r="S28">
        <f t="shared" si="5"/>
        <v>11</v>
      </c>
      <c r="T28">
        <f t="shared" si="1"/>
        <v>2</v>
      </c>
      <c r="U28" s="3">
        <f t="shared" si="2"/>
        <v>160.75555555555556</v>
      </c>
      <c r="V28">
        <f t="shared" si="6"/>
        <v>23</v>
      </c>
      <c r="W28">
        <f t="shared" si="3"/>
        <v>1</v>
      </c>
      <c r="X28" s="3">
        <f t="shared" si="7"/>
        <v>41.233361180729595</v>
      </c>
      <c r="Y28">
        <f t="shared" si="8"/>
        <v>2</v>
      </c>
      <c r="Z28" s="3">
        <f t="shared" si="9"/>
        <v>31.586278886377229</v>
      </c>
    </row>
    <row r="29" spans="1:26">
      <c r="A29" s="4" t="s">
        <v>57</v>
      </c>
      <c r="B29" t="s">
        <v>30</v>
      </c>
      <c r="C29" s="3">
        <f>IF('1_Bilancia commerciale'!E29&lt;1,ABS(1-'1_Bilancia commerciale'!E29)*20,('1_Bilancia commerciale'!E29-1)*20)</f>
        <v>92</v>
      </c>
      <c r="D29" s="3">
        <f>IF('2_posizione internaz.li'!E29&lt;0,'2_posizione internaz.li'!E29/-35*100,0)</f>
        <v>44.285714285714285</v>
      </c>
      <c r="E29" s="3">
        <f>IF('3_Tasso cambio effettivo'!E29&lt;0,'3_Tasso cambio effettivo'!E29/-5*100,'3_Tasso cambio effettivo'!E29/5*100)</f>
        <v>206</v>
      </c>
      <c r="F29" s="3">
        <f>IF('4_Quota export mondiale'!E29&lt;0,'4_Quota export mondiale'!E29/-6*100,0)</f>
        <v>325.16666666666669</v>
      </c>
      <c r="G29" s="3">
        <f>IF('5_Costo_lavoro'!E29&gt;0,'5_Costo_lavoro'!E29/9*100,0)</f>
        <v>44.444444444444443</v>
      </c>
      <c r="H29" s="3">
        <f>IF('6_Prezzo abitazioni'!E29&gt;0,'6_Prezzo abitazioni'!E29/6*100,0)</f>
        <v>11.666666666666666</v>
      </c>
      <c r="I29" s="3">
        <f>IF('7_Crediti concessi privati'!E29&gt;0,'7_Crediti concessi privati'!E29/14*100,0)</f>
        <v>17.142857142857142</v>
      </c>
      <c r="J29" s="3">
        <f>IF('8_Debiti settore privato'!E29&gt;0,'8_Debiti settore privato'!E29/133*100,0)</f>
        <v>143.60902255639098</v>
      </c>
      <c r="K29" s="3">
        <f>IF('9_Debito pubblico'!E29&gt;0,'9_Debito pubblico'!E29/60*100,0)</f>
        <v>62.833333333333343</v>
      </c>
      <c r="L29" s="3">
        <f>IF('10_Disoccupazione'!E29&gt;0,'10_Disoccupazione'!E29/10*100,0)</f>
        <v>81</v>
      </c>
      <c r="M29" s="3">
        <f>IF('11_esposizione finanziaria'!E29&gt;0,'11_esposizione finanziaria'!E29/16.5*100,0)</f>
        <v>33.939393939393938</v>
      </c>
      <c r="N29" s="3">
        <f>IF('12_Tasso di attivita'!E29&lt;0,'12_Tasso di attivita'!E29/-0.2*100,0)</f>
        <v>0</v>
      </c>
      <c r="O29" s="3">
        <f>IF('13_Disoccupazione lungo periodo'!E29&gt;0,'13_Disoccupazione lungo periodo'!E29/0.5*100,0)</f>
        <v>80</v>
      </c>
      <c r="P29" s="3">
        <f>IF('14_Disoccupazione giovanile'!E29&gt;0,'14_Disoccupazione giovanile'!E29/2*100,0)</f>
        <v>0</v>
      </c>
      <c r="Q29">
        <f t="shared" si="0"/>
        <v>3</v>
      </c>
      <c r="R29" s="3">
        <f t="shared" si="4"/>
        <v>81.577721359676261</v>
      </c>
      <c r="S29">
        <f t="shared" si="5"/>
        <v>9</v>
      </c>
      <c r="T29">
        <f t="shared" si="1"/>
        <v>2</v>
      </c>
      <c r="U29" s="3">
        <f t="shared" si="2"/>
        <v>142.37936507936507</v>
      </c>
      <c r="V29">
        <f t="shared" si="6"/>
        <v>20</v>
      </c>
      <c r="W29">
        <f t="shared" si="3"/>
        <v>1</v>
      </c>
      <c r="X29" s="3">
        <f t="shared" si="7"/>
        <v>47.799030404293561</v>
      </c>
      <c r="Y29">
        <f t="shared" si="8"/>
        <v>5</v>
      </c>
      <c r="Z29" s="3">
        <f t="shared" si="9"/>
        <v>37.667083126245096</v>
      </c>
    </row>
    <row r="30" spans="1:26">
      <c r="A30" s="4" t="s">
        <v>57</v>
      </c>
      <c r="B30" t="s">
        <v>31</v>
      </c>
      <c r="C30" s="3">
        <f>IF('1_Bilancia commerciale'!E30&lt;1,ABS(1-'1_Bilancia commerciale'!E30)*20,('1_Bilancia commerciale'!E30-1)*20)</f>
        <v>76</v>
      </c>
      <c r="D30" s="3">
        <f>IF('2_posizione internaz.li'!E30&lt;0,'2_posizione internaz.li'!E30/-35*100,0)</f>
        <v>80.285714285714292</v>
      </c>
      <c r="E30" s="3">
        <f>IF('3_Tasso cambio effettivo'!E30&lt;0,'3_Tasso cambio effettivo'!E30/-5*100,'3_Tasso cambio effettivo'!E30/5*100)</f>
        <v>120</v>
      </c>
      <c r="F30" s="3">
        <f>IF('4_Quota export mondiale'!E30&lt;0,'4_Quota export mondiale'!E30/-6*100,0)</f>
        <v>354.16666666666663</v>
      </c>
      <c r="G30" s="3">
        <f>IF('5_Costo_lavoro'!E30&gt;0,'5_Costo_lavoro'!E30/9*100,0)</f>
        <v>33.333333333333329</v>
      </c>
      <c r="H30" s="3">
        <f>IF('6_Prezzo abitazioni'!E30&gt;0,'6_Prezzo abitazioni'!E30/6*100,0)</f>
        <v>0</v>
      </c>
      <c r="I30" s="3">
        <f>IF('7_Crediti concessi privati'!E30&gt;0,'7_Crediti concessi privati'!E30/14*100,0)</f>
        <v>10.714285714285714</v>
      </c>
      <c r="J30" s="3">
        <f>IF('8_Debiti settore privato'!E30&gt;0,'8_Debiti settore privato'!E30/133*100,0)</f>
        <v>132.40601503759396</v>
      </c>
      <c r="K30" s="3">
        <f>IF('9_Debito pubblico'!E30&gt;0,'9_Debito pubblico'!E30/60*100,0)</f>
        <v>138.66666666666669</v>
      </c>
      <c r="L30" s="3">
        <f>IF('10_Disoccupazione'!E30&gt;0,'10_Disoccupazione'!E30/10*100,0)</f>
        <v>79</v>
      </c>
      <c r="M30" s="3">
        <f>IF('11_esposizione finanziaria'!E30&gt;0,'11_esposizione finanziaria'!E30/16.5*100,0)</f>
        <v>0</v>
      </c>
      <c r="N30" s="3">
        <f>IF('12_Tasso di attivita'!E30&lt;0,'12_Tasso di attivita'!E30/-0.2*100,0)</f>
        <v>0</v>
      </c>
      <c r="O30" s="3">
        <f>IF('13_Disoccupazione lungo periodo'!E30&gt;0,'13_Disoccupazione lungo periodo'!E30/0.5*100,0)</f>
        <v>160</v>
      </c>
      <c r="P30" s="3">
        <f>IF('14_Disoccupazione giovanile'!E30&gt;0,'14_Disoccupazione giovanile'!E30/2*100,0)</f>
        <v>105</v>
      </c>
      <c r="Q30">
        <f t="shared" si="0"/>
        <v>6</v>
      </c>
      <c r="R30" s="3">
        <f t="shared" si="4"/>
        <v>92.112334407447193</v>
      </c>
      <c r="S30">
        <f t="shared" si="5"/>
        <v>14</v>
      </c>
      <c r="T30">
        <f t="shared" si="1"/>
        <v>2</v>
      </c>
      <c r="U30" s="3">
        <f t="shared" si="2"/>
        <v>132.75714285714287</v>
      </c>
      <c r="V30">
        <f t="shared" si="6"/>
        <v>18</v>
      </c>
      <c r="W30">
        <f t="shared" si="3"/>
        <v>4</v>
      </c>
      <c r="X30" s="3">
        <f t="shared" si="7"/>
        <v>69.531885268727379</v>
      </c>
      <c r="Y30">
        <f t="shared" si="8"/>
        <v>11</v>
      </c>
      <c r="Z30" s="3">
        <f t="shared" si="9"/>
        <v>48.526692314195515</v>
      </c>
    </row>
    <row r="31" spans="1:26">
      <c r="A31" s="4"/>
      <c r="B31" t="s">
        <v>82</v>
      </c>
      <c r="C31" s="3">
        <f>AVERAGE(C3:C30)</f>
        <v>74.214285714285708</v>
      </c>
      <c r="D31" s="3">
        <f t="shared" ref="D31:P31" si="10">AVERAGE(D3:D30)</f>
        <v>143.16326530612247</v>
      </c>
      <c r="E31" s="3">
        <f>AVERAGE(E3:E30)</f>
        <v>111.78571428571429</v>
      </c>
      <c r="F31" s="3">
        <f>AVERAGE(F3:F30)</f>
        <v>234.4702380952381</v>
      </c>
      <c r="G31" s="3">
        <f t="shared" si="10"/>
        <v>34.285714285714285</v>
      </c>
      <c r="H31" s="3">
        <f>AVERAGE(H3:H30)</f>
        <v>7.9761904761904754</v>
      </c>
      <c r="I31" s="3">
        <f>AVERAGE(I3:I30)</f>
        <v>23.903061224489793</v>
      </c>
      <c r="J31" s="3">
        <f t="shared" si="10"/>
        <v>115.46186895810958</v>
      </c>
      <c r="K31" s="3">
        <f t="shared" si="10"/>
        <v>115.02380952380952</v>
      </c>
      <c r="L31" s="3">
        <f t="shared" si="10"/>
        <v>103.96428571428571</v>
      </c>
      <c r="M31" s="3">
        <f t="shared" si="10"/>
        <v>24.610389610389607</v>
      </c>
      <c r="N31" s="3">
        <f t="shared" si="10"/>
        <v>119.64285714285714</v>
      </c>
      <c r="O31" s="3">
        <f t="shared" si="10"/>
        <v>454.28571428571428</v>
      </c>
      <c r="P31" s="3">
        <f t="shared" si="10"/>
        <v>271.96428571428572</v>
      </c>
      <c r="R31" s="3">
        <f t="shared" si="4"/>
        <v>131.0536914526576</v>
      </c>
      <c r="U31" s="3">
        <f t="shared" si="2"/>
        <v>119.58384353741499</v>
      </c>
      <c r="X31" s="3">
        <f t="shared" si="7"/>
        <v>137.42582918334799</v>
      </c>
      <c r="Z31" s="3">
        <f t="shared" si="9"/>
        <v>67.411436430613662</v>
      </c>
    </row>
    <row r="32" spans="1:26">
      <c r="A32" s="4" t="s">
        <v>56</v>
      </c>
      <c r="C32" s="3">
        <f>SUMIF($A3:$A30,"EUR",C3:C30)/19</f>
        <v>73.473684210526315</v>
      </c>
      <c r="D32" s="3">
        <f t="shared" ref="D32:P32" si="11">SUMIF($A3:$A30,"EUR",D3:D30)/19</f>
        <v>138.21052631578951</v>
      </c>
      <c r="E32" s="3">
        <f t="shared" si="11"/>
        <v>121.36842105263158</v>
      </c>
      <c r="F32" s="3">
        <f t="shared" si="11"/>
        <v>246.49122807017542</v>
      </c>
      <c r="G32" s="3">
        <f t="shared" si="11"/>
        <v>25.497076023391813</v>
      </c>
      <c r="H32" s="3">
        <f t="shared" si="11"/>
        <v>11.140350877192981</v>
      </c>
      <c r="I32" s="3">
        <f t="shared" si="11"/>
        <v>26.804511278195484</v>
      </c>
      <c r="J32" s="3">
        <f t="shared" si="11"/>
        <v>124.44400474871391</v>
      </c>
      <c r="K32" s="3">
        <f t="shared" si="11"/>
        <v>128.60526315789474</v>
      </c>
      <c r="L32" s="3">
        <f t="shared" si="11"/>
        <v>109.10526315789474</v>
      </c>
      <c r="M32" s="3">
        <f t="shared" si="11"/>
        <v>23.062200956937801</v>
      </c>
      <c r="N32" s="3">
        <f t="shared" si="11"/>
        <v>86.842105263157876</v>
      </c>
      <c r="O32" s="3">
        <f t="shared" si="11"/>
        <v>503.15789473684208</v>
      </c>
      <c r="P32" s="3">
        <f t="shared" si="11"/>
        <v>276.05263157894734</v>
      </c>
      <c r="R32" s="3">
        <f t="shared" si="4"/>
        <v>135.30394010202085</v>
      </c>
      <c r="U32" s="3">
        <f t="shared" si="2"/>
        <v>121.00818713450295</v>
      </c>
      <c r="X32" s="3">
        <f t="shared" si="7"/>
        <v>143.24602508397521</v>
      </c>
      <c r="Z32" s="3">
        <f t="shared" si="9"/>
        <v>68.059163939861904</v>
      </c>
    </row>
    <row r="33" spans="1:26">
      <c r="A33" s="4" t="s">
        <v>57</v>
      </c>
      <c r="C33" s="3">
        <f>SUMIF($A3:$A30,"N_EUR",C3:C30)/9</f>
        <v>75.777777777777771</v>
      </c>
      <c r="D33" s="3">
        <f t="shared" ref="D33:P33" si="12">SUMIF($A3:$A30,"N_EUR",D3:D30)/9</f>
        <v>153.61904761904759</v>
      </c>
      <c r="E33" s="3">
        <f t="shared" si="12"/>
        <v>91.555555555555557</v>
      </c>
      <c r="F33" s="3">
        <f t="shared" si="12"/>
        <v>209.09259259259261</v>
      </c>
      <c r="G33" s="3">
        <f t="shared" si="12"/>
        <v>52.839506172839506</v>
      </c>
      <c r="H33" s="3">
        <f t="shared" si="12"/>
        <v>1.2962962962962963</v>
      </c>
      <c r="I33" s="3">
        <f t="shared" si="12"/>
        <v>17.777777777777779</v>
      </c>
      <c r="J33" s="3">
        <f t="shared" si="12"/>
        <v>96.499582289055979</v>
      </c>
      <c r="K33" s="3">
        <f t="shared" si="12"/>
        <v>86.351851851851862</v>
      </c>
      <c r="L33" s="3">
        <f t="shared" si="12"/>
        <v>93.111111111111114</v>
      </c>
      <c r="M33" s="3">
        <f t="shared" si="12"/>
        <v>27.878787878787879</v>
      </c>
      <c r="N33" s="3">
        <f t="shared" si="12"/>
        <v>188.88888888888889</v>
      </c>
      <c r="O33" s="3">
        <f t="shared" si="12"/>
        <v>351.11111111111109</v>
      </c>
      <c r="P33" s="3">
        <f t="shared" si="12"/>
        <v>263.33333333333331</v>
      </c>
      <c r="R33" s="3">
        <f t="shared" si="4"/>
        <v>122.08094430400195</v>
      </c>
      <c r="U33" s="3">
        <f t="shared" si="2"/>
        <v>116.57689594356262</v>
      </c>
      <c r="X33" s="3">
        <f t="shared" si="7"/>
        <v>125.13874894869046</v>
      </c>
      <c r="Z33" s="3">
        <f t="shared" si="9"/>
        <v>65.895901337024071</v>
      </c>
    </row>
    <row r="34" spans="1:26">
      <c r="A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  <c r="U34" s="3"/>
      <c r="X34" s="3"/>
    </row>
    <row r="35" spans="1:2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6">
      <c r="A36" s="4" t="s">
        <v>59</v>
      </c>
      <c r="E36" s="7" t="s">
        <v>71</v>
      </c>
      <c r="G36" s="6" t="s">
        <v>72</v>
      </c>
    </row>
  </sheetData>
  <mergeCells count="3">
    <mergeCell ref="Q1:S1"/>
    <mergeCell ref="T1:V1"/>
    <mergeCell ref="W1:Y1"/>
  </mergeCells>
  <conditionalFormatting sqref="N31:P31 C3:M33">
    <cfRule type="cellIs" dxfId="42" priority="4" stopIfTrue="1" operator="greaterThanOrEqual">
      <formula>100</formula>
    </cfRule>
  </conditionalFormatting>
  <conditionalFormatting sqref="N3:N30 N32:N33">
    <cfRule type="cellIs" dxfId="41" priority="3" stopIfTrue="1" operator="greaterThanOrEqual">
      <formula>100</formula>
    </cfRule>
  </conditionalFormatting>
  <conditionalFormatting sqref="O3:O30 O32:O33">
    <cfRule type="cellIs" dxfId="40" priority="2" stopIfTrue="1" operator="greaterThanOrEqual">
      <formula>100</formula>
    </cfRule>
  </conditionalFormatting>
  <conditionalFormatting sqref="P3:P30 P32:P33">
    <cfRule type="cellIs" dxfId="39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activeCell="M35" sqref="M35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6">
      <c r="Q1" s="74" t="s">
        <v>79</v>
      </c>
      <c r="R1" s="75"/>
      <c r="S1" s="75"/>
      <c r="T1" s="74" t="s">
        <v>80</v>
      </c>
      <c r="U1" s="75"/>
      <c r="V1" s="75"/>
      <c r="W1" s="74" t="s">
        <v>81</v>
      </c>
      <c r="X1" s="75"/>
      <c r="Y1" s="75"/>
    </row>
    <row r="2" spans="1:26" ht="38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</row>
    <row r="3" spans="1:26">
      <c r="A3" s="4" t="s">
        <v>56</v>
      </c>
      <c r="B3" t="s">
        <v>3</v>
      </c>
      <c r="C3" s="3">
        <f>IF('1_Bilancia commerciale'!F3&lt;1,ABS(1-'1_Bilancia commerciale'!F3)*20,('1_Bilancia commerciale'!F3-1)*20)</f>
        <v>28</v>
      </c>
      <c r="D3" s="3">
        <f>IF('2_posizione internaz.li'!F3&lt;0,'2_posizione internaz.li'!F3/-35*100,0)</f>
        <v>0</v>
      </c>
      <c r="E3" s="3">
        <f>IF('3_Tasso cambio effettivo'!F3&lt;0,'3_Tasso cambio effettivo'!F3/-5*100,'3_Tasso cambio effettivo'!F3/5*100)</f>
        <v>4</v>
      </c>
      <c r="F3" s="3">
        <f>IF('4_Quota export mondiale'!F3&lt;0,'4_Quota export mondiale'!F3/-6*100,0)</f>
        <v>215.83333333333331</v>
      </c>
      <c r="G3" s="3">
        <f>IF('5_Costo_lavoro'!F3&gt;0,'5_Costo_lavoro'!F3/9*100,0)</f>
        <v>82.222222222222229</v>
      </c>
      <c r="H3" s="3">
        <f>IF('6_Prezzo abitazioni'!F3&gt;0,'6_Prezzo abitazioni'!F3/6*100,0)</f>
        <v>1.6666666666666667</v>
      </c>
      <c r="I3" s="3">
        <f>IF('7_Crediti concessi privati'!F3&gt;0,'7_Crediti concessi privati'!F3/14*100,0)</f>
        <v>56.428571428571431</v>
      </c>
      <c r="J3" s="3">
        <f>IF('8_Debiti settore privato'!F3&gt;0,'8_Debiti settore privato'!F3/133*100,0)</f>
        <v>122.55639097744361</v>
      </c>
      <c r="K3" s="3">
        <f>IF('9_Debito pubblico'!F3&gt;0,'9_Debito pubblico'!F3/60*100,0)</f>
        <v>175.83333333333334</v>
      </c>
      <c r="L3" s="3">
        <f>IF('10_Disoccupazione'!F3&gt;0,'10_Disoccupazione'!F3/10*100,0)</f>
        <v>77</v>
      </c>
      <c r="M3" s="3">
        <f>IF('11_esposizione finanziaria'!F3&gt;0,'11_esposizione finanziaria'!F3/16.5*100,0)</f>
        <v>7.2727272727272725</v>
      </c>
      <c r="N3" s="3">
        <f>IF('12_Tasso di attivita'!F3&lt;0,'12_Tasso di attivita'!F3/-0.2*100,0)</f>
        <v>100</v>
      </c>
      <c r="O3" s="3">
        <f>IF('13_Disoccupazione lungo periodo'!F3&gt;0,'13_Disoccupazione lungo periodo'!F3/0.5*100,0)</f>
        <v>0</v>
      </c>
      <c r="P3" s="3">
        <f>IF('14_Disoccupazione giovanile'!F3&gt;0,'14_Disoccupazione giovanile'!F3/2*100,0)</f>
        <v>65</v>
      </c>
      <c r="Q3">
        <f t="shared" ref="Q3:Q30" si="0">COUNTIF(C3:P3,"&gt;=100")</f>
        <v>4</v>
      </c>
      <c r="R3" s="3">
        <f>AVERAGE(C3:P3)</f>
        <v>66.843803231021283</v>
      </c>
      <c r="S3">
        <f>RANK(R3,R$3:R$30,1)</f>
        <v>11</v>
      </c>
      <c r="T3">
        <f t="shared" ref="T3:T30" si="1">COUNTIF(C3:G3,"&gt;=100")</f>
        <v>1</v>
      </c>
      <c r="U3" s="3">
        <f t="shared" ref="U3:U33" si="2">AVERAGE(C3:G3)</f>
        <v>66.011111111111106</v>
      </c>
      <c r="V3">
        <f>RANK(U3,U$3:U$30,1)</f>
        <v>5</v>
      </c>
      <c r="W3">
        <f t="shared" ref="W3:W30" si="3">COUNTIF(H3:P3,"&gt;=100")</f>
        <v>3</v>
      </c>
      <c r="X3" s="3">
        <f>AVERAGE(H3:P3)</f>
        <v>67.306409964304692</v>
      </c>
      <c r="Y3">
        <f>RANK(X3,X$3:X$30,1)</f>
        <v>15</v>
      </c>
      <c r="Z3" s="3">
        <f>SUM(H3:P3)/14/R3*100</f>
        <v>64.730617221289677</v>
      </c>
    </row>
    <row r="4" spans="1:26">
      <c r="A4" s="4" t="s">
        <v>57</v>
      </c>
      <c r="B4" t="s">
        <v>5</v>
      </c>
      <c r="C4" s="3">
        <f>IF('1_Bilancia commerciale'!F4&lt;1,ABS(1-'1_Bilancia commerciale'!F4)*20,('1_Bilancia commerciale'!F4-1)*20)</f>
        <v>14</v>
      </c>
      <c r="D4" s="3">
        <f>IF('2_posizione internaz.li'!F4&lt;0,'2_posizione internaz.li'!F4/-35*100,0)</f>
        <v>210</v>
      </c>
      <c r="E4" s="3">
        <f>IF('3_Tasso cambio effettivo'!F4&lt;0,'3_Tasso cambio effettivo'!F4/-5*100,'3_Tasso cambio effettivo'!F4/5*100)</f>
        <v>18</v>
      </c>
      <c r="F4" s="3">
        <f>IF('4_Quota export mondiale'!F4&lt;0,'4_Quota export mondiale'!F4/-6*100,0)</f>
        <v>2.5</v>
      </c>
      <c r="G4" s="3">
        <f>IF('5_Costo_lavoro'!F4&gt;0,'5_Costo_lavoro'!F4/9*100,0)</f>
        <v>170.00000000000003</v>
      </c>
      <c r="H4" s="3">
        <f>IF('6_Prezzo abitazioni'!F4&gt;0,'6_Prezzo abitazioni'!F4/6*100,0)</f>
        <v>6.666666666666667</v>
      </c>
      <c r="I4" s="3">
        <f>IF('7_Crediti concessi privati'!F4&gt;0,'7_Crediti concessi privati'!F4/14*100,0)</f>
        <v>18.571428571428573</v>
      </c>
      <c r="J4" s="3">
        <f>IF('8_Debiti settore privato'!F4&gt;0,'8_Debiti settore privato'!F4/133*100,0)</f>
        <v>98.195488721804509</v>
      </c>
      <c r="K4" s="3">
        <f>IF('9_Debito pubblico'!F4&gt;0,'9_Debito pubblico'!F4/60*100,0)</f>
        <v>28.500000000000004</v>
      </c>
      <c r="L4" s="3">
        <f>IF('10_Disoccupazione'!F4&gt;0,'10_Disoccupazione'!F4/10*100,0)</f>
        <v>122</v>
      </c>
      <c r="M4" s="3">
        <f>IF('11_esposizione finanziaria'!F4&gt;0,'11_esposizione finanziaria'!F4/16.5*100,0)</f>
        <v>6.666666666666667</v>
      </c>
      <c r="N4" s="3">
        <f>IF('12_Tasso di attivita'!F4&lt;0,'12_Tasso di attivita'!F4/-0.2*100,0)</f>
        <v>0</v>
      </c>
      <c r="O4" s="3">
        <f>IF('13_Disoccupazione lungo periodo'!F4&gt;0,'13_Disoccupazione lungo periodo'!F4/0.5*100,0)</f>
        <v>540</v>
      </c>
      <c r="P4" s="3">
        <f>IF('14_Disoccupazione giovanile'!F4&gt;0,'14_Disoccupazione giovanile'!F4/2*100,0)</f>
        <v>325</v>
      </c>
      <c r="Q4">
        <f t="shared" si="0"/>
        <v>5</v>
      </c>
      <c r="R4" s="3">
        <f t="shared" ref="R4:R33" si="4">AVERAGE(C4:P4)</f>
        <v>111.43573218761188</v>
      </c>
      <c r="S4">
        <f t="shared" ref="S4:S30" si="5">RANK(R4,R$3:R$30,1)</f>
        <v>20</v>
      </c>
      <c r="T4">
        <f t="shared" si="1"/>
        <v>2</v>
      </c>
      <c r="U4" s="3">
        <f t="shared" si="2"/>
        <v>82.9</v>
      </c>
      <c r="V4">
        <f t="shared" ref="V4:V30" si="6">RANK(U4,U$3:U$30,1)</f>
        <v>11</v>
      </c>
      <c r="W4">
        <f t="shared" si="3"/>
        <v>3</v>
      </c>
      <c r="X4" s="3">
        <f t="shared" ref="X4:X33" si="7">AVERAGE(H4:P4)</f>
        <v>127.28891673628515</v>
      </c>
      <c r="Y4">
        <f t="shared" ref="Y4:Y30" si="8">RANK(X4,X$3:X$30,1)</f>
        <v>21</v>
      </c>
      <c r="Z4" s="3">
        <f t="shared" ref="Z4:Z33" si="9">SUM(H4:P4)/14/R4*100</f>
        <v>73.43119457653259</v>
      </c>
    </row>
    <row r="5" spans="1:26">
      <c r="A5" s="4" t="s">
        <v>57</v>
      </c>
      <c r="B5" t="s">
        <v>6</v>
      </c>
      <c r="C5" s="3">
        <f>IF('1_Bilancia commerciale'!F5&lt;1,ABS(1-'1_Bilancia commerciale'!F5)*20,('1_Bilancia commerciale'!F5-1)*20)</f>
        <v>48</v>
      </c>
      <c r="D5" s="3">
        <f>IF('2_posizione internaz.li'!F5&lt;0,'2_posizione internaz.li'!F5/-35*100,0)</f>
        <v>118.28571428571428</v>
      </c>
      <c r="E5" s="3">
        <f>IF('3_Tasso cambio effettivo'!F5&lt;0,'3_Tasso cambio effettivo'!F5/-5*100,'3_Tasso cambio effettivo'!F5/5*100)</f>
        <v>62</v>
      </c>
      <c r="F5" s="3">
        <f>IF('4_Quota export mondiale'!F5&lt;0,'4_Quota export mondiale'!F5/-6*100,0)</f>
        <v>162.83333333333331</v>
      </c>
      <c r="G5" s="3">
        <f>IF('5_Costo_lavoro'!F5&gt;0,'5_Costo_lavoro'!F5/9*100,0)</f>
        <v>46.666666666666664</v>
      </c>
      <c r="H5" s="3">
        <f>IF('6_Prezzo abitazioni'!F5&gt;0,'6_Prezzo abitazioni'!F5/6*100,0)</f>
        <v>0</v>
      </c>
      <c r="I5" s="3">
        <f>IF('7_Crediti concessi privati'!F5&gt;0,'7_Crediti concessi privati'!F5/14*100,0)</f>
        <v>31.428571428571434</v>
      </c>
      <c r="J5" s="3">
        <f>IF('8_Debiti settore privato'!F5&gt;0,'8_Debiti settore privato'!F5/133*100,0)</f>
        <v>55.413533834586474</v>
      </c>
      <c r="K5" s="3">
        <f>IF('9_Debito pubblico'!F5&gt;0,'9_Debito pubblico'!F5/60*100,0)</f>
        <v>74.833333333333329</v>
      </c>
      <c r="L5" s="3">
        <f>IF('10_Disoccupazione'!F5&gt;0,'10_Disoccupazione'!F5/10*100,0)</f>
        <v>69</v>
      </c>
      <c r="M5" s="3">
        <f>IF('11_esposizione finanziaria'!F5&gt;0,'11_esposizione finanziaria'!F5/16.5*100,0)</f>
        <v>69.090909090909093</v>
      </c>
      <c r="N5" s="3">
        <f>IF('12_Tasso di attivita'!F5&lt;0,'12_Tasso di attivita'!F5/-0.2*100,0)</f>
        <v>0</v>
      </c>
      <c r="O5" s="3">
        <f>IF('13_Disoccupazione lungo periodo'!F5&gt;0,'13_Disoccupazione lungo periodo'!F5/0.5*100,0)</f>
        <v>0</v>
      </c>
      <c r="P5" s="3">
        <f>IF('14_Disoccupazione giovanile'!F5&gt;0,'14_Disoccupazione giovanile'!F5/2*100,0)</f>
        <v>30</v>
      </c>
      <c r="Q5">
        <f t="shared" si="0"/>
        <v>2</v>
      </c>
      <c r="R5" s="3">
        <f t="shared" si="4"/>
        <v>54.825147283793903</v>
      </c>
      <c r="S5">
        <f t="shared" si="5"/>
        <v>5</v>
      </c>
      <c r="T5">
        <f t="shared" si="1"/>
        <v>2</v>
      </c>
      <c r="U5" s="3">
        <f t="shared" si="2"/>
        <v>87.55714285714285</v>
      </c>
      <c r="V5">
        <f t="shared" si="6"/>
        <v>16</v>
      </c>
      <c r="W5">
        <f t="shared" si="3"/>
        <v>0</v>
      </c>
      <c r="X5" s="3">
        <f t="shared" si="7"/>
        <v>36.640705298600032</v>
      </c>
      <c r="Y5">
        <f t="shared" si="8"/>
        <v>6</v>
      </c>
      <c r="Z5" s="3">
        <f t="shared" si="9"/>
        <v>42.9633850295032</v>
      </c>
    </row>
    <row r="6" spans="1:26">
      <c r="A6" s="4" t="s">
        <v>57</v>
      </c>
      <c r="B6" t="s">
        <v>7</v>
      </c>
      <c r="C6" s="3">
        <f>IF('1_Bilancia commerciale'!F6&lt;1,ABS(1-'1_Bilancia commerciale'!F6)*20,('1_Bilancia commerciale'!F6-1)*20)</f>
        <v>118</v>
      </c>
      <c r="D6" s="3">
        <f>IF('2_posizione internaz.li'!F6&lt;0,'2_posizione internaz.li'!F6/-35*100,0)</f>
        <v>0</v>
      </c>
      <c r="E6" s="3">
        <f>IF('3_Tasso cambio effettivo'!F6&lt;0,'3_Tasso cambio effettivo'!F6/-5*100,'3_Tasso cambio effettivo'!F6/5*100)</f>
        <v>50</v>
      </c>
      <c r="F6" s="3">
        <f>IF('4_Quota export mondiale'!F6&lt;0,'4_Quota export mondiale'!F6/-6*100,0)</f>
        <v>296.83333333333331</v>
      </c>
      <c r="G6" s="3">
        <f>IF('5_Costo_lavoro'!F6&gt;0,'5_Costo_lavoro'!F6/9*100,0)</f>
        <v>16.666666666666664</v>
      </c>
      <c r="H6" s="3">
        <f>IF('6_Prezzo abitazioni'!F6&gt;0,'6_Prezzo abitazioni'!F6/6*100,0)</f>
        <v>51.666666666666671</v>
      </c>
      <c r="I6" s="3">
        <f>IF('7_Crediti concessi privati'!F6&gt;0,'7_Crediti concessi privati'!F6/14*100,0)</f>
        <v>0</v>
      </c>
      <c r="J6" s="3">
        <f>IF('8_Debiti settore privato'!F6&gt;0,'8_Debiti settore privato'!F6/133*100,0)</f>
        <v>162.48120300751879</v>
      </c>
      <c r="K6" s="3">
        <f>IF('9_Debito pubblico'!F6&gt;0,'9_Debito pubblico'!F6/60*100,0)</f>
        <v>73.333333333333329</v>
      </c>
      <c r="L6" s="3">
        <f>IF('10_Disoccupazione'!F6&gt;0,'10_Disoccupazione'!F6/10*100,0)</f>
        <v>77</v>
      </c>
      <c r="M6" s="3">
        <f>IF('11_esposizione finanziaria'!F6&gt;0,'11_esposizione finanziaria'!F6/16.5*100,0)</f>
        <v>10.90909090909091</v>
      </c>
      <c r="N6" s="3">
        <f>IF('12_Tasso di attivita'!F6&lt;0,'12_Tasso di attivita'!F6/-0.2*100,0)</f>
        <v>650</v>
      </c>
      <c r="O6" s="3">
        <f>IF('13_Disoccupazione lungo periodo'!F6&gt;0,'13_Disoccupazione lungo periodo'!F6/0.5*100,0)</f>
        <v>60</v>
      </c>
      <c r="P6" s="3">
        <f>IF('14_Disoccupazione giovanile'!F6&gt;0,'14_Disoccupazione giovanile'!F6/2*100,0)</f>
        <v>0</v>
      </c>
      <c r="Q6">
        <f t="shared" si="0"/>
        <v>4</v>
      </c>
      <c r="R6" s="3">
        <f t="shared" si="4"/>
        <v>111.92073527975784</v>
      </c>
      <c r="S6">
        <f t="shared" si="5"/>
        <v>21</v>
      </c>
      <c r="T6">
        <f t="shared" si="1"/>
        <v>2</v>
      </c>
      <c r="U6" s="3">
        <f t="shared" si="2"/>
        <v>96.3</v>
      </c>
      <c r="V6">
        <f t="shared" si="6"/>
        <v>20</v>
      </c>
      <c r="W6">
        <f t="shared" si="3"/>
        <v>2</v>
      </c>
      <c r="X6" s="3">
        <f t="shared" si="7"/>
        <v>120.59892154628996</v>
      </c>
      <c r="Y6">
        <f t="shared" si="8"/>
        <v>20</v>
      </c>
      <c r="Z6" s="3">
        <f t="shared" si="9"/>
        <v>69.27034382244851</v>
      </c>
    </row>
    <row r="7" spans="1:26">
      <c r="A7" s="4" t="s">
        <v>56</v>
      </c>
      <c r="B7" t="s">
        <v>8</v>
      </c>
      <c r="C7" s="3">
        <f>IF('1_Bilancia commerciale'!F7&lt;1,ABS(1-'1_Bilancia commerciale'!F7)*20,('1_Bilancia commerciale'!F7-1)*20)</f>
        <v>112</v>
      </c>
      <c r="D7" s="3">
        <f>IF('2_posizione internaz.li'!F7&lt;0,'2_posizione internaz.li'!F7/-35*100,0)</f>
        <v>0</v>
      </c>
      <c r="E7" s="3">
        <f>IF('3_Tasso cambio effettivo'!F7&lt;0,'3_Tasso cambio effettivo'!F7/-5*100,'3_Tasso cambio effettivo'!F7/5*100)</f>
        <v>36</v>
      </c>
      <c r="F7" s="3">
        <f>IF('4_Quota export mondiale'!F7&lt;0,'4_Quota export mondiale'!F7/-6*100,0)</f>
        <v>216.5</v>
      </c>
      <c r="G7" s="3">
        <f>IF('5_Costo_lavoro'!F7&gt;0,'5_Costo_lavoro'!F7/9*100,0)</f>
        <v>67.777777777777771</v>
      </c>
      <c r="H7" s="3">
        <f>IF('6_Prezzo abitazioni'!F7&gt;0,'6_Prezzo abitazioni'!F7/6*100,0)</f>
        <v>26.666666666666668</v>
      </c>
      <c r="I7" s="3">
        <f>IF('7_Crediti concessi privati'!F7&gt;0,'7_Crediti concessi privati'!F7/14*100,0)</f>
        <v>14.285714285714285</v>
      </c>
      <c r="J7" s="3">
        <f>IF('8_Debiti settore privato'!F7&gt;0,'8_Debiti settore privato'!F7/133*100,0)</f>
        <v>77.443609022556387</v>
      </c>
      <c r="K7" s="3">
        <f>IF('9_Debito pubblico'!F7&gt;0,'9_Debito pubblico'!F7/60*100,0)</f>
        <v>131.16666666666669</v>
      </c>
      <c r="L7" s="3">
        <f>IF('10_Disoccupazione'!F7&gt;0,'10_Disoccupazione'!F7/10*100,0)</f>
        <v>55.000000000000007</v>
      </c>
      <c r="M7" s="3">
        <f>IF('11_esposizione finanziaria'!F7&gt;0,'11_esposizione finanziaria'!F7/16.5*100,0)</f>
        <v>0</v>
      </c>
      <c r="N7" s="3">
        <f>IF('12_Tasso di attivita'!F7&lt;0,'12_Tasso di attivita'!F7/-0.2*100,0)</f>
        <v>0</v>
      </c>
      <c r="O7" s="3">
        <f>IF('13_Disoccupazione lungo periodo'!F7&gt;0,'13_Disoccupazione lungo periodo'!F7/0.5*100,0)</f>
        <v>0</v>
      </c>
      <c r="P7" s="3">
        <f>IF('14_Disoccupazione giovanile'!F7&gt;0,'14_Disoccupazione giovanile'!F7/2*100,0)</f>
        <v>0</v>
      </c>
      <c r="Q7">
        <f t="shared" si="0"/>
        <v>3</v>
      </c>
      <c r="R7" s="3">
        <f t="shared" si="4"/>
        <v>52.631459601384414</v>
      </c>
      <c r="S7">
        <f t="shared" si="5"/>
        <v>4</v>
      </c>
      <c r="T7">
        <f t="shared" si="1"/>
        <v>2</v>
      </c>
      <c r="U7" s="3">
        <f t="shared" si="2"/>
        <v>86.455555555555549</v>
      </c>
      <c r="V7">
        <f t="shared" si="6"/>
        <v>14</v>
      </c>
      <c r="W7">
        <f t="shared" si="3"/>
        <v>1</v>
      </c>
      <c r="X7" s="3">
        <f t="shared" si="7"/>
        <v>33.840295182400446</v>
      </c>
      <c r="Y7">
        <f t="shared" si="8"/>
        <v>3</v>
      </c>
      <c r="Z7" s="3">
        <f t="shared" si="9"/>
        <v>41.333597128338162</v>
      </c>
    </row>
    <row r="8" spans="1:26">
      <c r="A8" s="4" t="s">
        <v>56</v>
      </c>
      <c r="B8" t="s">
        <v>9</v>
      </c>
      <c r="C8" s="3">
        <f>IF('1_Bilancia commerciale'!F8&lt;1,ABS(1-'1_Bilancia commerciale'!F8)*20,('1_Bilancia commerciale'!F8-1)*20)</f>
        <v>22</v>
      </c>
      <c r="D8" s="3">
        <f>IF('2_posizione internaz.li'!F8&lt;0,'2_posizione internaz.li'!F8/-35*100,0)</f>
        <v>142.00000000000003</v>
      </c>
      <c r="E8" s="3">
        <f>IF('3_Tasso cambio effettivo'!F8&lt;0,'3_Tasso cambio effettivo'!F8/-5*100,'3_Tasso cambio effettivo'!F8/5*100)</f>
        <v>62</v>
      </c>
      <c r="F8" s="3">
        <f>IF('4_Quota export mondiale'!F8&lt;0,'4_Quota export mondiale'!F8/-6*100,0)</f>
        <v>0</v>
      </c>
      <c r="G8" s="3">
        <f>IF('5_Costo_lavoro'!F8&gt;0,'5_Costo_lavoro'!F8/9*100,0)</f>
        <v>124.44444444444444</v>
      </c>
      <c r="H8" s="3">
        <f>IF('6_Prezzo abitazioni'!F8&gt;0,'6_Prezzo abitazioni'!F8/6*100,0)</f>
        <v>121.66666666666666</v>
      </c>
      <c r="I8" s="3">
        <f>IF('7_Crediti concessi privati'!F8&gt;0,'7_Crediti concessi privati'!F8/14*100,0)</f>
        <v>34.285714285714285</v>
      </c>
      <c r="J8" s="3">
        <f>IF('8_Debiti settore privato'!F8&gt;0,'8_Debiti settore privato'!F8/133*100,0)</f>
        <v>86.616541353383454</v>
      </c>
      <c r="K8" s="3">
        <f>IF('9_Debito pubblico'!F8&gt;0,'9_Debito pubblico'!F8/60*100,0)</f>
        <v>17</v>
      </c>
      <c r="L8" s="3">
        <f>IF('10_Disoccupazione'!F8&gt;0,'10_Disoccupazione'!F8/10*100,0)</f>
        <v>103</v>
      </c>
      <c r="M8" s="3">
        <f>IF('11_esposizione finanziaria'!F8&gt;0,'11_esposizione finanziaria'!F8/16.5*100,0)</f>
        <v>62.424242424242429</v>
      </c>
      <c r="N8" s="3">
        <f>IF('12_Tasso di attivita'!F8&lt;0,'12_Tasso di attivita'!F8/-0.2*100,0)</f>
        <v>0</v>
      </c>
      <c r="O8" s="3">
        <f>IF('13_Disoccupazione lungo periodo'!F8&gt;0,'13_Disoccupazione lungo periodo'!F8/0.5*100,0)</f>
        <v>0</v>
      </c>
      <c r="P8" s="3">
        <f>IF('14_Disoccupazione giovanile'!F8&gt;0,'14_Disoccupazione giovanile'!F8/2*100,0)</f>
        <v>0</v>
      </c>
      <c r="Q8">
        <f t="shared" si="0"/>
        <v>4</v>
      </c>
      <c r="R8" s="3">
        <f t="shared" si="4"/>
        <v>55.388400655317938</v>
      </c>
      <c r="S8">
        <f t="shared" si="5"/>
        <v>7</v>
      </c>
      <c r="T8">
        <f t="shared" si="1"/>
        <v>2</v>
      </c>
      <c r="U8" s="3">
        <f t="shared" si="2"/>
        <v>70.088888888888889</v>
      </c>
      <c r="V8">
        <f t="shared" si="6"/>
        <v>6</v>
      </c>
      <c r="W8">
        <f t="shared" si="3"/>
        <v>2</v>
      </c>
      <c r="X8" s="3">
        <f t="shared" si="7"/>
        <v>47.221462747778531</v>
      </c>
      <c r="Y8">
        <f t="shared" si="8"/>
        <v>9</v>
      </c>
      <c r="Z8" s="3">
        <f t="shared" si="9"/>
        <v>54.806880618347151</v>
      </c>
    </row>
    <row r="9" spans="1:26">
      <c r="A9" s="4" t="s">
        <v>56</v>
      </c>
      <c r="B9" t="s">
        <v>10</v>
      </c>
      <c r="C9" s="3">
        <f>IF('1_Bilancia commerciale'!F9&lt;1,ABS(1-'1_Bilancia commerciale'!F9)*20,('1_Bilancia commerciale'!F9-1)*20)</f>
        <v>44</v>
      </c>
      <c r="D9" s="3">
        <f>IF('2_posizione internaz.li'!F9&lt;0,'2_posizione internaz.li'!F9/-35*100,0)</f>
        <v>381.14285714285711</v>
      </c>
      <c r="E9" s="3">
        <f>IF('3_Tasso cambio effettivo'!F9&lt;0,'3_Tasso cambio effettivo'!F9/-5*100,'3_Tasso cambio effettivo'!F9/5*100)</f>
        <v>76</v>
      </c>
      <c r="F9" s="3">
        <f>IF('4_Quota export mondiale'!F9&lt;0,'4_Quota export mondiale'!F9/-6*100,0)</f>
        <v>176.16666666666669</v>
      </c>
      <c r="G9" s="3">
        <f>IF('5_Costo_lavoro'!F9&gt;0,'5_Costo_lavoro'!F9/9*100,0)</f>
        <v>0</v>
      </c>
      <c r="H9" s="3">
        <f>IF('6_Prezzo abitazioni'!F9&gt;0,'6_Prezzo abitazioni'!F9/6*100,0)</f>
        <v>0</v>
      </c>
      <c r="I9" s="3">
        <f>IF('7_Crediti concessi privati'!F9&gt;0,'7_Crediti concessi privati'!F9/14*100,0)</f>
        <v>0</v>
      </c>
      <c r="J9" s="3">
        <f>IF('8_Debiti settore privato'!F9&gt;0,'8_Debiti settore privato'!F9/133*100,0)</f>
        <v>201.1278195488722</v>
      </c>
      <c r="K9" s="3">
        <f>IF('9_Debito pubblico'!F9&gt;0,'9_Debito pubblico'!F9/60*100,0)</f>
        <v>199.83333333333334</v>
      </c>
      <c r="L9" s="3">
        <f>IF('10_Disoccupazione'!F9&gt;0,'10_Disoccupazione'!F9/10*100,0)</f>
        <v>149</v>
      </c>
      <c r="M9" s="3">
        <f>IF('11_esposizione finanziaria'!F9&gt;0,'11_esposizione finanziaria'!F9/16.5*100,0)</f>
        <v>11.515151515151514</v>
      </c>
      <c r="N9" s="3">
        <f>IF('12_Tasso di attivita'!F9&lt;0,'12_Tasso di attivita'!F9/-0.2*100,0)</f>
        <v>0</v>
      </c>
      <c r="O9" s="3">
        <f>IF('13_Disoccupazione lungo periodo'!F9&gt;0,'13_Disoccupazione lungo periodo'!F9/0.5*100,0)</f>
        <v>220.00000000000003</v>
      </c>
      <c r="P9" s="3">
        <f>IF('14_Disoccupazione giovanile'!F9&gt;0,'14_Disoccupazione giovanile'!F9/2*100,0)</f>
        <v>0</v>
      </c>
      <c r="Q9">
        <f t="shared" si="0"/>
        <v>6</v>
      </c>
      <c r="R9" s="3">
        <f t="shared" si="4"/>
        <v>104.19898772906291</v>
      </c>
      <c r="S9">
        <f t="shared" si="5"/>
        <v>19</v>
      </c>
      <c r="T9">
        <f t="shared" si="1"/>
        <v>2</v>
      </c>
      <c r="U9" s="3">
        <f t="shared" si="2"/>
        <v>135.46190476190478</v>
      </c>
      <c r="V9">
        <f t="shared" si="6"/>
        <v>23</v>
      </c>
      <c r="W9">
        <f t="shared" si="3"/>
        <v>4</v>
      </c>
      <c r="X9" s="3">
        <f t="shared" si="7"/>
        <v>86.830700488595227</v>
      </c>
      <c r="Y9">
        <f t="shared" si="8"/>
        <v>18</v>
      </c>
      <c r="Z9" s="3">
        <f t="shared" si="9"/>
        <v>53.570324669107649</v>
      </c>
    </row>
    <row r="10" spans="1:26">
      <c r="A10" s="4" t="s">
        <v>56</v>
      </c>
      <c r="B10" t="s">
        <v>11</v>
      </c>
      <c r="C10" s="3">
        <f>IF('1_Bilancia commerciale'!F10&lt;1,ABS(1-'1_Bilancia commerciale'!F10)*20,('1_Bilancia commerciale'!F10-1)*20)</f>
        <v>110</v>
      </c>
      <c r="D10" s="3">
        <f>IF('2_posizione internaz.li'!F10&lt;0,'2_posizione internaz.li'!F10/-35*100,0)</f>
        <v>372.57142857142861</v>
      </c>
      <c r="E10" s="3">
        <f>IF('3_Tasso cambio effettivo'!F10&lt;0,'3_Tasso cambio effettivo'!F10/-5*100,'3_Tasso cambio effettivo'!F10/5*100)</f>
        <v>88.000000000000014</v>
      </c>
      <c r="F10" s="3">
        <f>IF('4_Quota export mondiale'!F10&lt;0,'4_Quota export mondiale'!F10/-6*100,0)</f>
        <v>444.00000000000006</v>
      </c>
      <c r="G10" s="3">
        <f>IF('5_Costo_lavoro'!F10&gt;0,'5_Costo_lavoro'!F10/9*100,0)</f>
        <v>0</v>
      </c>
      <c r="H10" s="3">
        <f>IF('6_Prezzo abitazioni'!F10&gt;0,'6_Prezzo abitazioni'!F10/6*100,0)</f>
        <v>0</v>
      </c>
      <c r="I10" s="3">
        <f>IF('7_Crediti concessi privati'!F10&gt;0,'7_Crediti concessi privati'!F10/14*100,0)</f>
        <v>0</v>
      </c>
      <c r="J10" s="3">
        <f>IF('8_Debiti settore privato'!F10&gt;0,'8_Debiti settore privato'!F10/133*100,0)</f>
        <v>99.473684210526329</v>
      </c>
      <c r="K10" s="3">
        <f>IF('9_Debito pubblico'!F10&gt;0,'9_Debito pubblico'!F10/60*100,0)</f>
        <v>295.66666666666663</v>
      </c>
      <c r="L10" s="3">
        <f>IF('10_Disoccupazione'!F10&gt;0,'10_Disoccupazione'!F10/10*100,0)</f>
        <v>233</v>
      </c>
      <c r="M10" s="3">
        <f>IF('11_esposizione finanziaria'!F10&gt;0,'11_esposizione finanziaria'!F10/16.5*100,0)</f>
        <v>0</v>
      </c>
      <c r="N10" s="3">
        <f>IF('12_Tasso di attivita'!F10&lt;0,'12_Tasso di attivita'!F10/-0.2*100,0)</f>
        <v>149.99999999999997</v>
      </c>
      <c r="O10" s="3">
        <f>IF('13_Disoccupazione lungo periodo'!F10&gt;0,'13_Disoccupazione lungo periodo'!F10/0.5*100,0)</f>
        <v>2560</v>
      </c>
      <c r="P10" s="3">
        <f>IF('14_Disoccupazione giovanile'!F10&gt;0,'14_Disoccupazione giovanile'!F10/2*100,0)</f>
        <v>1265</v>
      </c>
      <c r="Q10">
        <f t="shared" si="0"/>
        <v>8</v>
      </c>
      <c r="R10" s="3">
        <f t="shared" si="4"/>
        <v>401.26512710347299</v>
      </c>
      <c r="S10">
        <f t="shared" si="5"/>
        <v>28</v>
      </c>
      <c r="T10">
        <f t="shared" si="1"/>
        <v>3</v>
      </c>
      <c r="U10" s="3">
        <f t="shared" si="2"/>
        <v>202.91428571428574</v>
      </c>
      <c r="V10">
        <f t="shared" si="6"/>
        <v>28</v>
      </c>
      <c r="W10">
        <f t="shared" si="3"/>
        <v>5</v>
      </c>
      <c r="X10" s="3">
        <f t="shared" si="7"/>
        <v>511.46003898635473</v>
      </c>
      <c r="Y10">
        <f t="shared" si="8"/>
        <v>28</v>
      </c>
      <c r="Z10" s="3">
        <f t="shared" si="9"/>
        <v>81.93977426390839</v>
      </c>
    </row>
    <row r="11" spans="1:26">
      <c r="A11" s="4" t="s">
        <v>56</v>
      </c>
      <c r="B11" t="s">
        <v>12</v>
      </c>
      <c r="C11" s="3">
        <f>IF('1_Bilancia commerciale'!F11&lt;1,ABS(1-'1_Bilancia commerciale'!F11)*20,('1_Bilancia commerciale'!F11-1)*20)</f>
        <v>24</v>
      </c>
      <c r="D11" s="3">
        <f>IF('2_posizione internaz.li'!F11&lt;0,'2_posizione internaz.li'!F11/-35*100,0)</f>
        <v>265.14285714285711</v>
      </c>
      <c r="E11" s="3">
        <f>IF('3_Tasso cambio effettivo'!F11&lt;0,'3_Tasso cambio effettivo'!F11/-5*100,'3_Tasso cambio effettivo'!F11/5*100)</f>
        <v>6</v>
      </c>
      <c r="F11" s="3">
        <f>IF('4_Quota export mondiale'!F11&lt;0,'4_Quota export mondiale'!F11/-6*100,0)</f>
        <v>171.33333333333331</v>
      </c>
      <c r="G11" s="3">
        <f>IF('5_Costo_lavoro'!F11&gt;0,'5_Costo_lavoro'!F11/9*100,0)</f>
        <v>0</v>
      </c>
      <c r="H11" s="3">
        <f>IF('6_Prezzo abitazioni'!F11&gt;0,'6_Prezzo abitazioni'!F11/6*100,0)</f>
        <v>0</v>
      </c>
      <c r="I11" s="3">
        <f>IF('7_Crediti concessi privati'!F11&gt;0,'7_Crediti concessi privati'!F11/14*100,0)</f>
        <v>0</v>
      </c>
      <c r="J11" s="3">
        <f>IF('8_Debiti settore privato'!F11&gt;0,'8_Debiti settore privato'!F11/133*100,0)</f>
        <v>133.90977443609023</v>
      </c>
      <c r="K11" s="3">
        <f>IF('9_Debito pubblico'!F11&gt;0,'9_Debito pubblico'!F11/60*100,0)</f>
        <v>159.66666666666666</v>
      </c>
      <c r="L11" s="3">
        <f>IF('10_Disoccupazione'!F11&gt;0,'10_Disoccupazione'!F11/10*100,0)</f>
        <v>241</v>
      </c>
      <c r="M11" s="3">
        <f>IF('11_esposizione finanziaria'!F11&gt;0,'11_esposizione finanziaria'!F11/16.5*100,0)</f>
        <v>0</v>
      </c>
      <c r="N11" s="3">
        <f>IF('12_Tasso di attivita'!F11&lt;0,'12_Tasso di attivita'!F11/-0.2*100,0)</f>
        <v>0</v>
      </c>
      <c r="O11" s="3">
        <f>IF('13_Disoccupazione lungo periodo'!F11&gt;0,'13_Disoccupazione lungo periodo'!F11/0.5*100,0)</f>
        <v>1140</v>
      </c>
      <c r="P11" s="3">
        <f>IF('14_Disoccupazione giovanile'!F11&gt;0,'14_Disoccupazione giovanile'!F11/2*100,0)</f>
        <v>700</v>
      </c>
      <c r="Q11">
        <f t="shared" si="0"/>
        <v>7</v>
      </c>
      <c r="R11" s="3">
        <f t="shared" si="4"/>
        <v>202.93233082706769</v>
      </c>
      <c r="S11">
        <f t="shared" si="5"/>
        <v>25</v>
      </c>
      <c r="T11">
        <f t="shared" si="1"/>
        <v>2</v>
      </c>
      <c r="U11" s="3">
        <f t="shared" si="2"/>
        <v>93.295238095238091</v>
      </c>
      <c r="V11">
        <f t="shared" si="6"/>
        <v>18</v>
      </c>
      <c r="W11">
        <f t="shared" si="3"/>
        <v>5</v>
      </c>
      <c r="X11" s="3">
        <f t="shared" si="7"/>
        <v>263.84182678919518</v>
      </c>
      <c r="Y11">
        <f t="shared" si="8"/>
        <v>25</v>
      </c>
      <c r="Z11" s="3">
        <f t="shared" si="9"/>
        <v>83.580867693501986</v>
      </c>
    </row>
    <row r="12" spans="1:26">
      <c r="A12" s="4" t="s">
        <v>56</v>
      </c>
      <c r="B12" t="s">
        <v>13</v>
      </c>
      <c r="C12" s="3">
        <f>IF('1_Bilancia commerciale'!F12&lt;1,ABS(1-'1_Bilancia commerciale'!F12)*20,('1_Bilancia commerciale'!F12-1)*20)</f>
        <v>36</v>
      </c>
      <c r="D12" s="3">
        <f>IF('2_posizione internaz.li'!F12&lt;0,'2_posizione internaz.li'!F12/-35*100,0)</f>
        <v>47.428571428571431</v>
      </c>
      <c r="E12" s="3">
        <f>IF('3_Tasso cambio effettivo'!F12&lt;0,'3_Tasso cambio effettivo'!F12/-5*100,'3_Tasso cambio effettivo'!F12/5*100)</f>
        <v>44.000000000000007</v>
      </c>
      <c r="F12" s="3">
        <f>IF('4_Quota export mondiale'!F12&lt;0,'4_Quota export mondiale'!F12/-6*100,0)</f>
        <v>237</v>
      </c>
      <c r="G12" s="3">
        <f>IF('5_Costo_lavoro'!F12&gt;0,'5_Costo_lavoro'!F12/9*100,0)</f>
        <v>51.111111111111107</v>
      </c>
      <c r="H12" s="3">
        <f>IF('6_Prezzo abitazioni'!F12&gt;0,'6_Prezzo abitazioni'!F12/6*100,0)</f>
        <v>0</v>
      </c>
      <c r="I12" s="3">
        <f>IF('7_Crediti concessi privati'!F12&gt;0,'7_Crediti concessi privati'!F12/14*100,0)</f>
        <v>15</v>
      </c>
      <c r="J12" s="3">
        <f>IF('8_Debiti settore privato'!F12&gt;0,'8_Debiti settore privato'!F12/133*100,0)</f>
        <v>103.30827067669173</v>
      </c>
      <c r="K12" s="3">
        <f>IF('9_Debito pubblico'!F12&gt;0,'9_Debito pubblico'!F12/60*100,0)</f>
        <v>155.66666666666669</v>
      </c>
      <c r="L12" s="3">
        <f>IF('10_Disoccupazione'!F12&gt;0,'10_Disoccupazione'!F12/10*100,0)</f>
        <v>98.000000000000014</v>
      </c>
      <c r="M12" s="3">
        <f>IF('11_esposizione finanziaria'!F12&gt;0,'11_esposizione finanziaria'!F12/16.5*100,0)</f>
        <v>3.0303030303030303</v>
      </c>
      <c r="N12" s="3">
        <f>IF('12_Tasso di attivita'!F12&lt;0,'12_Tasso di attivita'!F12/-0.2*100,0)</f>
        <v>0</v>
      </c>
      <c r="O12" s="3">
        <f>IF('13_Disoccupazione lungo periodo'!F12&gt;0,'13_Disoccupazione lungo periodo'!F12/0.5*100,0)</f>
        <v>100</v>
      </c>
      <c r="P12" s="3">
        <f>IF('14_Disoccupazione giovanile'!F12&gt;0,'14_Disoccupazione giovanile'!F12/2*100,0)</f>
        <v>80</v>
      </c>
      <c r="Q12">
        <f t="shared" si="0"/>
        <v>4</v>
      </c>
      <c r="R12" s="3">
        <f t="shared" si="4"/>
        <v>69.32463735095314</v>
      </c>
      <c r="S12">
        <f t="shared" si="5"/>
        <v>12</v>
      </c>
      <c r="T12">
        <f t="shared" si="1"/>
        <v>1</v>
      </c>
      <c r="U12" s="3">
        <f t="shared" si="2"/>
        <v>83.1079365079365</v>
      </c>
      <c r="V12">
        <f t="shared" si="6"/>
        <v>12</v>
      </c>
      <c r="W12">
        <f t="shared" si="3"/>
        <v>3</v>
      </c>
      <c r="X12" s="3">
        <f t="shared" si="7"/>
        <v>61.667248930406828</v>
      </c>
      <c r="Y12">
        <f t="shared" si="8"/>
        <v>14</v>
      </c>
      <c r="Z12" s="3">
        <f t="shared" si="9"/>
        <v>57.184909968687315</v>
      </c>
    </row>
    <row r="13" spans="1:26">
      <c r="A13" s="4" t="s">
        <v>57</v>
      </c>
      <c r="B13" t="s">
        <v>14</v>
      </c>
      <c r="C13" s="3">
        <f>IF('1_Bilancia commerciale'!F13&lt;1,ABS(1-'1_Bilancia commerciale'!F13)*20,('1_Bilancia commerciale'!F13-1)*20)</f>
        <v>52</v>
      </c>
      <c r="D13" s="3">
        <f>IF('2_posizione internaz.li'!F13&lt;0,'2_posizione internaz.li'!F13/-35*100,0)</f>
        <v>255.71428571428569</v>
      </c>
      <c r="E13" s="3">
        <f>IF('3_Tasso cambio effettivo'!F13&lt;0,'3_Tasso cambio effettivo'!F13/-5*100,'3_Tasso cambio effettivo'!F13/5*100)</f>
        <v>78</v>
      </c>
      <c r="F13" s="3">
        <f>IF('4_Quota export mondiale'!F13&lt;0,'4_Quota export mondiale'!F13/-6*100,0)</f>
        <v>388.83333333333331</v>
      </c>
      <c r="G13" s="3">
        <f>IF('5_Costo_lavoro'!F13&gt;0,'5_Costo_lavoro'!F13/9*100,0)</f>
        <v>0</v>
      </c>
      <c r="H13" s="3">
        <f>IF('6_Prezzo abitazioni'!F13&gt;0,'6_Prezzo abitazioni'!F13/6*100,0)</f>
        <v>0</v>
      </c>
      <c r="I13" s="3">
        <f>IF('7_Crediti concessi privati'!F13&gt;0,'7_Crediti concessi privati'!F13/14*100,0)</f>
        <v>0</v>
      </c>
      <c r="J13" s="3">
        <f>IF('8_Debiti settore privato'!F13&gt;0,'8_Debiti settore privato'!F13/133*100,0)</f>
        <v>88.120300751879697</v>
      </c>
      <c r="K13" s="3">
        <f>IF('9_Debito pubblico'!F13&gt;0,'9_Debito pubblico'!F13/60*100,0)</f>
        <v>135.33333333333331</v>
      </c>
      <c r="L13" s="3">
        <f>IF('10_Disoccupazione'!F13&gt;0,'10_Disoccupazione'!F13/10*100,0)</f>
        <v>156</v>
      </c>
      <c r="M13" s="3">
        <f>IF('11_esposizione finanziaria'!F13&gt;0,'11_esposizione finanziaria'!F13/16.5*100,0)</f>
        <v>16.969696969696969</v>
      </c>
      <c r="N13" s="3">
        <f>IF('12_Tasso di attivita'!F13&lt;0,'12_Tasso di attivita'!F13/-0.2*100,0)</f>
        <v>699.99999999999989</v>
      </c>
      <c r="O13" s="3">
        <f>IF('13_Disoccupazione lungo periodo'!F13&gt;0,'13_Disoccupazione lungo periodo'!F13/0.5*100,0)</f>
        <v>880.00000000000011</v>
      </c>
      <c r="P13" s="3">
        <f>IF('14_Disoccupazione giovanile'!F13&gt;0,'14_Disoccupazione giovanile'!F13/2*100,0)</f>
        <v>880.00000000000011</v>
      </c>
      <c r="Q13">
        <f t="shared" si="0"/>
        <v>7</v>
      </c>
      <c r="R13" s="3">
        <f t="shared" si="4"/>
        <v>259.35506786446638</v>
      </c>
      <c r="S13">
        <f t="shared" si="5"/>
        <v>27</v>
      </c>
      <c r="T13">
        <f t="shared" si="1"/>
        <v>2</v>
      </c>
      <c r="U13" s="3">
        <f t="shared" si="2"/>
        <v>154.90952380952382</v>
      </c>
      <c r="V13">
        <f t="shared" si="6"/>
        <v>26</v>
      </c>
      <c r="W13">
        <f t="shared" si="3"/>
        <v>5</v>
      </c>
      <c r="X13" s="3">
        <f t="shared" si="7"/>
        <v>317.38037011721218</v>
      </c>
      <c r="Y13">
        <f t="shared" si="8"/>
        <v>27</v>
      </c>
      <c r="Z13" s="3">
        <f t="shared" si="9"/>
        <v>78.668305814296076</v>
      </c>
    </row>
    <row r="14" spans="1:26">
      <c r="A14" s="9" t="s">
        <v>56</v>
      </c>
      <c r="B14" s="10" t="s">
        <v>15</v>
      </c>
      <c r="C14" s="11">
        <f>IF('1_Bilancia commerciale'!F14&lt;1,ABS(1-'1_Bilancia commerciale'!F14)*20,('1_Bilancia commerciale'!F14-1)*20)</f>
        <v>32</v>
      </c>
      <c r="D14" s="11">
        <f>IF('2_posizione internaz.li'!F14&lt;0,'2_posizione internaz.li'!F14/-35*100,0)</f>
        <v>66.571428571428569</v>
      </c>
      <c r="E14" s="11">
        <f>IF('3_Tasso cambio effettivo'!F14&lt;0,'3_Tasso cambio effettivo'!F14/-5*100,'3_Tasso cambio effettivo'!F14/5*100)</f>
        <v>2</v>
      </c>
      <c r="F14" s="11">
        <f>IF('4_Quota export mondiale'!F14&lt;0,'4_Quota export mondiale'!F14/-6*100,0)</f>
        <v>340.16666666666669</v>
      </c>
      <c r="G14" s="11">
        <f>IF('5_Costo_lavoro'!F14&gt;0,'5_Costo_lavoro'!F14/9*100,0)</f>
        <v>32.222222222222221</v>
      </c>
      <c r="H14" s="11">
        <f>IF('6_Prezzo abitazioni'!F14&gt;0,'6_Prezzo abitazioni'!F14/6*100,0)</f>
        <v>0</v>
      </c>
      <c r="I14" s="11">
        <f>IF('7_Crediti concessi privati'!F14&gt;0,'7_Crediti concessi privati'!F14/14*100,0)</f>
        <v>0</v>
      </c>
      <c r="J14" s="11">
        <f>IF('8_Debiti settore privato'!F14&gt;0,'8_Debiti settore privato'!F14/133*100,0)</f>
        <v>91.127819548872182</v>
      </c>
      <c r="K14" s="11">
        <f>IF('9_Debito pubblico'!F14&gt;0,'9_Debito pubblico'!F14/60*100,0)</f>
        <v>220.66666666666666</v>
      </c>
      <c r="L14" s="11">
        <f>IF('10_Disoccupazione'!F14&gt;0,'10_Disoccupazione'!F14/10*100,0)</f>
        <v>104</v>
      </c>
      <c r="M14" s="11">
        <f>IF('11_esposizione finanziaria'!F14&gt;0,'11_esposizione finanziaria'!F14/16.5*100,0)</f>
        <v>0</v>
      </c>
      <c r="N14" s="11">
        <f>IF('12_Tasso di attivita'!F14&lt;0,'12_Tasso di attivita'!F14/-0.2*100,0)</f>
        <v>0</v>
      </c>
      <c r="O14" s="11">
        <f>IF('13_Disoccupazione lungo periodo'!F14&gt;0,'13_Disoccupazione lungo periodo'!F14/0.5*100,0)</f>
        <v>580</v>
      </c>
      <c r="P14" s="11">
        <f>IF('14_Disoccupazione giovanile'!F14&gt;0,'14_Disoccupazione giovanile'!F14/2*100,0)</f>
        <v>605</v>
      </c>
      <c r="Q14" s="10">
        <f t="shared" si="0"/>
        <v>5</v>
      </c>
      <c r="R14" s="11">
        <f t="shared" si="4"/>
        <v>148.12534311970401</v>
      </c>
      <c r="S14" s="12">
        <f t="shared" si="5"/>
        <v>23</v>
      </c>
      <c r="T14" s="12">
        <f t="shared" si="1"/>
        <v>1</v>
      </c>
      <c r="U14" s="13">
        <f t="shared" si="2"/>
        <v>94.592063492063488</v>
      </c>
      <c r="V14" s="12">
        <f t="shared" si="6"/>
        <v>19</v>
      </c>
      <c r="W14" s="10">
        <f t="shared" si="3"/>
        <v>4</v>
      </c>
      <c r="X14" s="11">
        <f t="shared" si="7"/>
        <v>177.86605402394878</v>
      </c>
      <c r="Y14" s="10">
        <f t="shared" si="8"/>
        <v>23</v>
      </c>
      <c r="Z14" s="11">
        <f t="shared" si="9"/>
        <v>77.193045358015979</v>
      </c>
    </row>
    <row r="15" spans="1:26">
      <c r="A15" s="4" t="s">
        <v>56</v>
      </c>
      <c r="B15" t="s">
        <v>16</v>
      </c>
      <c r="C15" s="3">
        <f>IF('1_Bilancia commerciale'!F15&lt;1,ABS(1-'1_Bilancia commerciale'!F15)*20,('1_Bilancia commerciale'!F15-1)*20)</f>
        <v>72</v>
      </c>
      <c r="D15" s="3">
        <f>IF('2_posizione internaz.li'!F15&lt;0,'2_posizione internaz.li'!F15/-35*100,0)</f>
        <v>464.28571428571433</v>
      </c>
      <c r="E15" s="3">
        <f>IF('3_Tasso cambio effettivo'!F15&lt;0,'3_Tasso cambio effettivo'!F15/-5*100,'3_Tasso cambio effettivo'!F15/5*100)</f>
        <v>16</v>
      </c>
      <c r="F15" s="3">
        <f>IF('4_Quota export mondiale'!F15&lt;0,'4_Quota export mondiale'!F15/-6*100,0)</f>
        <v>200.66666666666663</v>
      </c>
      <c r="G15" s="3">
        <f>IF('5_Costo_lavoro'!F15&gt;0,'5_Costo_lavoro'!F15/9*100,0)</f>
        <v>0</v>
      </c>
      <c r="H15" s="3">
        <f>IF('6_Prezzo abitazioni'!F15&gt;0,'6_Prezzo abitazioni'!F15/6*100,0)</f>
        <v>0</v>
      </c>
      <c r="I15" s="3">
        <f>IF('7_Crediti concessi privati'!F15&gt;0,'7_Crediti concessi privati'!F15/14*100,0)</f>
        <v>0</v>
      </c>
      <c r="J15" s="3">
        <f>IF('8_Debiti settore privato'!F15&gt;0,'8_Debiti settore privato'!F15/133*100,0)</f>
        <v>256.54135338345861</v>
      </c>
      <c r="K15" s="3">
        <f>IF('9_Debito pubblico'!F15&gt;0,'9_Debito pubblico'!F15/60*100,0)</f>
        <v>173.33333333333334</v>
      </c>
      <c r="L15" s="3">
        <f>IF('10_Disoccupazione'!F15&gt;0,'10_Disoccupazione'!F15/10*100,0)</f>
        <v>119</v>
      </c>
      <c r="M15" s="3">
        <f>IF('11_esposizione finanziaria'!F15&gt;0,'11_esposizione finanziaria'!F15/16.5*100,0)</f>
        <v>0</v>
      </c>
      <c r="N15" s="3">
        <f>IF('12_Tasso di attivita'!F15&lt;0,'12_Tasso di attivita'!F15/-0.2*100,0)</f>
        <v>0</v>
      </c>
      <c r="O15" s="3">
        <f>IF('13_Disoccupazione lungo periodo'!F15&gt;0,'13_Disoccupazione lungo periodo'!F15/0.5*100,0)</f>
        <v>960</v>
      </c>
      <c r="P15" s="3">
        <f>IF('14_Disoccupazione giovanile'!F15&gt;0,'14_Disoccupazione giovanile'!F15/2*100,0)</f>
        <v>1115</v>
      </c>
      <c r="Q15">
        <f t="shared" si="0"/>
        <v>7</v>
      </c>
      <c r="R15" s="3">
        <f t="shared" si="4"/>
        <v>241.20193340494092</v>
      </c>
      <c r="S15">
        <f t="shared" si="5"/>
        <v>26</v>
      </c>
      <c r="T15">
        <f t="shared" si="1"/>
        <v>2</v>
      </c>
      <c r="U15" s="3">
        <f t="shared" si="2"/>
        <v>150.59047619047618</v>
      </c>
      <c r="V15">
        <f t="shared" si="6"/>
        <v>25</v>
      </c>
      <c r="W15">
        <f t="shared" si="3"/>
        <v>5</v>
      </c>
      <c r="X15" s="3">
        <f t="shared" si="7"/>
        <v>291.54163185742135</v>
      </c>
      <c r="Y15">
        <f t="shared" si="8"/>
        <v>26</v>
      </c>
      <c r="Z15" s="3">
        <f t="shared" si="9"/>
        <v>77.702370720686616</v>
      </c>
    </row>
    <row r="16" spans="1:26">
      <c r="A16" s="4" t="s">
        <v>56</v>
      </c>
      <c r="B16" t="s">
        <v>17</v>
      </c>
      <c r="C16" s="3">
        <f>IF('1_Bilancia commerciale'!F16&lt;1,ABS(1-'1_Bilancia commerciale'!F16)*20,('1_Bilancia commerciale'!F16-1)*20)</f>
        <v>84</v>
      </c>
      <c r="D16" s="3">
        <f>IF('2_posizione internaz.li'!F16&lt;0,'2_posizione internaz.li'!F16/-35*100,0)</f>
        <v>190.57142857142856</v>
      </c>
      <c r="E16" s="3">
        <f>IF('3_Tasso cambio effettivo'!F16&lt;0,'3_Tasso cambio effettivo'!F16/-5*100,'3_Tasso cambio effettivo'!F16/5*100)</f>
        <v>34</v>
      </c>
      <c r="F16" s="3">
        <f>IF('4_Quota export mondiale'!F16&lt;0,'4_Quota export mondiale'!F16/-6*100,0)</f>
        <v>0</v>
      </c>
      <c r="G16" s="3">
        <f>IF('5_Costo_lavoro'!F16&gt;0,'5_Costo_lavoro'!F16/9*100,0)</f>
        <v>88.888888888888886</v>
      </c>
      <c r="H16" s="3">
        <f>IF('6_Prezzo abitazioni'!F16&gt;0,'6_Prezzo abitazioni'!F16/6*100,0)</f>
        <v>111.66666666666667</v>
      </c>
      <c r="I16" s="3">
        <f>IF('7_Crediti concessi privati'!F16&gt;0,'7_Crediti concessi privati'!F16/14*100,0)</f>
        <v>0</v>
      </c>
      <c r="J16" s="3">
        <f>IF('8_Debiti settore privato'!F16&gt;0,'8_Debiti settore privato'!F16/133*100,0)</f>
        <v>68.421052631578945</v>
      </c>
      <c r="K16" s="3">
        <f>IF('9_Debito pubblico'!F16&gt;0,'9_Debito pubblico'!F16/60*100,0)</f>
        <v>65.666666666666657</v>
      </c>
      <c r="L16" s="3">
        <f>IF('10_Disoccupazione'!F16&gt;0,'10_Disoccupazione'!F16/10*100,0)</f>
        <v>144</v>
      </c>
      <c r="M16" s="3">
        <f>IF('11_esposizione finanziaria'!F16&gt;0,'11_esposizione finanziaria'!F16/16.5*100,0)</f>
        <v>34.545454545454547</v>
      </c>
      <c r="N16" s="3">
        <f>IF('12_Tasso di attivita'!F16&lt;0,'12_Tasso di attivita'!F16/-0.2*100,0)</f>
        <v>0</v>
      </c>
      <c r="O16" s="3">
        <f>IF('13_Disoccupazione lungo periodo'!F16&gt;0,'13_Disoccupazione lungo periodo'!F16/0.5*100,0)</f>
        <v>0</v>
      </c>
      <c r="P16" s="3">
        <f>IF('14_Disoccupazione giovanile'!F16&gt;0,'14_Disoccupazione giovanile'!F16/2*100,0)</f>
        <v>0</v>
      </c>
      <c r="Q16">
        <f t="shared" si="0"/>
        <v>3</v>
      </c>
      <c r="R16" s="3">
        <f t="shared" si="4"/>
        <v>58.697154140763153</v>
      </c>
      <c r="S16">
        <f t="shared" si="5"/>
        <v>8</v>
      </c>
      <c r="T16">
        <f t="shared" si="1"/>
        <v>1</v>
      </c>
      <c r="U16" s="3">
        <f t="shared" si="2"/>
        <v>79.492063492063494</v>
      </c>
      <c r="V16">
        <f t="shared" si="6"/>
        <v>8</v>
      </c>
      <c r="W16">
        <f t="shared" si="3"/>
        <v>2</v>
      </c>
      <c r="X16" s="3">
        <f t="shared" si="7"/>
        <v>47.144426723374096</v>
      </c>
      <c r="Y16">
        <f t="shared" si="8"/>
        <v>8</v>
      </c>
      <c r="Z16" s="3">
        <f t="shared" si="9"/>
        <v>51.633050884112528</v>
      </c>
    </row>
    <row r="17" spans="1:26">
      <c r="A17" s="4" t="s">
        <v>56</v>
      </c>
      <c r="B17" t="s">
        <v>18</v>
      </c>
      <c r="C17" s="3">
        <f>IF('1_Bilancia commerciale'!F17&lt;1,ABS(1-'1_Bilancia commerciale'!F17)*20,('1_Bilancia commerciale'!F17-1)*20)</f>
        <v>44</v>
      </c>
      <c r="D17" s="3">
        <f>IF('2_posizione internaz.li'!F17&lt;0,'2_posizione internaz.li'!F17/-35*100,0)</f>
        <v>144.57142857142858</v>
      </c>
      <c r="E17" s="3">
        <f>IF('3_Tasso cambio effettivo'!F17&lt;0,'3_Tasso cambio effettivo'!F17/-5*100,'3_Tasso cambio effettivo'!F17/5*100)</f>
        <v>12</v>
      </c>
      <c r="F17" s="3">
        <f>IF('4_Quota export mondiale'!F17&lt;0,'4_Quota export mondiale'!F17/-6*100,0)</f>
        <v>0</v>
      </c>
      <c r="G17" s="3">
        <f>IF('5_Costo_lavoro'!F17&gt;0,'5_Costo_lavoro'!F17/9*100,0)</f>
        <v>67.777777777777771</v>
      </c>
      <c r="H17" s="3">
        <f>IF('6_Prezzo abitazioni'!F17&gt;0,'6_Prezzo abitazioni'!F17/6*100,0)</f>
        <v>5</v>
      </c>
      <c r="I17" s="3">
        <f>IF('7_Crediti concessi privati'!F17&gt;0,'7_Crediti concessi privati'!F17/14*100,0)</f>
        <v>0</v>
      </c>
      <c r="J17" s="3">
        <f>IF('8_Debiti settore privato'!F17&gt;0,'8_Debiti settore privato'!F17/133*100,0)</f>
        <v>42.631578947368425</v>
      </c>
      <c r="K17" s="3">
        <f>IF('9_Debito pubblico'!F17&gt;0,'9_Debito pubblico'!F17/60*100,0)</f>
        <v>64.5</v>
      </c>
      <c r="L17" s="3">
        <f>IF('10_Disoccupazione'!F17&gt;0,'10_Disoccupazione'!F17/10*100,0)</f>
        <v>135</v>
      </c>
      <c r="M17" s="3">
        <f>IF('11_esposizione finanziaria'!F17&gt;0,'11_esposizione finanziaria'!F17/16.5*100,0)</f>
        <v>0</v>
      </c>
      <c r="N17" s="3">
        <f>IF('12_Tasso di attivita'!F17&lt;0,'12_Tasso di attivita'!F17/-0.2*100,0)</f>
        <v>0</v>
      </c>
      <c r="O17" s="3">
        <f>IF('13_Disoccupazione lungo periodo'!F17&gt;0,'13_Disoccupazione lungo periodo'!F17/0.5*100,0)</f>
        <v>0</v>
      </c>
      <c r="P17" s="3">
        <f>IF('14_Disoccupazione giovanile'!F17&gt;0,'14_Disoccupazione giovanile'!F17/2*100,0)</f>
        <v>0</v>
      </c>
      <c r="Q17">
        <f t="shared" si="0"/>
        <v>2</v>
      </c>
      <c r="R17" s="3">
        <f t="shared" si="4"/>
        <v>36.820056092612489</v>
      </c>
      <c r="S17">
        <f t="shared" si="5"/>
        <v>2</v>
      </c>
      <c r="T17">
        <f t="shared" si="1"/>
        <v>1</v>
      </c>
      <c r="U17" s="3">
        <f t="shared" si="2"/>
        <v>53.669841269841278</v>
      </c>
      <c r="V17">
        <f t="shared" si="6"/>
        <v>3</v>
      </c>
      <c r="W17">
        <f t="shared" si="3"/>
        <v>1</v>
      </c>
      <c r="X17" s="3">
        <f t="shared" si="7"/>
        <v>27.459064327485383</v>
      </c>
      <c r="Y17">
        <f t="shared" si="8"/>
        <v>1</v>
      </c>
      <c r="Z17" s="3">
        <f t="shared" si="9"/>
        <v>47.94195748832513</v>
      </c>
    </row>
    <row r="18" spans="1:26">
      <c r="A18" s="4" t="s">
        <v>56</v>
      </c>
      <c r="B18" t="s">
        <v>19</v>
      </c>
      <c r="C18" s="3">
        <f>IF('1_Bilancia commerciale'!F18&lt;1,ABS(1-'1_Bilancia commerciale'!F18)*20,('1_Bilancia commerciale'!F18-1)*20)</f>
        <v>94</v>
      </c>
      <c r="D18" s="3">
        <f>IF('2_posizione internaz.li'!F18&lt;0,'2_posizione internaz.li'!F18/-35*100,0)</f>
        <v>0</v>
      </c>
      <c r="E18" s="3">
        <f>IF('3_Tasso cambio effettivo'!F18&lt;0,'3_Tasso cambio effettivo'!F18/-5*100,'3_Tasso cambio effettivo'!F18/5*100)</f>
        <v>16</v>
      </c>
      <c r="F18" s="3">
        <f>IF('4_Quota export mondiale'!F18&lt;0,'4_Quota export mondiale'!F18/-6*100,0)</f>
        <v>0</v>
      </c>
      <c r="G18" s="3">
        <f>IF('5_Costo_lavoro'!F18&gt;0,'5_Costo_lavoro'!F18/9*100,0)</f>
        <v>84.444444444444443</v>
      </c>
      <c r="H18" s="3">
        <f>IF('6_Prezzo abitazioni'!F18&gt;0,'6_Prezzo abitazioni'!F18/6*100,0)</f>
        <v>54.999999999999993</v>
      </c>
      <c r="I18" s="3">
        <f>IF('7_Crediti concessi privati'!F18&gt;0,'7_Crediti concessi privati'!F18/14*100,0)</f>
        <v>198.57142857142858</v>
      </c>
      <c r="J18" s="3">
        <f>IF('8_Debiti settore privato'!F18&gt;0,'8_Debiti settore privato'!F18/133*100,0)</f>
        <v>235.5639097744361</v>
      </c>
      <c r="K18" s="3">
        <f>IF('9_Debito pubblico'!F18&gt;0,'9_Debito pubblico'!F18/60*100,0)</f>
        <v>39.499999999999993</v>
      </c>
      <c r="L18" s="3">
        <f>IF('10_Disoccupazione'!F18&gt;0,'10_Disoccupazione'!F18/10*100,0)</f>
        <v>53</v>
      </c>
      <c r="M18" s="3">
        <f>IF('11_esposizione finanziaria'!F18&gt;0,'11_esposizione finanziaria'!F18/16.5*100,0)</f>
        <v>62.424242424242429</v>
      </c>
      <c r="N18" s="3">
        <f>IF('12_Tasso di attivita'!F18&lt;0,'12_Tasso di attivita'!F18/-0.2*100,0)</f>
        <v>0</v>
      </c>
      <c r="O18" s="3">
        <f>IF('13_Disoccupazione lungo periodo'!F18&gt;0,'13_Disoccupazione lungo periodo'!F18/0.5*100,0)</f>
        <v>100</v>
      </c>
      <c r="P18" s="3">
        <f>IF('14_Disoccupazione giovanile'!F18&gt;0,'14_Disoccupazione giovanile'!F18/2*100,0)</f>
        <v>55.000000000000007</v>
      </c>
      <c r="Q18">
        <f t="shared" si="0"/>
        <v>3</v>
      </c>
      <c r="R18" s="3">
        <f t="shared" si="4"/>
        <v>70.964573229610821</v>
      </c>
      <c r="S18">
        <f t="shared" si="5"/>
        <v>13</v>
      </c>
      <c r="T18">
        <f t="shared" si="1"/>
        <v>0</v>
      </c>
      <c r="U18" s="3">
        <f t="shared" si="2"/>
        <v>38.888888888888893</v>
      </c>
      <c r="V18">
        <f t="shared" si="6"/>
        <v>2</v>
      </c>
      <c r="W18">
        <f t="shared" si="3"/>
        <v>3</v>
      </c>
      <c r="X18" s="3">
        <f t="shared" si="7"/>
        <v>88.78439786334522</v>
      </c>
      <c r="Y18">
        <f t="shared" si="8"/>
        <v>19</v>
      </c>
      <c r="Z18" s="3">
        <f t="shared" si="9"/>
        <v>80.428419059253102</v>
      </c>
    </row>
    <row r="19" spans="1:26">
      <c r="A19" s="4" t="s">
        <v>57</v>
      </c>
      <c r="B19" t="s">
        <v>20</v>
      </c>
      <c r="C19" s="3">
        <f>IF('1_Bilancia commerciale'!F19&lt;1,ABS(1-'1_Bilancia commerciale'!F19)*20,('1_Bilancia commerciale'!F19-1)*20)</f>
        <v>18</v>
      </c>
      <c r="D19" s="3">
        <f>IF('2_posizione internaz.li'!F19&lt;0,'2_posizione internaz.li'!F19/-35*100,0)</f>
        <v>234.85714285714289</v>
      </c>
      <c r="E19" s="3">
        <f>IF('3_Tasso cambio effettivo'!F19&lt;0,'3_Tasso cambio effettivo'!F19/-5*100,'3_Tasso cambio effettivo'!F19/5*100)</f>
        <v>76</v>
      </c>
      <c r="F19" s="3">
        <f>IF('4_Quota export mondiale'!F19&lt;0,'4_Quota export mondiale'!F19/-6*100,0)</f>
        <v>380.83333333333337</v>
      </c>
      <c r="G19" s="3">
        <f>IF('5_Costo_lavoro'!F19&gt;0,'5_Costo_lavoro'!F19/9*100,0)</f>
        <v>83.333333333333343</v>
      </c>
      <c r="H19" s="3">
        <f>IF('6_Prezzo abitazioni'!F19&gt;0,'6_Prezzo abitazioni'!F19/6*100,0)</f>
        <v>0</v>
      </c>
      <c r="I19" s="3">
        <f>IF('7_Crediti concessi privati'!F19&gt;0,'7_Crediti concessi privati'!F19/14*100,0)</f>
        <v>0</v>
      </c>
      <c r="J19" s="3">
        <f>IF('8_Debiti settore privato'!F19&gt;0,'8_Debiti settore privato'!F19/133*100,0)</f>
        <v>71.127819548872168</v>
      </c>
      <c r="K19" s="3">
        <f>IF('9_Debito pubblico'!F19&gt;0,'9_Debito pubblico'!F19/60*100,0)</f>
        <v>128.83333333333334</v>
      </c>
      <c r="L19" s="3">
        <f>IF('10_Disoccupazione'!F19&gt;0,'10_Disoccupazione'!F19/10*100,0)</f>
        <v>106.99999999999999</v>
      </c>
      <c r="M19" s="3">
        <f>IF('11_esposizione finanziaria'!F19&gt;0,'11_esposizione finanziaria'!F19/16.5*100,0)</f>
        <v>0</v>
      </c>
      <c r="N19" s="3">
        <f>IF('12_Tasso di attivita'!F19&lt;0,'12_Tasso di attivita'!F19/-0.2*100,0)</f>
        <v>0</v>
      </c>
      <c r="O19" s="3">
        <f>IF('13_Disoccupazione lungo periodo'!F19&gt;0,'13_Disoccupazione lungo periodo'!F19/0.5*100,0)</f>
        <v>0</v>
      </c>
      <c r="P19" s="3">
        <f>IF('14_Disoccupazione giovanile'!F19&gt;0,'14_Disoccupazione giovanile'!F19/2*100,0)</f>
        <v>10</v>
      </c>
      <c r="Q19">
        <f t="shared" si="0"/>
        <v>4</v>
      </c>
      <c r="R19" s="3">
        <f t="shared" si="4"/>
        <v>79.284640171858214</v>
      </c>
      <c r="S19">
        <f t="shared" si="5"/>
        <v>16</v>
      </c>
      <c r="T19">
        <f t="shared" si="1"/>
        <v>2</v>
      </c>
      <c r="U19" s="3">
        <f t="shared" si="2"/>
        <v>158.60476190476192</v>
      </c>
      <c r="V19">
        <f t="shared" si="6"/>
        <v>27</v>
      </c>
      <c r="W19">
        <f t="shared" si="3"/>
        <v>2</v>
      </c>
      <c r="X19" s="3">
        <f t="shared" si="7"/>
        <v>35.217905875800611</v>
      </c>
      <c r="Y19">
        <f t="shared" si="8"/>
        <v>5</v>
      </c>
      <c r="Z19" s="3">
        <f t="shared" si="9"/>
        <v>28.555445669746476</v>
      </c>
    </row>
    <row r="20" spans="1:26">
      <c r="A20" s="4" t="s">
        <v>56</v>
      </c>
      <c r="B20" t="s">
        <v>21</v>
      </c>
      <c r="C20" s="3">
        <f>IF('1_Bilancia commerciale'!F20&lt;1,ABS(1-'1_Bilancia commerciale'!F20)*20,('1_Bilancia commerciale'!F20-1)*20)</f>
        <v>36</v>
      </c>
      <c r="D20" s="3">
        <f>IF('2_posizione internaz.li'!F20&lt;0,'2_posizione internaz.li'!F20/-35*100,0)</f>
        <v>0</v>
      </c>
      <c r="E20" s="3">
        <f>IF('3_Tasso cambio effettivo'!F20&lt;0,'3_Tasso cambio effettivo'!F20/-5*100,'3_Tasso cambio effettivo'!F20/5*100)</f>
        <v>24</v>
      </c>
      <c r="F20" s="3">
        <f>IF('4_Quota export mondiale'!F20&lt;0,'4_Quota export mondiale'!F20/-6*100,0)</f>
        <v>10.333333333333334</v>
      </c>
      <c r="G20" s="3">
        <f>IF('5_Costo_lavoro'!F20&gt;0,'5_Costo_lavoro'!F20/9*100,0)</f>
        <v>106.66666666666667</v>
      </c>
      <c r="H20" s="3">
        <f>IF('6_Prezzo abitazioni'!F20&gt;0,'6_Prezzo abitazioni'!F20/6*100,0)</f>
        <v>0</v>
      </c>
      <c r="I20" s="3">
        <f>IF('7_Crediti concessi privati'!F20&gt;0,'7_Crediti concessi privati'!F20/14*100,0)</f>
        <v>16.428571428571427</v>
      </c>
      <c r="J20" s="3">
        <f>IF('8_Debiti settore privato'!F20&gt;0,'8_Debiti settore privato'!F20/133*100,0)</f>
        <v>115.0375939849624</v>
      </c>
      <c r="K20" s="3">
        <f>IF('9_Debito pubblico'!F20&gt;0,'9_Debito pubblico'!F20/60*100,0)</f>
        <v>114.00000000000001</v>
      </c>
      <c r="L20" s="3">
        <f>IF('10_Disoccupazione'!F20&gt;0,'10_Disoccupazione'!F20/10*100,0)</f>
        <v>62</v>
      </c>
      <c r="M20" s="3">
        <f>IF('11_esposizione finanziaria'!F20&gt;0,'11_esposizione finanziaria'!F20/16.5*100,0)</f>
        <v>0</v>
      </c>
      <c r="N20" s="3">
        <f>IF('12_Tasso di attivita'!F20&lt;0,'12_Tasso di attivita'!F20/-0.2*100,0)</f>
        <v>0</v>
      </c>
      <c r="O20" s="3">
        <f>IF('13_Disoccupazione lungo periodo'!F20&gt;0,'13_Disoccupazione lungo periodo'!F20/0.5*100,0)</f>
        <v>0</v>
      </c>
      <c r="P20" s="3">
        <f>IF('14_Disoccupazione giovanile'!F20&gt;0,'14_Disoccupazione giovanile'!F20/2*100,0)</f>
        <v>0</v>
      </c>
      <c r="Q20">
        <f t="shared" si="0"/>
        <v>3</v>
      </c>
      <c r="R20" s="3">
        <f t="shared" si="4"/>
        <v>34.604726100966701</v>
      </c>
      <c r="S20">
        <f t="shared" si="5"/>
        <v>1</v>
      </c>
      <c r="T20">
        <f t="shared" si="1"/>
        <v>1</v>
      </c>
      <c r="U20" s="3">
        <f t="shared" si="2"/>
        <v>35.4</v>
      </c>
      <c r="V20">
        <f t="shared" si="6"/>
        <v>1</v>
      </c>
      <c r="W20">
        <f t="shared" si="3"/>
        <v>2</v>
      </c>
      <c r="X20" s="3">
        <f t="shared" si="7"/>
        <v>34.162907268170422</v>
      </c>
      <c r="Y20">
        <f t="shared" si="8"/>
        <v>4</v>
      </c>
      <c r="Z20" s="3">
        <f t="shared" si="9"/>
        <v>63.464940869727158</v>
      </c>
    </row>
    <row r="21" spans="1:26">
      <c r="A21" s="4" t="s">
        <v>56</v>
      </c>
      <c r="B21" t="s">
        <v>22</v>
      </c>
      <c r="C21" s="3">
        <f>IF('1_Bilancia commerciale'!F21&lt;1,ABS(1-'1_Bilancia commerciale'!F21)*20,('1_Bilancia commerciale'!F21-1)*20)</f>
        <v>170</v>
      </c>
      <c r="D21" s="3">
        <f>IF('2_posizione internaz.li'!F21&lt;0,'2_posizione internaz.li'!F21/-35*100,0)</f>
        <v>0</v>
      </c>
      <c r="E21" s="3">
        <f>IF('3_Tasso cambio effettivo'!F21&lt;0,'3_Tasso cambio effettivo'!F21/-5*100,'3_Tasso cambio effettivo'!F21/5*100)</f>
        <v>10</v>
      </c>
      <c r="F21" s="3">
        <f>IF('4_Quota export mondiale'!F21&lt;0,'4_Quota export mondiale'!F21/-6*100,0)</f>
        <v>189</v>
      </c>
      <c r="G21" s="3">
        <f>IF('5_Costo_lavoro'!F21&gt;0,'5_Costo_lavoro'!F21/9*100,0)</f>
        <v>53.333333333333336</v>
      </c>
      <c r="H21" s="3">
        <f>IF('6_Prezzo abitazioni'!F21&gt;0,'6_Prezzo abitazioni'!F21/6*100,0)</f>
        <v>0</v>
      </c>
      <c r="I21" s="3">
        <f>IF('7_Crediti concessi privati'!F21&gt;0,'7_Crediti concessi privati'!F21/14*100,0)</f>
        <v>69.285714285714278</v>
      </c>
      <c r="J21" s="3">
        <f>IF('8_Debiti settore privato'!F21&gt;0,'8_Debiti settore privato'!F21/133*100,0)</f>
        <v>193.75939849624061</v>
      </c>
      <c r="K21" s="3">
        <f>IF('9_Debito pubblico'!F21&gt;0,'9_Debito pubblico'!F21/60*100,0)</f>
        <v>112.83333333333334</v>
      </c>
      <c r="L21" s="3">
        <f>IF('10_Disoccupazione'!F21&gt;0,'10_Disoccupazione'!F21/10*100,0)</f>
        <v>60</v>
      </c>
      <c r="M21" s="3">
        <f>IF('11_esposizione finanziaria'!F21&gt;0,'11_esposizione finanziaria'!F21/16.5*100,0)</f>
        <v>0</v>
      </c>
      <c r="N21" s="3">
        <f>IF('12_Tasso di attivita'!F21&lt;0,'12_Tasso di attivita'!F21/-0.2*100,0)</f>
        <v>0</v>
      </c>
      <c r="O21" s="3">
        <f>IF('13_Disoccupazione lungo periodo'!F21&gt;0,'13_Disoccupazione lungo periodo'!F21/0.5*100,0)</f>
        <v>240</v>
      </c>
      <c r="P21" s="3">
        <f>IF('14_Disoccupazione giovanile'!F21&gt;0,'14_Disoccupazione giovanile'!F21/2*100,0)</f>
        <v>105</v>
      </c>
      <c r="Q21">
        <f t="shared" si="0"/>
        <v>6</v>
      </c>
      <c r="R21" s="3">
        <f t="shared" si="4"/>
        <v>85.943698532044408</v>
      </c>
      <c r="S21">
        <f t="shared" si="5"/>
        <v>18</v>
      </c>
      <c r="T21">
        <f t="shared" si="1"/>
        <v>2</v>
      </c>
      <c r="U21" s="3">
        <f t="shared" si="2"/>
        <v>84.466666666666669</v>
      </c>
      <c r="V21">
        <f t="shared" si="6"/>
        <v>13</v>
      </c>
      <c r="W21">
        <f t="shared" si="3"/>
        <v>4</v>
      </c>
      <c r="X21" s="3">
        <f t="shared" si="7"/>
        <v>86.764271790587586</v>
      </c>
      <c r="Y21">
        <f t="shared" si="8"/>
        <v>17</v>
      </c>
      <c r="Z21" s="3">
        <f t="shared" si="9"/>
        <v>64.899501438818191</v>
      </c>
    </row>
    <row r="22" spans="1:26">
      <c r="A22" s="4" t="s">
        <v>56</v>
      </c>
      <c r="B22" t="s">
        <v>23</v>
      </c>
      <c r="C22" s="3">
        <f>IF('1_Bilancia commerciale'!F22&lt;1,ABS(1-'1_Bilancia commerciale'!F22)*20,('1_Bilancia commerciale'!F22-1)*20)</f>
        <v>14</v>
      </c>
      <c r="D22" s="3">
        <f>IF('2_posizione internaz.li'!F22&lt;0,'2_posizione internaz.li'!F22/-35*100,0)</f>
        <v>0</v>
      </c>
      <c r="E22" s="3">
        <f>IF('3_Tasso cambio effettivo'!F22&lt;0,'3_Tasso cambio effettivo'!F22/-5*100,'3_Tasso cambio effettivo'!F22/5*100)</f>
        <v>13.999999999999998</v>
      </c>
      <c r="F22" s="3">
        <f>IF('4_Quota export mondiale'!F22&lt;0,'4_Quota export mondiale'!F22/-6*100,0)</f>
        <v>307</v>
      </c>
      <c r="G22" s="3">
        <f>IF('5_Costo_lavoro'!F22&gt;0,'5_Costo_lavoro'!F22/9*100,0)</f>
        <v>71.111111111111114</v>
      </c>
      <c r="H22" s="3">
        <f>IF('6_Prezzo abitazioni'!F22&gt;0,'6_Prezzo abitazioni'!F22/6*100,0)</f>
        <v>50</v>
      </c>
      <c r="I22" s="3">
        <f>IF('7_Crediti concessi privati'!F22&gt;0,'7_Crediti concessi privati'!F22/14*100,0)</f>
        <v>7.1428571428571423</v>
      </c>
      <c r="J22" s="3">
        <f>IF('8_Debiti settore privato'!F22&gt;0,'8_Debiti settore privato'!F22/133*100,0)</f>
        <v>95.563909774436084</v>
      </c>
      <c r="K22" s="3">
        <f>IF('9_Debito pubblico'!F22&gt;0,'9_Debito pubblico'!F22/60*100,0)</f>
        <v>135.5</v>
      </c>
      <c r="L22" s="3">
        <f>IF('10_Disoccupazione'!F22&gt;0,'10_Disoccupazione'!F22/10*100,0)</f>
        <v>50</v>
      </c>
      <c r="M22" s="3">
        <f>IF('11_esposizione finanziaria'!F22&gt;0,'11_esposizione finanziaria'!F22/16.5*100,0)</f>
        <v>0</v>
      </c>
      <c r="N22" s="3">
        <f>IF('12_Tasso di attivita'!F22&lt;0,'12_Tasso di attivita'!F22/-0.2*100,0)</f>
        <v>0</v>
      </c>
      <c r="O22" s="3">
        <f>IF('13_Disoccupazione lungo periodo'!F22&gt;0,'13_Disoccupazione lungo periodo'!F22/0.5*100,0)</f>
        <v>20</v>
      </c>
      <c r="P22" s="3">
        <f>IF('14_Disoccupazione giovanile'!F22&gt;0,'14_Disoccupazione giovanile'!F22/2*100,0)</f>
        <v>10</v>
      </c>
      <c r="Q22">
        <f t="shared" si="0"/>
        <v>2</v>
      </c>
      <c r="R22" s="3">
        <f t="shared" si="4"/>
        <v>55.308419859171742</v>
      </c>
      <c r="S22">
        <f t="shared" si="5"/>
        <v>6</v>
      </c>
      <c r="T22">
        <f t="shared" si="1"/>
        <v>1</v>
      </c>
      <c r="U22" s="3">
        <f t="shared" si="2"/>
        <v>81.222222222222214</v>
      </c>
      <c r="V22">
        <f t="shared" si="6"/>
        <v>9</v>
      </c>
      <c r="W22">
        <f t="shared" si="3"/>
        <v>1</v>
      </c>
      <c r="X22" s="3">
        <f t="shared" si="7"/>
        <v>40.911862990810363</v>
      </c>
      <c r="Y22">
        <f t="shared" si="8"/>
        <v>7</v>
      </c>
      <c r="Z22" s="3">
        <f t="shared" si="9"/>
        <v>47.552404169568497</v>
      </c>
    </row>
    <row r="23" spans="1:26">
      <c r="A23" s="4" t="s">
        <v>57</v>
      </c>
      <c r="B23" t="s">
        <v>24</v>
      </c>
      <c r="C23" s="3">
        <f>IF('1_Bilancia commerciale'!F23&lt;1,ABS(1-'1_Bilancia commerciale'!F23)*20,('1_Bilancia commerciale'!F23-1)*20)</f>
        <v>88</v>
      </c>
      <c r="D23" s="3">
        <f>IF('2_posizione internaz.li'!F23&lt;0,'2_posizione internaz.li'!F23/-35*100,0)</f>
        <v>196.85714285714286</v>
      </c>
      <c r="E23" s="3">
        <f>IF('3_Tasso cambio effettivo'!F23&lt;0,'3_Tasso cambio effettivo'!F23/-5*100,'3_Tasso cambio effettivo'!F23/5*100)</f>
        <v>86</v>
      </c>
      <c r="F23" s="3">
        <f>IF('4_Quota export mondiale'!F23&lt;0,'4_Quota export mondiale'!F23/-6*100,0)</f>
        <v>4.3333333333333339</v>
      </c>
      <c r="G23" s="3">
        <f>IF('5_Costo_lavoro'!F23&gt;0,'5_Costo_lavoro'!F23/9*100,0)</f>
        <v>34.444444444444443</v>
      </c>
      <c r="H23" s="3">
        <f>IF('6_Prezzo abitazioni'!F23&gt;0,'6_Prezzo abitazioni'!F23/6*100,0)</f>
        <v>0</v>
      </c>
      <c r="I23" s="3">
        <f>IF('7_Crediti concessi privati'!F23&gt;0,'7_Crediti concessi privati'!F23/14*100,0)</f>
        <v>23.571428571428569</v>
      </c>
      <c r="J23" s="3">
        <f>IF('8_Debiti settore privato'!F23&gt;0,'8_Debiti settore privato'!F23/133*100,0)</f>
        <v>56.691729323308273</v>
      </c>
      <c r="K23" s="3">
        <f>IF('9_Debito pubblico'!F23&gt;0,'9_Debito pubblico'!F23/60*100,0)</f>
        <v>92.833333333333329</v>
      </c>
      <c r="L23" s="3">
        <f>IF('10_Disoccupazione'!F23&gt;0,'10_Disoccupazione'!F23/10*100,0)</f>
        <v>100</v>
      </c>
      <c r="M23" s="3">
        <f>IF('11_esposizione finanziaria'!F23&gt;0,'11_esposizione finanziaria'!F23/16.5*100,0)</f>
        <v>44.848484848484851</v>
      </c>
      <c r="N23" s="3">
        <f>IF('12_Tasso di attivita'!F23&lt;0,'12_Tasso di attivita'!F23/-0.2*100,0)</f>
        <v>0</v>
      </c>
      <c r="O23" s="3">
        <f>IF('13_Disoccupazione lungo periodo'!F23&gt;0,'13_Disoccupazione lungo periodo'!F23/0.5*100,0)</f>
        <v>280</v>
      </c>
      <c r="P23" s="3">
        <f>IF('14_Disoccupazione giovanile'!F23&gt;0,'14_Disoccupazione giovanile'!F23/2*100,0)</f>
        <v>180</v>
      </c>
      <c r="Q23">
        <f t="shared" si="0"/>
        <v>4</v>
      </c>
      <c r="R23" s="3">
        <f t="shared" si="4"/>
        <v>84.827135479391117</v>
      </c>
      <c r="S23">
        <f t="shared" si="5"/>
        <v>17</v>
      </c>
      <c r="T23">
        <f t="shared" si="1"/>
        <v>1</v>
      </c>
      <c r="U23" s="3">
        <f t="shared" si="2"/>
        <v>81.926984126984138</v>
      </c>
      <c r="V23">
        <f t="shared" si="6"/>
        <v>10</v>
      </c>
      <c r="W23">
        <f t="shared" si="3"/>
        <v>3</v>
      </c>
      <c r="X23" s="3">
        <f t="shared" si="7"/>
        <v>86.438330675172793</v>
      </c>
      <c r="Y23">
        <f t="shared" si="8"/>
        <v>16</v>
      </c>
      <c r="Z23" s="3">
        <f t="shared" si="9"/>
        <v>65.506748491681321</v>
      </c>
    </row>
    <row r="24" spans="1:26">
      <c r="A24" s="4" t="s">
        <v>56</v>
      </c>
      <c r="B24" t="s">
        <v>25</v>
      </c>
      <c r="C24" s="3">
        <f>IF('1_Bilancia commerciale'!F24&lt;1,ABS(1-'1_Bilancia commerciale'!F24)*20,('1_Bilancia commerciale'!F24-1)*20)</f>
        <v>60</v>
      </c>
      <c r="D24" s="3">
        <f>IF('2_posizione internaz.li'!F24&lt;0,'2_posizione internaz.li'!F24/-35*100,0)</f>
        <v>343.42857142857144</v>
      </c>
      <c r="E24" s="3">
        <f>IF('3_Tasso cambio effettivo'!F24&lt;0,'3_Tasso cambio effettivo'!F24/-5*100,'3_Tasso cambio effettivo'!F24/5*100)</f>
        <v>12</v>
      </c>
      <c r="F24" s="3">
        <f>IF('4_Quota export mondiale'!F24&lt;0,'4_Quota export mondiale'!F24/-6*100,0)</f>
        <v>135</v>
      </c>
      <c r="G24" s="3">
        <f>IF('5_Costo_lavoro'!F24&gt;0,'5_Costo_lavoro'!F24/9*100,0)</f>
        <v>0</v>
      </c>
      <c r="H24" s="3">
        <f>IF('6_Prezzo abitazioni'!F24&gt;0,'6_Prezzo abitazioni'!F24/6*100,0)</f>
        <v>0</v>
      </c>
      <c r="I24" s="3">
        <f>IF('7_Crediti concessi privati'!F24&gt;0,'7_Crediti concessi privati'!F24/14*100,0)</f>
        <v>0</v>
      </c>
      <c r="J24" s="3">
        <f>IF('8_Debiti settore privato'!F24&gt;0,'8_Debiti settore privato'!F24/133*100,0)</f>
        <v>151.57894736842107</v>
      </c>
      <c r="K24" s="3">
        <f>IF('9_Debito pubblico'!F24&gt;0,'9_Debito pubblico'!F24/60*100,0)</f>
        <v>219</v>
      </c>
      <c r="L24" s="3">
        <f>IF('10_Disoccupazione'!F24&gt;0,'10_Disoccupazione'!F24/10*100,0)</f>
        <v>150</v>
      </c>
      <c r="M24" s="3">
        <f>IF('11_esposizione finanziaria'!F24&gt;0,'11_esposizione finanziaria'!F24/16.5*100,0)</f>
        <v>0</v>
      </c>
      <c r="N24" s="3">
        <f>IF('12_Tasso di attivita'!F24&lt;0,'12_Tasso di attivita'!F24/-0.2*100,0)</f>
        <v>349.99999999999994</v>
      </c>
      <c r="O24" s="3">
        <f>IF('13_Disoccupazione lungo periodo'!F24&gt;0,'13_Disoccupazione lungo periodo'!F24/0.5*100,0)</f>
        <v>720</v>
      </c>
      <c r="P24" s="3">
        <f>IF('14_Disoccupazione giovanile'!F24&gt;0,'14_Disoccupazione giovanile'!F24/2*100,0)</f>
        <v>495</v>
      </c>
      <c r="Q24">
        <f t="shared" si="0"/>
        <v>8</v>
      </c>
      <c r="R24" s="3">
        <f t="shared" si="4"/>
        <v>188.28625134264232</v>
      </c>
      <c r="S24">
        <f t="shared" si="5"/>
        <v>24</v>
      </c>
      <c r="T24">
        <f t="shared" si="1"/>
        <v>2</v>
      </c>
      <c r="U24" s="3">
        <f t="shared" si="2"/>
        <v>110.08571428571429</v>
      </c>
      <c r="V24">
        <f t="shared" si="6"/>
        <v>21</v>
      </c>
      <c r="W24">
        <f t="shared" si="3"/>
        <v>6</v>
      </c>
      <c r="X24" s="3">
        <f t="shared" si="7"/>
        <v>231.73099415204675</v>
      </c>
      <c r="Y24">
        <f t="shared" si="8"/>
        <v>24</v>
      </c>
      <c r="Z24" s="3">
        <f t="shared" si="9"/>
        <v>79.118854270955438</v>
      </c>
    </row>
    <row r="25" spans="1:26">
      <c r="A25" s="4" t="s">
        <v>57</v>
      </c>
      <c r="B25" t="s">
        <v>26</v>
      </c>
      <c r="C25" s="3">
        <f>IF('1_Bilancia commerciale'!F25&lt;1,ABS(1-'1_Bilancia commerciale'!F25)*20,('1_Bilancia commerciale'!F25-1)*20)</f>
        <v>92</v>
      </c>
      <c r="D25" s="3">
        <f>IF('2_posizione internaz.li'!F25&lt;0,'2_posizione internaz.li'!F25/-35*100,0)</f>
        <v>179.42857142857142</v>
      </c>
      <c r="E25" s="3">
        <f>IF('3_Tasso cambio effettivo'!F25&lt;0,'3_Tasso cambio effettivo'!F25/-5*100,'3_Tasso cambio effettivo'!F25/5*100)</f>
        <v>10</v>
      </c>
      <c r="F25" s="3">
        <f>IF('4_Quota export mondiale'!F25&lt;0,'4_Quota export mondiale'!F25/-6*100,0)</f>
        <v>0</v>
      </c>
      <c r="G25" s="3">
        <f>IF('5_Costo_lavoro'!F25&gt;0,'5_Costo_lavoro'!F25/9*100,0)</f>
        <v>0</v>
      </c>
      <c r="H25" s="3">
        <f>IF('6_Prezzo abitazioni'!F25&gt;0,'6_Prezzo abitazioni'!F25/6*100,0)</f>
        <v>0</v>
      </c>
      <c r="I25" s="3">
        <f>IF('7_Crediti concessi privati'!F25&gt;0,'7_Crediti concessi privati'!F25/14*100,0)</f>
        <v>0</v>
      </c>
      <c r="J25" s="3">
        <f>IF('8_Debiti settore privato'!F25&gt;0,'8_Debiti settore privato'!F25/133*100,0)</f>
        <v>50.225563909774429</v>
      </c>
      <c r="K25" s="3">
        <f>IF('9_Debito pubblico'!F25&gt;0,'9_Debito pubblico'!F25/60*100,0)</f>
        <v>62.666666666666671</v>
      </c>
      <c r="L25" s="3">
        <f>IF('10_Disoccupazione'!F25&gt;0,'10_Disoccupazione'!F25/10*100,0)</f>
        <v>70</v>
      </c>
      <c r="M25" s="3">
        <f>IF('11_esposizione finanziaria'!F25&gt;0,'11_esposizione finanziaria'!F25/16.5*100,0)</f>
        <v>4.8484848484848486</v>
      </c>
      <c r="N25" s="3">
        <f>IF('12_Tasso di attivita'!F25&lt;0,'12_Tasso di attivita'!F25/-0.2*100,0)</f>
        <v>0</v>
      </c>
      <c r="O25" s="3">
        <f>IF('13_Disoccupazione lungo periodo'!F25&gt;0,'13_Disoccupazione lungo periodo'!F25/0.5*100,0)</f>
        <v>160</v>
      </c>
      <c r="P25" s="3">
        <f>IF('14_Disoccupazione giovanile'!F25&gt;0,'14_Disoccupazione giovanile'!F25/2*100,0)</f>
        <v>80</v>
      </c>
      <c r="Q25">
        <f t="shared" si="0"/>
        <v>2</v>
      </c>
      <c r="R25" s="3">
        <f t="shared" si="4"/>
        <v>50.6549490609641</v>
      </c>
      <c r="S25">
        <f t="shared" si="5"/>
        <v>3</v>
      </c>
      <c r="T25">
        <f t="shared" si="1"/>
        <v>1</v>
      </c>
      <c r="U25" s="3">
        <f t="shared" si="2"/>
        <v>56.285714285714292</v>
      </c>
      <c r="V25">
        <f t="shared" si="6"/>
        <v>4</v>
      </c>
      <c r="W25">
        <f t="shared" si="3"/>
        <v>1</v>
      </c>
      <c r="X25" s="3">
        <f t="shared" si="7"/>
        <v>47.526746158325103</v>
      </c>
      <c r="Y25">
        <f t="shared" si="8"/>
        <v>10</v>
      </c>
      <c r="Z25" s="3">
        <f t="shared" si="9"/>
        <v>60.315741721241537</v>
      </c>
    </row>
    <row r="26" spans="1:26">
      <c r="A26" s="4" t="s">
        <v>56</v>
      </c>
      <c r="B26" t="s">
        <v>27</v>
      </c>
      <c r="C26" s="3">
        <f>IF('1_Bilancia commerciale'!F26&lt;1,ABS(1-'1_Bilancia commerciale'!F26)*20,('1_Bilancia commerciale'!F26-1)*20)</f>
        <v>6.0000000000000009</v>
      </c>
      <c r="D26" s="3">
        <f>IF('2_posizione internaz.li'!F26&lt;0,'2_posizione internaz.li'!F26/-35*100,0)</f>
        <v>112.28571428571428</v>
      </c>
      <c r="E26" s="3">
        <f>IF('3_Tasso cambio effettivo'!F26&lt;0,'3_Tasso cambio effettivo'!F26/-5*100,'3_Tasso cambio effettivo'!F26/5*100)</f>
        <v>12</v>
      </c>
      <c r="F26" s="3">
        <f>IF('4_Quota export mondiale'!F26&lt;0,'4_Quota export mondiale'!F26/-6*100,0)</f>
        <v>303.5</v>
      </c>
      <c r="G26" s="3">
        <f>IF('5_Costo_lavoro'!F26&gt;0,'5_Costo_lavoro'!F26/9*100,0)</f>
        <v>1.1111111111111112</v>
      </c>
      <c r="H26" s="3">
        <f>IF('6_Prezzo abitazioni'!F26&gt;0,'6_Prezzo abitazioni'!F26/6*100,0)</f>
        <v>0</v>
      </c>
      <c r="I26" s="3">
        <f>IF('7_Crediti concessi privati'!F26&gt;0,'7_Crediti concessi privati'!F26/14*100,0)</f>
        <v>0</v>
      </c>
      <c r="J26" s="3">
        <f>IF('8_Debiti settore privato'!F26&gt;0,'8_Debiti settore privato'!F26/133*100,0)</f>
        <v>80.601503759398497</v>
      </c>
      <c r="K26" s="3">
        <f>IF('9_Debito pubblico'!F26&gt;0,'9_Debito pubblico'!F26/60*100,0)</f>
        <v>116.66666666666667</v>
      </c>
      <c r="L26" s="3">
        <f>IF('10_Disoccupazione'!F26&gt;0,'10_Disoccupazione'!F26/10*100,0)</f>
        <v>90.999999999999986</v>
      </c>
      <c r="M26" s="3">
        <f>IF('11_esposizione finanziaria'!F26&gt;0,'11_esposizione finanziaria'!F26/16.5*100,0)</f>
        <v>0</v>
      </c>
      <c r="N26" s="3">
        <f>IF('12_Tasso di attivita'!F26&lt;0,'12_Tasso di attivita'!F26/-0.2*100,0)</f>
        <v>500</v>
      </c>
      <c r="O26" s="3">
        <f>IF('13_Disoccupazione lungo periodo'!F26&gt;0,'13_Disoccupazione lungo periodo'!F26/0.5*100,0)</f>
        <v>400</v>
      </c>
      <c r="P26" s="3">
        <f>IF('14_Disoccupazione giovanile'!F26&gt;0,'14_Disoccupazione giovanile'!F26/2*100,0)</f>
        <v>345</v>
      </c>
      <c r="Q26">
        <f t="shared" si="0"/>
        <v>6</v>
      </c>
      <c r="R26" s="3">
        <f t="shared" si="4"/>
        <v>140.58321398734932</v>
      </c>
      <c r="S26">
        <f t="shared" si="5"/>
        <v>22</v>
      </c>
      <c r="T26">
        <f t="shared" si="1"/>
        <v>2</v>
      </c>
      <c r="U26" s="3">
        <f t="shared" si="2"/>
        <v>86.979365079365067</v>
      </c>
      <c r="V26">
        <f t="shared" si="6"/>
        <v>15</v>
      </c>
      <c r="W26">
        <f t="shared" si="3"/>
        <v>4</v>
      </c>
      <c r="X26" s="3">
        <f t="shared" si="7"/>
        <v>170.36313004734058</v>
      </c>
      <c r="Y26">
        <f t="shared" si="8"/>
        <v>22</v>
      </c>
      <c r="Z26" s="3">
        <f t="shared" si="9"/>
        <v>77.903436636673092</v>
      </c>
    </row>
    <row r="27" spans="1:26">
      <c r="A27" s="4" t="s">
        <v>56</v>
      </c>
      <c r="B27" t="s">
        <v>28</v>
      </c>
      <c r="C27" s="3">
        <f>IF('1_Bilancia commerciale'!F27&lt;1,ABS(1-'1_Bilancia commerciale'!F27)*20,('1_Bilancia commerciale'!F27-1)*20)</f>
        <v>34</v>
      </c>
      <c r="D27" s="3">
        <f>IF('2_posizione internaz.li'!F27&lt;0,'2_posizione internaz.li'!F27/-35*100,0)</f>
        <v>177.71428571428572</v>
      </c>
      <c r="E27" s="3">
        <f>IF('3_Tasso cambio effettivo'!F27&lt;0,'3_Tasso cambio effettivo'!F27/-5*100,'3_Tasso cambio effettivo'!F27/5*100)</f>
        <v>42.000000000000007</v>
      </c>
      <c r="F27" s="3">
        <f>IF('4_Quota export mondiale'!F27&lt;0,'4_Quota export mondiale'!F27/-6*100,0)</f>
        <v>68</v>
      </c>
      <c r="G27" s="3">
        <f>IF('5_Costo_lavoro'!F27&gt;0,'5_Costo_lavoro'!F27/9*100,0)</f>
        <v>28.888888888888893</v>
      </c>
      <c r="H27" s="3">
        <f>IF('6_Prezzo abitazioni'!F27&gt;0,'6_Prezzo abitazioni'!F27/6*100,0)</f>
        <v>0</v>
      </c>
      <c r="I27" s="3">
        <f>IF('7_Crediti concessi privati'!F27&gt;0,'7_Crediti concessi privati'!F27/14*100,0)</f>
        <v>35.714285714285715</v>
      </c>
      <c r="J27" s="3">
        <f>IF('8_Debiti settore privato'!F27&gt;0,'8_Debiti settore privato'!F27/133*100,0)</f>
        <v>56.541353383458649</v>
      </c>
      <c r="K27" s="3">
        <f>IF('9_Debito pubblico'!F27&gt;0,'9_Debito pubblico'!F27/60*100,0)</f>
        <v>91.166666666666671</v>
      </c>
      <c r="L27" s="3">
        <f>IF('10_Disoccupazione'!F27&gt;0,'10_Disoccupazione'!F27/10*100,0)</f>
        <v>140</v>
      </c>
      <c r="M27" s="3">
        <f>IF('11_esposizione finanziaria'!F27&gt;0,'11_esposizione finanziaria'!F27/16.5*100,0)</f>
        <v>8.4848484848484844</v>
      </c>
      <c r="N27" s="3">
        <f>IF('12_Tasso di attivita'!F27&lt;0,'12_Tasso di attivita'!F27/-0.2*100,0)</f>
        <v>0</v>
      </c>
      <c r="O27" s="3">
        <f>IF('13_Disoccupazione lungo periodo'!F27&gt;0,'13_Disoccupazione lungo periodo'!F27/0.5*100,0)</f>
        <v>160</v>
      </c>
      <c r="P27" s="3">
        <f>IF('14_Disoccupazione giovanile'!F27&gt;0,'14_Disoccupazione giovanile'!F27/2*100,0)</f>
        <v>0</v>
      </c>
      <c r="Q27">
        <f t="shared" si="0"/>
        <v>3</v>
      </c>
      <c r="R27" s="3">
        <f t="shared" si="4"/>
        <v>60.179309203745298</v>
      </c>
      <c r="S27">
        <f t="shared" si="5"/>
        <v>9</v>
      </c>
      <c r="T27">
        <f t="shared" si="1"/>
        <v>1</v>
      </c>
      <c r="U27" s="3">
        <f t="shared" si="2"/>
        <v>70.120634920634927</v>
      </c>
      <c r="V27">
        <f t="shared" si="6"/>
        <v>7</v>
      </c>
      <c r="W27">
        <f t="shared" si="3"/>
        <v>2</v>
      </c>
      <c r="X27" s="3">
        <f t="shared" si="7"/>
        <v>54.656350472139948</v>
      </c>
      <c r="Y27">
        <f t="shared" si="8"/>
        <v>13</v>
      </c>
      <c r="Z27" s="3">
        <f t="shared" si="9"/>
        <v>58.3858900482889</v>
      </c>
    </row>
    <row r="28" spans="1:26">
      <c r="A28" s="4" t="s">
        <v>56</v>
      </c>
      <c r="B28" t="s">
        <v>29</v>
      </c>
      <c r="C28" s="3">
        <f>IF('1_Bilancia commerciale'!F28&lt;1,ABS(1-'1_Bilancia commerciale'!F28)*20,('1_Bilancia commerciale'!F28-1)*20)</f>
        <v>56</v>
      </c>
      <c r="D28" s="3">
        <f>IF('2_posizione internaz.li'!F28&lt;0,'2_posizione internaz.li'!F28/-35*100,0)</f>
        <v>0</v>
      </c>
      <c r="E28" s="3">
        <f>IF('3_Tasso cambio effettivo'!F28&lt;0,'3_Tasso cambio effettivo'!F28/-5*100,'3_Tasso cambio effettivo'!F28/5*100)</f>
        <v>4</v>
      </c>
      <c r="F28" s="3">
        <f>IF('4_Quota export mondiale'!F28&lt;0,'4_Quota export mondiale'!F28/-6*100,0)</f>
        <v>541</v>
      </c>
      <c r="G28" s="3">
        <f>IF('5_Costo_lavoro'!F28&gt;0,'5_Costo_lavoro'!F28/9*100,0)</f>
        <v>103.33333333333334</v>
      </c>
      <c r="H28" s="3">
        <f>IF('6_Prezzo abitazioni'!F28&gt;0,'6_Prezzo abitazioni'!F28/6*100,0)</f>
        <v>0</v>
      </c>
      <c r="I28" s="3">
        <f>IF('7_Crediti concessi privati'!F28&gt;0,'7_Crediti concessi privati'!F28/14*100,0)</f>
        <v>20</v>
      </c>
      <c r="J28" s="3">
        <f>IF('8_Debiti settore privato'!F28&gt;0,'8_Debiti settore privato'!F28/133*100,0)</f>
        <v>110.5263157894737</v>
      </c>
      <c r="K28" s="3">
        <f>IF('9_Debito pubblico'!F28&gt;0,'9_Debito pubblico'!F28/60*100,0)</f>
        <v>93.666666666666671</v>
      </c>
      <c r="L28" s="3">
        <f>IF('10_Disoccupazione'!F28&gt;0,'10_Disoccupazione'!F28/10*100,0)</f>
        <v>79</v>
      </c>
      <c r="M28" s="3">
        <f>IF('11_esposizione finanziaria'!F28&gt;0,'11_esposizione finanziaria'!F28/16.5*100,0)</f>
        <v>0</v>
      </c>
      <c r="N28" s="3">
        <f>IF('12_Tasso di attivita'!F28&lt;0,'12_Tasso di attivita'!F28/-0.2*100,0)</f>
        <v>0</v>
      </c>
      <c r="O28" s="3">
        <f>IF('13_Disoccupazione lungo periodo'!F28&gt;0,'13_Disoccupazione lungo periodo'!F28/0.5*100,0)</f>
        <v>0</v>
      </c>
      <c r="P28" s="3">
        <f>IF('14_Disoccupazione giovanile'!F28&gt;0,'14_Disoccupazione giovanile'!F28/2*100,0)</f>
        <v>0</v>
      </c>
      <c r="Q28">
        <f t="shared" si="0"/>
        <v>3</v>
      </c>
      <c r="R28" s="3">
        <f t="shared" si="4"/>
        <v>71.96616541353383</v>
      </c>
      <c r="S28">
        <f t="shared" si="5"/>
        <v>14</v>
      </c>
      <c r="T28">
        <f t="shared" si="1"/>
        <v>2</v>
      </c>
      <c r="U28" s="3">
        <f t="shared" si="2"/>
        <v>140.86666666666667</v>
      </c>
      <c r="V28">
        <f t="shared" si="6"/>
        <v>24</v>
      </c>
      <c r="W28">
        <f t="shared" si="3"/>
        <v>1</v>
      </c>
      <c r="X28" s="3">
        <f t="shared" si="7"/>
        <v>33.688109161793378</v>
      </c>
      <c r="Y28">
        <f t="shared" si="8"/>
        <v>2</v>
      </c>
      <c r="Z28" s="3">
        <f t="shared" si="9"/>
        <v>30.092810252659806</v>
      </c>
    </row>
    <row r="29" spans="1:26">
      <c r="A29" s="4" t="s">
        <v>57</v>
      </c>
      <c r="B29" t="s">
        <v>30</v>
      </c>
      <c r="C29" s="3">
        <f>IF('1_Bilancia commerciale'!F29&lt;1,ABS(1-'1_Bilancia commerciale'!F29)*20,('1_Bilancia commerciale'!F29-1)*20)</f>
        <v>88</v>
      </c>
      <c r="D29" s="3">
        <f>IF('2_posizione internaz.li'!F29&lt;0,'2_posizione internaz.li'!F29/-35*100,0)</f>
        <v>45.428571428571431</v>
      </c>
      <c r="E29" s="3">
        <f>IF('3_Tasso cambio effettivo'!F29&lt;0,'3_Tasso cambio effettivo'!F29/-5*100,'3_Tasso cambio effettivo'!F29/5*100)</f>
        <v>102</v>
      </c>
      <c r="F29" s="3">
        <f>IF('4_Quota export mondiale'!F29&lt;0,'4_Quota export mondiale'!F29/-6*100,0)</f>
        <v>286.5</v>
      </c>
      <c r="G29" s="3">
        <f>IF('5_Costo_lavoro'!F29&gt;0,'5_Costo_lavoro'!F29/9*100,0)</f>
        <v>100</v>
      </c>
      <c r="H29" s="3">
        <f>IF('6_Prezzo abitazioni'!F29&gt;0,'6_Prezzo abitazioni'!F29/6*100,0)</f>
        <v>75</v>
      </c>
      <c r="I29" s="3">
        <f>IF('7_Crediti concessi privati'!F29&gt;0,'7_Crediti concessi privati'!F29/14*100,0)</f>
        <v>32.857142857142854</v>
      </c>
      <c r="J29" s="3">
        <f>IF('8_Debiti settore privato'!F29&gt;0,'8_Debiti settore privato'!F29/133*100,0)</f>
        <v>146.09022556390977</v>
      </c>
      <c r="K29" s="3">
        <f>IF('9_Debito pubblico'!F29&gt;0,'9_Debito pubblico'!F29/60*100,0)</f>
        <v>67.5</v>
      </c>
      <c r="L29" s="3">
        <f>IF('10_Disoccupazione'!F29&gt;0,'10_Disoccupazione'!F29/10*100,0)</f>
        <v>79</v>
      </c>
      <c r="M29" s="3">
        <f>IF('11_esposizione finanziaria'!F29&gt;0,'11_esposizione finanziaria'!F29/16.5*100,0)</f>
        <v>58.787878787878789</v>
      </c>
      <c r="N29" s="3">
        <f>IF('12_Tasso di attivita'!F29&lt;0,'12_Tasso di attivita'!F29/-0.2*100,0)</f>
        <v>0</v>
      </c>
      <c r="O29" s="3">
        <f>IF('13_Disoccupazione lungo periodo'!F29&gt;0,'13_Disoccupazione lungo periodo'!F29/0.5*100,0)</f>
        <v>0</v>
      </c>
      <c r="P29" s="3">
        <f>IF('14_Disoccupazione giovanile'!F29&gt;0,'14_Disoccupazione giovanile'!F29/2*100,0)</f>
        <v>0</v>
      </c>
      <c r="Q29">
        <f t="shared" si="0"/>
        <v>4</v>
      </c>
      <c r="R29" s="3">
        <f t="shared" si="4"/>
        <v>77.225987045535916</v>
      </c>
      <c r="S29">
        <f t="shared" si="5"/>
        <v>15</v>
      </c>
      <c r="T29">
        <f t="shared" si="1"/>
        <v>3</v>
      </c>
      <c r="U29" s="3">
        <f t="shared" si="2"/>
        <v>124.38571428571429</v>
      </c>
      <c r="V29">
        <f t="shared" si="6"/>
        <v>22</v>
      </c>
      <c r="W29">
        <f t="shared" si="3"/>
        <v>1</v>
      </c>
      <c r="X29" s="3">
        <f t="shared" si="7"/>
        <v>51.026138578770158</v>
      </c>
      <c r="Y29">
        <f t="shared" si="8"/>
        <v>11</v>
      </c>
      <c r="Z29" s="3">
        <f t="shared" si="9"/>
        <v>42.476009582679694</v>
      </c>
    </row>
    <row r="30" spans="1:26">
      <c r="A30" s="4" t="s">
        <v>57</v>
      </c>
      <c r="B30" t="s">
        <v>31</v>
      </c>
      <c r="C30" s="3">
        <f>IF('1_Bilancia commerciale'!F30&lt;1,ABS(1-'1_Bilancia commerciale'!F30)*20,('1_Bilancia commerciale'!F30-1)*20)</f>
        <v>86</v>
      </c>
      <c r="D30" s="3">
        <f>IF('2_posizione internaz.li'!F30&lt;0,'2_posizione internaz.li'!F30/-35*100,0)</f>
        <v>50.857142857142854</v>
      </c>
      <c r="E30" s="3">
        <f>IF('3_Tasso cambio effettivo'!F30&lt;0,'3_Tasso cambio effettivo'!F30/-5*100,'3_Tasso cambio effettivo'!F30/5*100)</f>
        <v>68</v>
      </c>
      <c r="F30" s="3">
        <f>IF('4_Quota export mondiale'!F30&lt;0,'4_Quota export mondiale'!F30/-6*100,0)</f>
        <v>193.66666666666666</v>
      </c>
      <c r="G30" s="3">
        <f>IF('5_Costo_lavoro'!F30&gt;0,'5_Costo_lavoro'!F30/9*100,0)</f>
        <v>43.333333333333336</v>
      </c>
      <c r="H30" s="3">
        <f>IF('6_Prezzo abitazioni'!F30&gt;0,'6_Prezzo abitazioni'!F30/6*100,0)</f>
        <v>11.666666666666666</v>
      </c>
      <c r="I30" s="3">
        <f>IF('7_Crediti concessi privati'!F30&gt;0,'7_Crediti concessi privati'!F30/14*100,0)</f>
        <v>47.142857142857139</v>
      </c>
      <c r="J30" s="3">
        <f>IF('8_Debiti settore privato'!F30&gt;0,'8_Debiti settore privato'!F30/133*100,0)</f>
        <v>127.96992481203007</v>
      </c>
      <c r="K30" s="3">
        <f>IF('9_Debito pubblico'!F30&gt;0,'9_Debito pubblico'!F30/60*100,0)</f>
        <v>140.33333333333334</v>
      </c>
      <c r="L30" s="3">
        <f>IF('10_Disoccupazione'!F30&gt;0,'10_Disoccupazione'!F30/10*100,0)</f>
        <v>78</v>
      </c>
      <c r="M30" s="3">
        <f>IF('11_esposizione finanziaria'!F30&gt;0,'11_esposizione finanziaria'!F30/16.5*100,0)</f>
        <v>0</v>
      </c>
      <c r="N30" s="3">
        <f>IF('12_Tasso di attivita'!F30&lt;0,'12_Tasso di attivita'!F30/-0.2*100,0)</f>
        <v>0</v>
      </c>
      <c r="O30" s="3">
        <f>IF('13_Disoccupazione lungo periodo'!F30&gt;0,'13_Disoccupazione lungo periodo'!F30/0.5*100,0)</f>
        <v>40</v>
      </c>
      <c r="P30" s="3">
        <f>IF('14_Disoccupazione giovanile'!F30&gt;0,'14_Disoccupazione giovanile'!F30/2*100,0)</f>
        <v>40</v>
      </c>
      <c r="Q30">
        <f t="shared" si="0"/>
        <v>3</v>
      </c>
      <c r="R30" s="3">
        <f t="shared" si="4"/>
        <v>66.212137486573582</v>
      </c>
      <c r="S30">
        <f t="shared" si="5"/>
        <v>10</v>
      </c>
      <c r="T30">
        <f t="shared" si="1"/>
        <v>1</v>
      </c>
      <c r="U30" s="3">
        <f t="shared" si="2"/>
        <v>88.371428571428567</v>
      </c>
      <c r="V30">
        <f t="shared" si="6"/>
        <v>17</v>
      </c>
      <c r="W30">
        <f t="shared" si="3"/>
        <v>2</v>
      </c>
      <c r="X30" s="3">
        <f t="shared" si="7"/>
        <v>53.90142021720969</v>
      </c>
      <c r="Y30">
        <f t="shared" si="8"/>
        <v>12</v>
      </c>
      <c r="Z30" s="3">
        <f t="shared" si="9"/>
        <v>52.33317381394631</v>
      </c>
    </row>
    <row r="31" spans="1:26">
      <c r="A31" s="4"/>
      <c r="B31" t="s">
        <v>82</v>
      </c>
      <c r="C31" s="3">
        <f>AVERAGE(C3:C30)</f>
        <v>60.071428571428569</v>
      </c>
      <c r="D31" s="3">
        <f t="shared" ref="D31:P31" si="10">AVERAGE(D3:D30)</f>
        <v>142.82653061224488</v>
      </c>
      <c r="E31" s="3">
        <f>AVERAGE(E3:E30)</f>
        <v>38</v>
      </c>
      <c r="F31" s="3">
        <f>AVERAGE(F3:F30)</f>
        <v>188.27976190476193</v>
      </c>
      <c r="G31" s="3">
        <f t="shared" si="10"/>
        <v>52.063492063492056</v>
      </c>
      <c r="H31" s="3">
        <f>AVERAGE(H3:H30)</f>
        <v>18.452380952380953</v>
      </c>
      <c r="I31" s="3">
        <f>AVERAGE(I3:I30)</f>
        <v>22.168367346938773</v>
      </c>
      <c r="J31" s="3">
        <f t="shared" si="10"/>
        <v>113.52309344790547</v>
      </c>
      <c r="K31" s="3">
        <f t="shared" si="10"/>
        <v>120.91071428571429</v>
      </c>
      <c r="L31" s="3">
        <f t="shared" si="10"/>
        <v>107.17857142857143</v>
      </c>
      <c r="M31" s="3">
        <f t="shared" si="10"/>
        <v>14.350649350649354</v>
      </c>
      <c r="N31" s="3">
        <f t="shared" si="10"/>
        <v>87.5</v>
      </c>
      <c r="O31" s="3">
        <f t="shared" si="10"/>
        <v>327.14285714285717</v>
      </c>
      <c r="P31" s="3">
        <f t="shared" si="10"/>
        <v>228.03571428571428</v>
      </c>
      <c r="R31" s="3">
        <f t="shared" si="4"/>
        <v>108.60739724233279</v>
      </c>
      <c r="U31" s="3">
        <f t="shared" si="2"/>
        <v>96.248242630385477</v>
      </c>
      <c r="X31" s="3">
        <f t="shared" si="7"/>
        <v>115.47359424897019</v>
      </c>
      <c r="Z31" s="3">
        <f t="shared" si="9"/>
        <v>68.349879252426788</v>
      </c>
    </row>
    <row r="32" spans="1:26">
      <c r="A32" s="4" t="s">
        <v>56</v>
      </c>
      <c r="C32" s="3">
        <f>SUMIF($A3:$A30,"EUR",C3:C30)/19</f>
        <v>56.736842105263158</v>
      </c>
      <c r="D32" s="3">
        <f t="shared" ref="D32:P32" si="11">SUMIF($A3:$A30,"EUR",D3:D30)/19</f>
        <v>142.51127819548873</v>
      </c>
      <c r="E32" s="3">
        <f t="shared" si="11"/>
        <v>27.05263157894737</v>
      </c>
      <c r="F32" s="3">
        <f t="shared" si="11"/>
        <v>187.13157894736841</v>
      </c>
      <c r="G32" s="3">
        <f t="shared" si="11"/>
        <v>50.701754385964911</v>
      </c>
      <c r="H32" s="3">
        <f t="shared" si="11"/>
        <v>19.561403508771932</v>
      </c>
      <c r="I32" s="3">
        <f t="shared" si="11"/>
        <v>24.586466165413537</v>
      </c>
      <c r="J32" s="3">
        <f t="shared" si="11"/>
        <v>122.22793826671942</v>
      </c>
      <c r="K32" s="3">
        <f t="shared" si="11"/>
        <v>135.85964912280699</v>
      </c>
      <c r="L32" s="3">
        <f t="shared" si="11"/>
        <v>112.78947368421052</v>
      </c>
      <c r="M32" s="3">
        <f t="shared" si="11"/>
        <v>9.9840510366826152</v>
      </c>
      <c r="N32" s="3">
        <f t="shared" si="11"/>
        <v>57.89473684210526</v>
      </c>
      <c r="O32" s="3">
        <f t="shared" si="11"/>
        <v>378.94736842105266</v>
      </c>
      <c r="P32" s="3">
        <f t="shared" si="11"/>
        <v>254.73684210526315</v>
      </c>
      <c r="R32" s="3">
        <f t="shared" si="4"/>
        <v>112.90871531186133</v>
      </c>
      <c r="U32" s="3">
        <f t="shared" si="2"/>
        <v>92.826817042606507</v>
      </c>
      <c r="X32" s="3">
        <f t="shared" si="7"/>
        <v>124.06532546144734</v>
      </c>
      <c r="Z32" s="3">
        <f t="shared" si="9"/>
        <v>70.637842644383525</v>
      </c>
    </row>
    <row r="33" spans="1:26">
      <c r="A33" s="4" t="s">
        <v>57</v>
      </c>
      <c r="C33" s="3">
        <f>SUMIF($A3:$A30,"N_EUR",C3:C30)/9</f>
        <v>67.111111111111114</v>
      </c>
      <c r="D33" s="3">
        <f t="shared" ref="D33:P33" si="12">SUMIF($A3:$A30,"N_EUR",D3:D30)/9</f>
        <v>143.49206349206349</v>
      </c>
      <c r="E33" s="3">
        <f t="shared" si="12"/>
        <v>61.111111111111114</v>
      </c>
      <c r="F33" s="3">
        <f t="shared" si="12"/>
        <v>190.70370370370372</v>
      </c>
      <c r="G33" s="3">
        <f t="shared" si="12"/>
        <v>54.938271604938272</v>
      </c>
      <c r="H33" s="3">
        <f t="shared" si="12"/>
        <v>16.111111111111111</v>
      </c>
      <c r="I33" s="3">
        <f t="shared" si="12"/>
        <v>17.063492063492063</v>
      </c>
      <c r="J33" s="3">
        <f t="shared" si="12"/>
        <v>95.146198830409347</v>
      </c>
      <c r="K33" s="3">
        <f t="shared" si="12"/>
        <v>89.351851851851862</v>
      </c>
      <c r="L33" s="3">
        <f t="shared" si="12"/>
        <v>95.333333333333329</v>
      </c>
      <c r="M33" s="3">
        <f t="shared" si="12"/>
        <v>23.569023569023571</v>
      </c>
      <c r="N33" s="3">
        <f t="shared" si="12"/>
        <v>150</v>
      </c>
      <c r="O33" s="3">
        <f t="shared" si="12"/>
        <v>217.77777777777777</v>
      </c>
      <c r="P33" s="3">
        <f t="shared" si="12"/>
        <v>171.66666666666666</v>
      </c>
      <c r="R33" s="3">
        <f t="shared" si="4"/>
        <v>99.526836873328108</v>
      </c>
      <c r="U33" s="3">
        <f t="shared" si="2"/>
        <v>103.47125220458554</v>
      </c>
      <c r="X33" s="3">
        <f t="shared" si="7"/>
        <v>97.335495022629516</v>
      </c>
      <c r="Z33" s="3">
        <f t="shared" si="9"/>
        <v>62.870297293253941</v>
      </c>
    </row>
    <row r="34" spans="1:26">
      <c r="A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  <c r="U34" s="3"/>
      <c r="X34" s="3"/>
    </row>
    <row r="35" spans="1:2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6">
      <c r="A36" s="4" t="s">
        <v>59</v>
      </c>
      <c r="E36" s="7" t="s">
        <v>71</v>
      </c>
      <c r="G36" s="6" t="s">
        <v>72</v>
      </c>
    </row>
  </sheetData>
  <mergeCells count="3">
    <mergeCell ref="Q1:S1"/>
    <mergeCell ref="T1:V1"/>
    <mergeCell ref="W1:Y1"/>
  </mergeCells>
  <conditionalFormatting sqref="N31:P31 C3:M33">
    <cfRule type="cellIs" dxfId="38" priority="4" stopIfTrue="1" operator="greaterThanOrEqual">
      <formula>100</formula>
    </cfRule>
  </conditionalFormatting>
  <conditionalFormatting sqref="N3:N30 N32:N33">
    <cfRule type="cellIs" dxfId="37" priority="3" stopIfTrue="1" operator="greaterThanOrEqual">
      <formula>100</formula>
    </cfRule>
  </conditionalFormatting>
  <conditionalFormatting sqref="O3:O30 O32:O33">
    <cfRule type="cellIs" dxfId="36" priority="2" stopIfTrue="1" operator="greaterThanOrEqual">
      <formula>100</formula>
    </cfRule>
  </conditionalFormatting>
  <conditionalFormatting sqref="P3:P30 P32:P33">
    <cfRule type="cellIs" dxfId="3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:K2"/>
    </sheetView>
  </sheetViews>
  <sheetFormatPr defaultRowHeight="12.75"/>
  <cols>
    <col min="1" max="1" width="9.140625" customWidth="1"/>
  </cols>
  <sheetData>
    <row r="1" spans="1:11">
      <c r="A1" s="2" t="s">
        <v>51</v>
      </c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>
        <v>58.2</v>
      </c>
      <c r="C3">
        <v>56.3</v>
      </c>
      <c r="D3">
        <v>51.4</v>
      </c>
      <c r="E3">
        <v>40.799999999999997</v>
      </c>
      <c r="F3">
        <v>43.2</v>
      </c>
      <c r="G3">
        <v>44.8</v>
      </c>
      <c r="H3">
        <v>45.2</v>
      </c>
      <c r="I3">
        <v>54.5</v>
      </c>
      <c r="J3">
        <v>56.7</v>
      </c>
      <c r="K3">
        <v>41.3</v>
      </c>
    </row>
    <row r="4" spans="1:11">
      <c r="A4" t="s">
        <v>5</v>
      </c>
      <c r="B4">
        <v>-97</v>
      </c>
      <c r="C4">
        <v>-92.4</v>
      </c>
      <c r="D4">
        <v>-82.8</v>
      </c>
      <c r="E4">
        <v>-77.7</v>
      </c>
      <c r="F4">
        <v>-73.5</v>
      </c>
      <c r="G4">
        <v>-72.2</v>
      </c>
      <c r="H4">
        <v>-61.8</v>
      </c>
      <c r="I4">
        <v>-47.9</v>
      </c>
      <c r="J4">
        <v>-43.3</v>
      </c>
      <c r="K4">
        <v>-35.200000000000003</v>
      </c>
    </row>
    <row r="5" spans="1:11">
      <c r="A5" t="s">
        <v>6</v>
      </c>
      <c r="B5">
        <v>-43.9</v>
      </c>
      <c r="C5">
        <v>-46</v>
      </c>
      <c r="D5">
        <v>-45.2</v>
      </c>
      <c r="E5">
        <v>-45.9</v>
      </c>
      <c r="F5">
        <v>-41.4</v>
      </c>
      <c r="G5">
        <v>-36.6</v>
      </c>
      <c r="H5">
        <v>-32.9</v>
      </c>
      <c r="I5">
        <v>-26.9</v>
      </c>
      <c r="J5">
        <v>-25</v>
      </c>
      <c r="K5">
        <v>-23.5</v>
      </c>
    </row>
    <row r="6" spans="1:11">
      <c r="A6" t="s">
        <v>7</v>
      </c>
      <c r="B6">
        <v>0.9</v>
      </c>
      <c r="C6">
        <v>12.8</v>
      </c>
      <c r="D6">
        <v>27.8</v>
      </c>
      <c r="E6">
        <v>36.1</v>
      </c>
      <c r="F6">
        <v>37.200000000000003</v>
      </c>
      <c r="G6">
        <v>43.3</v>
      </c>
      <c r="H6">
        <v>33.4</v>
      </c>
      <c r="I6">
        <v>38.200000000000003</v>
      </c>
      <c r="J6">
        <v>40.799999999999997</v>
      </c>
      <c r="K6">
        <v>48.5</v>
      </c>
    </row>
    <row r="7" spans="1:11">
      <c r="A7" t="s">
        <v>8</v>
      </c>
      <c r="B7">
        <v>25.1</v>
      </c>
      <c r="C7">
        <v>25.8</v>
      </c>
      <c r="D7">
        <v>23.3</v>
      </c>
      <c r="E7">
        <v>28.7</v>
      </c>
      <c r="F7">
        <v>34.700000000000003</v>
      </c>
      <c r="G7">
        <v>40.799999999999997</v>
      </c>
      <c r="H7">
        <v>46.6</v>
      </c>
      <c r="I7">
        <v>51.4</v>
      </c>
      <c r="J7">
        <v>55.2</v>
      </c>
      <c r="K7">
        <v>62</v>
      </c>
    </row>
    <row r="8" spans="1:11">
      <c r="A8" t="s">
        <v>9</v>
      </c>
      <c r="B8">
        <v>-78.2</v>
      </c>
      <c r="C8">
        <v>-69.400000000000006</v>
      </c>
      <c r="D8">
        <v>-54</v>
      </c>
      <c r="E8">
        <v>-50.7</v>
      </c>
      <c r="F8">
        <v>-49.7</v>
      </c>
      <c r="G8">
        <v>-46.7</v>
      </c>
      <c r="H8">
        <v>-39.9</v>
      </c>
      <c r="I8">
        <v>-39.200000000000003</v>
      </c>
      <c r="J8">
        <v>-32.5</v>
      </c>
      <c r="K8">
        <v>-27.7</v>
      </c>
    </row>
    <row r="9" spans="1:11">
      <c r="A9" t="s">
        <v>10</v>
      </c>
      <c r="B9">
        <v>-115.7</v>
      </c>
      <c r="C9">
        <v>-113.5</v>
      </c>
      <c r="D9">
        <v>-139.30000000000001</v>
      </c>
      <c r="E9">
        <v>-137.80000000000001</v>
      </c>
      <c r="F9">
        <v>-133.4</v>
      </c>
      <c r="G9">
        <v>-164.7</v>
      </c>
      <c r="H9">
        <v>-198.4</v>
      </c>
      <c r="I9">
        <v>-171.7</v>
      </c>
      <c r="J9">
        <v>-167.2</v>
      </c>
      <c r="K9">
        <v>-165</v>
      </c>
    </row>
    <row r="10" spans="1:11">
      <c r="A10" t="s">
        <v>11</v>
      </c>
      <c r="B10">
        <v>-87.5</v>
      </c>
      <c r="C10">
        <v>-99</v>
      </c>
      <c r="D10">
        <v>-88.8</v>
      </c>
      <c r="E10">
        <v>-115.9</v>
      </c>
      <c r="F10">
        <v>-130.4</v>
      </c>
      <c r="G10">
        <v>-131.9</v>
      </c>
      <c r="H10">
        <v>-135.4</v>
      </c>
      <c r="I10">
        <v>-137.6</v>
      </c>
      <c r="J10">
        <v>-140.69999999999999</v>
      </c>
      <c r="K10">
        <v>-143.30000000000001</v>
      </c>
    </row>
    <row r="11" spans="1:11">
      <c r="A11" t="s">
        <v>12</v>
      </c>
      <c r="B11">
        <v>-97.6</v>
      </c>
      <c r="C11">
        <v>-91</v>
      </c>
      <c r="D11">
        <v>-93.8</v>
      </c>
      <c r="E11">
        <v>-88.9</v>
      </c>
      <c r="F11">
        <v>-92.8</v>
      </c>
      <c r="G11">
        <v>-95.9</v>
      </c>
      <c r="H11">
        <v>-88.9</v>
      </c>
      <c r="I11">
        <v>-85.5</v>
      </c>
      <c r="J11">
        <v>-85.5</v>
      </c>
      <c r="K11">
        <v>-80.400000000000006</v>
      </c>
    </row>
    <row r="12" spans="1:11">
      <c r="A12" t="s">
        <v>13</v>
      </c>
      <c r="B12">
        <v>-14.8</v>
      </c>
      <c r="C12">
        <v>-9.3000000000000007</v>
      </c>
      <c r="D12">
        <v>-8.6999999999999993</v>
      </c>
      <c r="E12">
        <v>-12.8</v>
      </c>
      <c r="F12">
        <v>-16.600000000000001</v>
      </c>
      <c r="G12">
        <v>-15.6</v>
      </c>
      <c r="H12">
        <v>-12.9</v>
      </c>
      <c r="I12">
        <v>-13</v>
      </c>
      <c r="J12">
        <v>-16.600000000000001</v>
      </c>
      <c r="K12">
        <v>-16.399999999999999</v>
      </c>
    </row>
    <row r="13" spans="1:11">
      <c r="A13" t="s">
        <v>14</v>
      </c>
      <c r="B13">
        <v>-89.1</v>
      </c>
      <c r="C13">
        <v>-95.4</v>
      </c>
      <c r="D13">
        <v>-93.1</v>
      </c>
      <c r="E13">
        <v>-91.6</v>
      </c>
      <c r="F13">
        <v>-89.5</v>
      </c>
      <c r="G13">
        <v>-86.8</v>
      </c>
      <c r="H13">
        <v>-78.400000000000006</v>
      </c>
      <c r="I13">
        <v>-72.400000000000006</v>
      </c>
      <c r="J13">
        <v>-65.599999999999994</v>
      </c>
      <c r="K13">
        <v>-57.9</v>
      </c>
    </row>
    <row r="14" spans="1:11">
      <c r="A14" t="s">
        <v>15</v>
      </c>
      <c r="B14">
        <v>-22.3</v>
      </c>
      <c r="C14">
        <v>-20.100000000000001</v>
      </c>
      <c r="D14">
        <v>-18.2</v>
      </c>
      <c r="E14">
        <v>-23</v>
      </c>
      <c r="F14">
        <v>-23.3</v>
      </c>
      <c r="G14">
        <v>-21</v>
      </c>
      <c r="H14">
        <v>-19.3</v>
      </c>
      <c r="I14">
        <v>-11.9</v>
      </c>
      <c r="J14">
        <v>-7.7</v>
      </c>
      <c r="K14">
        <v>-4.7</v>
      </c>
    </row>
    <row r="15" spans="1:11">
      <c r="A15" t="s">
        <v>16</v>
      </c>
      <c r="B15">
        <v>-116</v>
      </c>
      <c r="C15">
        <v>-122.2</v>
      </c>
      <c r="D15">
        <v>-141.9</v>
      </c>
      <c r="E15">
        <v>-141.1</v>
      </c>
      <c r="F15">
        <v>-162.5</v>
      </c>
      <c r="G15">
        <v>-163.80000000000001</v>
      </c>
      <c r="H15">
        <v>-154.5</v>
      </c>
      <c r="I15">
        <v>-134.30000000000001</v>
      </c>
      <c r="J15">
        <v>-127.3</v>
      </c>
      <c r="K15">
        <v>-120.8</v>
      </c>
    </row>
    <row r="16" spans="1:11">
      <c r="A16" t="s">
        <v>17</v>
      </c>
      <c r="B16">
        <v>-82.5</v>
      </c>
      <c r="C16">
        <v>-83</v>
      </c>
      <c r="D16">
        <v>-74.7</v>
      </c>
      <c r="E16">
        <v>-67.5</v>
      </c>
      <c r="F16">
        <v>-66.7</v>
      </c>
      <c r="G16">
        <v>-67.099999999999994</v>
      </c>
      <c r="H16">
        <v>-64.099999999999994</v>
      </c>
      <c r="I16">
        <v>-59</v>
      </c>
      <c r="J16">
        <v>-56.2</v>
      </c>
      <c r="K16">
        <v>-49</v>
      </c>
    </row>
    <row r="17" spans="1:11">
      <c r="A17" t="s">
        <v>18</v>
      </c>
      <c r="B17">
        <v>-61.1</v>
      </c>
      <c r="C17">
        <v>-60</v>
      </c>
      <c r="D17">
        <v>-53.6</v>
      </c>
      <c r="E17">
        <v>-54.3</v>
      </c>
      <c r="F17">
        <v>-50.6</v>
      </c>
      <c r="G17">
        <v>-46.8</v>
      </c>
      <c r="H17">
        <v>-43.6</v>
      </c>
      <c r="I17">
        <v>-42.9</v>
      </c>
      <c r="J17">
        <v>-37.9</v>
      </c>
      <c r="K17">
        <v>-31</v>
      </c>
    </row>
    <row r="18" spans="1:11">
      <c r="A18" t="s">
        <v>19</v>
      </c>
      <c r="B18">
        <v>-28.9</v>
      </c>
      <c r="C18">
        <v>-20.399999999999999</v>
      </c>
      <c r="D18">
        <v>28.9</v>
      </c>
      <c r="E18">
        <v>58.4</v>
      </c>
      <c r="F18">
        <v>58.9</v>
      </c>
      <c r="G18">
        <v>59.3</v>
      </c>
      <c r="H18">
        <v>50</v>
      </c>
      <c r="I18">
        <v>54.6</v>
      </c>
      <c r="J18">
        <v>51.8</v>
      </c>
      <c r="K18">
        <v>59.8</v>
      </c>
    </row>
    <row r="19" spans="1:11">
      <c r="A19" t="s">
        <v>20</v>
      </c>
      <c r="B19">
        <v>-113.4</v>
      </c>
      <c r="C19">
        <v>-106.7</v>
      </c>
      <c r="D19">
        <v>-104.2</v>
      </c>
      <c r="E19">
        <v>-92.2</v>
      </c>
      <c r="F19">
        <v>-82.2</v>
      </c>
      <c r="G19">
        <v>-80.400000000000006</v>
      </c>
      <c r="H19">
        <v>-67.900000000000006</v>
      </c>
      <c r="I19">
        <v>-59.6</v>
      </c>
      <c r="J19">
        <v>-54.9</v>
      </c>
      <c r="K19">
        <v>-52</v>
      </c>
    </row>
    <row r="20" spans="1:11">
      <c r="A20" t="s">
        <v>21</v>
      </c>
      <c r="B20">
        <v>12.6</v>
      </c>
      <c r="C20">
        <v>12.1</v>
      </c>
      <c r="D20">
        <v>6.3</v>
      </c>
      <c r="E20">
        <v>19.600000000000001</v>
      </c>
      <c r="F20">
        <v>26.9</v>
      </c>
      <c r="G20">
        <v>43</v>
      </c>
      <c r="H20">
        <v>37.4</v>
      </c>
      <c r="I20">
        <v>35.4</v>
      </c>
      <c r="J20">
        <v>63</v>
      </c>
      <c r="K20">
        <v>62.7</v>
      </c>
    </row>
    <row r="21" spans="1:11">
      <c r="A21" t="s">
        <v>22</v>
      </c>
      <c r="B21">
        <v>1.4</v>
      </c>
      <c r="C21">
        <v>11</v>
      </c>
      <c r="D21">
        <v>20.100000000000001</v>
      </c>
      <c r="E21">
        <v>26.7</v>
      </c>
      <c r="F21">
        <v>30.7</v>
      </c>
      <c r="G21">
        <v>48</v>
      </c>
      <c r="H21">
        <v>48.9</v>
      </c>
      <c r="I21">
        <v>61.4</v>
      </c>
      <c r="J21">
        <v>59.4</v>
      </c>
      <c r="K21">
        <v>70.7</v>
      </c>
    </row>
    <row r="22" spans="1:11">
      <c r="A22" t="s">
        <v>23</v>
      </c>
      <c r="B22">
        <v>-5</v>
      </c>
      <c r="C22">
        <v>-5.2</v>
      </c>
      <c r="D22">
        <v>-1.9</v>
      </c>
      <c r="E22">
        <v>-3.2</v>
      </c>
      <c r="F22">
        <v>1.3</v>
      </c>
      <c r="G22">
        <v>3.4</v>
      </c>
      <c r="H22">
        <v>2.2000000000000002</v>
      </c>
      <c r="I22">
        <v>4.0999999999999996</v>
      </c>
      <c r="J22">
        <v>2.8</v>
      </c>
      <c r="K22">
        <v>3.7</v>
      </c>
    </row>
    <row r="23" spans="1:11">
      <c r="A23" t="s">
        <v>24</v>
      </c>
      <c r="B23">
        <v>-57.3</v>
      </c>
      <c r="C23">
        <v>-65.099999999999994</v>
      </c>
      <c r="D23">
        <v>-62.4</v>
      </c>
      <c r="E23">
        <v>-65.3</v>
      </c>
      <c r="F23">
        <v>-68.900000000000006</v>
      </c>
      <c r="G23">
        <v>-69.099999999999994</v>
      </c>
      <c r="H23">
        <v>-62.1</v>
      </c>
      <c r="I23">
        <v>-61.6</v>
      </c>
      <c r="J23">
        <v>-61.2</v>
      </c>
      <c r="K23">
        <v>-55.8</v>
      </c>
    </row>
    <row r="24" spans="1:11">
      <c r="A24" t="s">
        <v>25</v>
      </c>
      <c r="B24">
        <v>-110.7</v>
      </c>
      <c r="C24">
        <v>-107.2</v>
      </c>
      <c r="D24">
        <v>-104.1</v>
      </c>
      <c r="E24">
        <v>-119.3</v>
      </c>
      <c r="F24">
        <v>-120.2</v>
      </c>
      <c r="G24">
        <v>-123.8</v>
      </c>
      <c r="H24">
        <v>-118.9</v>
      </c>
      <c r="I24">
        <v>-110.3</v>
      </c>
      <c r="J24">
        <v>-109.9</v>
      </c>
      <c r="K24">
        <v>-105.6</v>
      </c>
    </row>
    <row r="25" spans="1:11">
      <c r="A25" t="s">
        <v>26</v>
      </c>
      <c r="B25">
        <v>-59.6</v>
      </c>
      <c r="C25">
        <v>-64.099999999999994</v>
      </c>
      <c r="D25">
        <v>-66.099999999999994</v>
      </c>
      <c r="E25">
        <v>-67.599999999999994</v>
      </c>
      <c r="F25">
        <v>-62.8</v>
      </c>
      <c r="G25">
        <v>-57.3</v>
      </c>
      <c r="H25">
        <v>-54.6</v>
      </c>
      <c r="I25">
        <v>-49</v>
      </c>
      <c r="J25">
        <v>-47.7</v>
      </c>
      <c r="K25">
        <v>-44.1</v>
      </c>
    </row>
    <row r="26" spans="1:11">
      <c r="A26" t="s">
        <v>27</v>
      </c>
      <c r="B26">
        <v>-40.6</v>
      </c>
      <c r="C26">
        <v>-43.1</v>
      </c>
      <c r="D26">
        <v>-39.799999999999997</v>
      </c>
      <c r="E26">
        <v>-44</v>
      </c>
      <c r="F26">
        <v>-39.299999999999997</v>
      </c>
      <c r="G26">
        <v>-38.4</v>
      </c>
      <c r="H26">
        <v>-31.2</v>
      </c>
      <c r="I26">
        <v>-28.9</v>
      </c>
      <c r="J26">
        <v>-24.2</v>
      </c>
      <c r="K26">
        <v>-18.899999999999999</v>
      </c>
    </row>
    <row r="27" spans="1:11">
      <c r="A27" t="s">
        <v>28</v>
      </c>
      <c r="B27">
        <v>-66.400000000000006</v>
      </c>
      <c r="C27">
        <v>-61.5</v>
      </c>
      <c r="D27">
        <v>-63.9</v>
      </c>
      <c r="E27">
        <v>-60.6</v>
      </c>
      <c r="F27">
        <v>-62.2</v>
      </c>
      <c r="G27">
        <v>-63.5</v>
      </c>
      <c r="H27">
        <v>-63.9</v>
      </c>
      <c r="I27">
        <v>-66.8</v>
      </c>
      <c r="J27">
        <v>-68.3</v>
      </c>
      <c r="K27">
        <v>-68.099999999999994</v>
      </c>
    </row>
    <row r="28" spans="1:11">
      <c r="A28" t="s">
        <v>29</v>
      </c>
      <c r="B28">
        <v>2.6</v>
      </c>
      <c r="C28">
        <v>15.5</v>
      </c>
      <c r="D28">
        <v>13.9</v>
      </c>
      <c r="E28">
        <v>10.6</v>
      </c>
      <c r="F28">
        <v>3</v>
      </c>
      <c r="G28">
        <v>-3.1</v>
      </c>
      <c r="H28">
        <v>4.8</v>
      </c>
      <c r="I28">
        <v>5.2</v>
      </c>
      <c r="J28">
        <v>0.1</v>
      </c>
      <c r="K28">
        <v>-2</v>
      </c>
    </row>
    <row r="29" spans="1:11">
      <c r="A29" t="s">
        <v>30</v>
      </c>
      <c r="B29">
        <v>-7.1</v>
      </c>
      <c r="C29">
        <v>-5.5</v>
      </c>
      <c r="D29">
        <v>-8.3000000000000007</v>
      </c>
      <c r="E29">
        <v>-15.5</v>
      </c>
      <c r="F29">
        <v>-15.9</v>
      </c>
      <c r="G29">
        <v>-2.2999999999999998</v>
      </c>
      <c r="H29">
        <v>-3.9</v>
      </c>
      <c r="I29">
        <v>0.1</v>
      </c>
      <c r="J29">
        <v>4.5</v>
      </c>
      <c r="K29">
        <v>10.3</v>
      </c>
    </row>
    <row r="30" spans="1:11">
      <c r="A30" t="s">
        <v>31</v>
      </c>
      <c r="B30">
        <v>-16.2</v>
      </c>
      <c r="C30">
        <v>-7.9</v>
      </c>
      <c r="D30">
        <v>-11.6</v>
      </c>
      <c r="E30">
        <v>-28.1</v>
      </c>
      <c r="F30">
        <v>-17.8</v>
      </c>
      <c r="G30">
        <v>-22.8</v>
      </c>
      <c r="H30">
        <v>-22.7</v>
      </c>
      <c r="I30">
        <v>0.3</v>
      </c>
      <c r="J30">
        <v>-10</v>
      </c>
      <c r="K30">
        <v>-10.5</v>
      </c>
    </row>
    <row r="31" spans="1:11">
      <c r="A31" t="s">
        <v>46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activeCell="D10" sqref="D10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6">
      <c r="Q1" s="74" t="s">
        <v>79</v>
      </c>
      <c r="R1" s="75"/>
      <c r="S1" s="75"/>
      <c r="T1" s="74" t="s">
        <v>80</v>
      </c>
      <c r="U1" s="75"/>
      <c r="V1" s="75"/>
      <c r="W1" s="74" t="s">
        <v>81</v>
      </c>
      <c r="X1" s="75"/>
      <c r="Y1" s="75"/>
    </row>
    <row r="2" spans="1:26" ht="38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</row>
    <row r="3" spans="1:26">
      <c r="A3" s="4" t="s">
        <v>56</v>
      </c>
      <c r="B3" t="s">
        <v>3</v>
      </c>
      <c r="C3" s="3">
        <f>IF('1_Bilancia commerciale'!G3&lt;1,ABS(1-'1_Bilancia commerciale'!G3)*20,('1_Bilancia commerciale'!G3-1)*20)</f>
        <v>10</v>
      </c>
      <c r="D3" s="3">
        <f>IF('2_posizione internaz.li'!G3&lt;0,'2_posizione internaz.li'!G3/-35*100,0)</f>
        <v>0</v>
      </c>
      <c r="E3" s="3">
        <f>IF('3_Tasso cambio effettivo'!G3&lt;0,'3_Tasso cambio effettivo'!G3/-5*100,'3_Tasso cambio effettivo'!G3/5*100)</f>
        <v>12</v>
      </c>
      <c r="F3" s="3">
        <f>IF('4_Quota export mondiale'!G3&lt;0,'4_Quota export mondiale'!G3/-6*100,0)</f>
        <v>222.16666666666666</v>
      </c>
      <c r="G3" s="3">
        <f>IF('5_Costo_lavoro'!G3&gt;0,'5_Costo_lavoro'!G3/9*100,0)</f>
        <v>47.777777777777771</v>
      </c>
      <c r="H3" s="3">
        <f>IF('6_Prezzo abitazioni'!G3&gt;0,'6_Prezzo abitazioni'!G3/6*100,0)</f>
        <v>0</v>
      </c>
      <c r="I3" s="3">
        <f>IF('7_Crediti concessi privati'!G3&gt;0,'7_Crediti concessi privati'!G3/14*100,0)</f>
        <v>0</v>
      </c>
      <c r="J3" s="3">
        <f>IF('8_Debiti settore privato'!G3&gt;0,'8_Debiti settore privato'!G3/133*100,0)</f>
        <v>121.9548872180451</v>
      </c>
      <c r="K3" s="3">
        <f>IF('9_Debito pubblico'!G3&gt;0,'9_Debito pubblico'!G3/60*100,0)</f>
        <v>178.33333333333334</v>
      </c>
      <c r="L3" s="3">
        <f>IF('10_Disoccupazione'!G3&gt;0,'10_Disoccupazione'!G3/10*100,0)</f>
        <v>82</v>
      </c>
      <c r="M3" s="3">
        <f>IF('11_esposizione finanziaria'!G3&gt;0,'11_esposizione finanziaria'!G3/16.5*100,0)</f>
        <v>15.151515151515152</v>
      </c>
      <c r="N3" s="3">
        <f>IF('12_Tasso di attivita'!G3&lt;0,'12_Tasso di attivita'!G3/-0.2*100,0)</f>
        <v>0</v>
      </c>
      <c r="O3" s="3">
        <f>IF('13_Disoccupazione lungo periodo'!G3&gt;0,'13_Disoccupazione lungo periodo'!G3/0.5*100,0)</f>
        <v>160</v>
      </c>
      <c r="P3" s="3">
        <f>IF('14_Disoccupazione giovanile'!G3&gt;0,'14_Disoccupazione giovanile'!G3/2*100,0)</f>
        <v>225</v>
      </c>
      <c r="Q3">
        <f t="shared" ref="Q3:Q30" si="0">COUNTIF(C3:P3,"&gt;=100")</f>
        <v>5</v>
      </c>
      <c r="R3" s="3">
        <f>AVERAGE(C3:P3)</f>
        <v>76.741727153381291</v>
      </c>
      <c r="S3">
        <f>RANK(R3,R$3:R$30,1)</f>
        <v>14</v>
      </c>
      <c r="T3">
        <f t="shared" ref="T3:T30" si="1">COUNTIF(C3:G3,"&gt;=100")</f>
        <v>1</v>
      </c>
      <c r="U3" s="3">
        <f t="shared" ref="U3:U33" si="2">AVERAGE(C3:G3)</f>
        <v>58.388888888888893</v>
      </c>
      <c r="V3">
        <f>RANK(U3,U$3:U$30,1)</f>
        <v>5</v>
      </c>
      <c r="W3">
        <f t="shared" ref="W3:W30" si="3">COUNTIF(H3:P3,"&gt;=100")</f>
        <v>4</v>
      </c>
      <c r="X3" s="3">
        <f>AVERAGE(H3:P3)</f>
        <v>86.937748411432622</v>
      </c>
      <c r="Y3">
        <f>RANK(X3,X$3:X$30,1)</f>
        <v>17</v>
      </c>
      <c r="Z3" s="3">
        <f>SUM(H3:P3)/14/R3*100</f>
        <v>72.826810945372628</v>
      </c>
    </row>
    <row r="4" spans="1:26">
      <c r="A4" s="4" t="s">
        <v>57</v>
      </c>
      <c r="B4" t="s">
        <v>5</v>
      </c>
      <c r="C4" s="3">
        <f>IF('1_Bilancia commerciale'!G4&lt;1,ABS(1-'1_Bilancia commerciale'!G4)*20,('1_Bilancia commerciale'!G4-1)*20)</f>
        <v>8</v>
      </c>
      <c r="D4" s="3">
        <f>IF('2_posizione internaz.li'!G4&lt;0,'2_posizione internaz.li'!G4/-35*100,0)</f>
        <v>206.28571428571428</v>
      </c>
      <c r="E4" s="3">
        <f>IF('3_Tasso cambio effettivo'!G4&lt;0,'3_Tasso cambio effettivo'!G4/-5*100,'3_Tasso cambio effettivo'!G4/5*100)</f>
        <v>55.999999999999993</v>
      </c>
      <c r="F4" s="3">
        <f>IF('4_Quota export mondiale'!G4&lt;0,'4_Quota export mondiale'!G4/-6*100,0)</f>
        <v>0</v>
      </c>
      <c r="G4" s="3">
        <f>IF('5_Costo_lavoro'!G4&gt;0,'5_Costo_lavoro'!G4/9*100,0)</f>
        <v>195.55555555555557</v>
      </c>
      <c r="H4" s="3">
        <f>IF('6_Prezzo abitazioni'!G4&gt;0,'6_Prezzo abitazioni'!G4/6*100,0)</f>
        <v>23.333333333333332</v>
      </c>
      <c r="I4" s="3">
        <f>IF('7_Crediti concessi privati'!G4&gt;0,'7_Crediti concessi privati'!G4/14*100,0)</f>
        <v>16.428571428571427</v>
      </c>
      <c r="J4" s="3">
        <f>IF('8_Debiti settore privato'!G4&gt;0,'8_Debiti settore privato'!G4/133*100,0)</f>
        <v>94.436090225563902</v>
      </c>
      <c r="K4" s="3">
        <f>IF('9_Debito pubblico'!G4&gt;0,'9_Debito pubblico'!G4/60*100,0)</f>
        <v>45.166666666666671</v>
      </c>
      <c r="L4" s="3">
        <f>IF('10_Disoccupazione'!G4&gt;0,'10_Disoccupazione'!G4/10*100,0)</f>
        <v>122</v>
      </c>
      <c r="M4" s="3">
        <f>IF('11_esposizione finanziaria'!G4&gt;0,'11_esposizione finanziaria'!G4/16.5*100,0)</f>
        <v>47.878787878787882</v>
      </c>
      <c r="N4" s="3">
        <f>IF('12_Tasso di attivita'!G4&lt;0,'12_Tasso di attivita'!G4/-0.2*100,0)</f>
        <v>0</v>
      </c>
      <c r="O4" s="3">
        <f>IF('13_Disoccupazione lungo periodo'!G4&gt;0,'13_Disoccupazione lungo periodo'!G4/0.5*100,0)</f>
        <v>120</v>
      </c>
      <c r="P4" s="3">
        <f>IF('14_Disoccupazione giovanile'!G4&gt;0,'14_Disoccupazione giovanile'!G4/2*100,0)</f>
        <v>0</v>
      </c>
      <c r="Q4">
        <f t="shared" si="0"/>
        <v>4</v>
      </c>
      <c r="R4" s="3">
        <f t="shared" ref="R4:R33" si="4">AVERAGE(C4:P4)</f>
        <v>66.791765669585217</v>
      </c>
      <c r="S4">
        <f t="shared" ref="S4:S30" si="5">RANK(R4,R$3:R$30,1)</f>
        <v>10</v>
      </c>
      <c r="T4">
        <f t="shared" si="1"/>
        <v>2</v>
      </c>
      <c r="U4" s="3">
        <f t="shared" si="2"/>
        <v>93.168253968253978</v>
      </c>
      <c r="V4">
        <f t="shared" ref="V4:V30" si="6">RANK(U4,U$3:U$30,1)</f>
        <v>18</v>
      </c>
      <c r="W4">
        <f t="shared" si="3"/>
        <v>2</v>
      </c>
      <c r="X4" s="3">
        <f t="shared" ref="X4:X33" si="7">AVERAGE(H4:P4)</f>
        <v>52.138161059213687</v>
      </c>
      <c r="Y4">
        <f t="shared" ref="Y4:Y30" si="8">RANK(X4,X$3:X$30,1)</f>
        <v>12</v>
      </c>
      <c r="Z4" s="3">
        <f t="shared" ref="Z4:Z33" si="9">SUM(H4:P4)/14/R4*100</f>
        <v>50.181918259445538</v>
      </c>
    </row>
    <row r="5" spans="1:26">
      <c r="A5" s="4" t="s">
        <v>57</v>
      </c>
      <c r="B5" t="s">
        <v>6</v>
      </c>
      <c r="C5" s="3">
        <f>IF('1_Bilancia commerciale'!G5&lt;1,ABS(1-'1_Bilancia commerciale'!G5)*20,('1_Bilancia commerciale'!G5-1)*20)</f>
        <v>32</v>
      </c>
      <c r="D5" s="3">
        <f>IF('2_posizione internaz.li'!G5&lt;0,'2_posizione internaz.li'!G5/-35*100,0)</f>
        <v>104.57142857142858</v>
      </c>
      <c r="E5" s="3">
        <f>IF('3_Tasso cambio effettivo'!G5&lt;0,'3_Tasso cambio effettivo'!G5/-5*100,'3_Tasso cambio effettivo'!G5/5*100)</f>
        <v>200</v>
      </c>
      <c r="F5" s="3">
        <f>IF('4_Quota export mondiale'!G5&lt;0,'4_Quota export mondiale'!G5/-6*100,0)</f>
        <v>104</v>
      </c>
      <c r="G5" s="3">
        <f>IF('5_Costo_lavoro'!G5&gt;0,'5_Costo_lavoro'!G5/9*100,0)</f>
        <v>44.444444444444443</v>
      </c>
      <c r="H5" s="3">
        <f>IF('6_Prezzo abitazioni'!G5&gt;0,'6_Prezzo abitazioni'!G5/6*100,0)</f>
        <v>30</v>
      </c>
      <c r="I5" s="3">
        <f>IF('7_Crediti concessi privati'!G5&gt;0,'7_Crediti concessi privati'!G5/14*100,0)</f>
        <v>12.142857142857142</v>
      </c>
      <c r="J5" s="3">
        <f>IF('8_Debiti settore privato'!G5&gt;0,'8_Debiti settore privato'!G5/133*100,0)</f>
        <v>53.759398496240607</v>
      </c>
      <c r="K5" s="3">
        <f>IF('9_Debito pubblico'!G5&gt;0,'9_Debito pubblico'!G5/60*100,0)</f>
        <v>70.333333333333343</v>
      </c>
      <c r="L5" s="3">
        <f>IF('10_Disoccupazione'!G5&gt;0,'10_Disoccupazione'!G5/10*100,0)</f>
        <v>67</v>
      </c>
      <c r="M5" s="3">
        <f>IF('11_esposizione finanziaria'!G5&gt;0,'11_esposizione finanziaria'!G5/16.5*100,0)</f>
        <v>31.515151515151519</v>
      </c>
      <c r="N5" s="3">
        <f>IF('12_Tasso di attivita'!G5&lt;0,'12_Tasso di attivita'!G5/-0.2*100,0)</f>
        <v>0</v>
      </c>
      <c r="O5" s="3">
        <f>IF('13_Disoccupazione lungo periodo'!G5&gt;0,'13_Disoccupazione lungo periodo'!G5/0.5*100,0)</f>
        <v>0</v>
      </c>
      <c r="P5" s="3">
        <f>IF('14_Disoccupazione giovanile'!G5&gt;0,'14_Disoccupazione giovanile'!G5/2*100,0)</f>
        <v>0</v>
      </c>
      <c r="Q5">
        <f t="shared" si="0"/>
        <v>3</v>
      </c>
      <c r="R5" s="3">
        <f t="shared" si="4"/>
        <v>53.554758107389681</v>
      </c>
      <c r="S5">
        <f t="shared" si="5"/>
        <v>7</v>
      </c>
      <c r="T5">
        <f t="shared" si="1"/>
        <v>3</v>
      </c>
      <c r="U5" s="3">
        <f t="shared" si="2"/>
        <v>97.0031746031746</v>
      </c>
      <c r="V5">
        <f t="shared" si="6"/>
        <v>19</v>
      </c>
      <c r="W5">
        <f t="shared" si="3"/>
        <v>0</v>
      </c>
      <c r="X5" s="3">
        <f t="shared" si="7"/>
        <v>29.416748943064736</v>
      </c>
      <c r="Y5">
        <f t="shared" si="8"/>
        <v>2</v>
      </c>
      <c r="Z5" s="3">
        <f t="shared" si="9"/>
        <v>35.311086906160625</v>
      </c>
    </row>
    <row r="6" spans="1:26">
      <c r="A6" s="4" t="s">
        <v>57</v>
      </c>
      <c r="B6" t="s">
        <v>7</v>
      </c>
      <c r="C6" s="3">
        <f>IF('1_Bilancia commerciale'!G6&lt;1,ABS(1-'1_Bilancia commerciale'!G6)*20,('1_Bilancia commerciale'!G6-1)*20)</f>
        <v>134</v>
      </c>
      <c r="D6" s="3">
        <f>IF('2_posizione internaz.li'!G6&lt;0,'2_posizione internaz.li'!G6/-35*100,0)</f>
        <v>0</v>
      </c>
      <c r="E6" s="3">
        <f>IF('3_Tasso cambio effettivo'!G6&lt;0,'3_Tasso cambio effettivo'!G6/-5*100,'3_Tasso cambio effettivo'!G6/5*100)</f>
        <v>24</v>
      </c>
      <c r="F6" s="3">
        <f>IF('4_Quota export mondiale'!G6&lt;0,'4_Quota export mondiale'!G6/-6*100,0)</f>
        <v>264.5</v>
      </c>
      <c r="G6" s="3">
        <f>IF('5_Costo_lavoro'!G6&gt;0,'5_Costo_lavoro'!G6/9*100,0)</f>
        <v>25.555555555555554</v>
      </c>
      <c r="H6" s="3">
        <f>IF('6_Prezzo abitazioni'!G6&gt;0,'6_Prezzo abitazioni'!G6/6*100,0)</f>
        <v>53.333333333333336</v>
      </c>
      <c r="I6" s="3">
        <f>IF('7_Crediti concessi privati'!G6&gt;0,'7_Crediti concessi privati'!G6/14*100,0)</f>
        <v>0</v>
      </c>
      <c r="J6" s="3">
        <f>IF('8_Debiti settore privato'!G6&gt;0,'8_Debiti settore privato'!G6/133*100,0)</f>
        <v>160.90225563909775</v>
      </c>
      <c r="K6" s="3">
        <f>IF('9_Debito pubblico'!G6&gt;0,'9_Debito pubblico'!G6/60*100,0)</f>
        <v>73.833333333333329</v>
      </c>
      <c r="L6" s="3">
        <f>IF('10_Disoccupazione'!G6&gt;0,'10_Disoccupazione'!G6/10*100,0)</f>
        <v>74</v>
      </c>
      <c r="M6" s="3">
        <f>IF('11_esposizione finanziaria'!G6&gt;0,'11_esposizione finanziaria'!G6/16.5*100,0)</f>
        <v>44.242424242424235</v>
      </c>
      <c r="N6" s="3">
        <f>IF('12_Tasso di attivita'!G6&lt;0,'12_Tasso di attivita'!G6/-0.2*100,0)</f>
        <v>599.99999999999989</v>
      </c>
      <c r="O6" s="3">
        <f>IF('13_Disoccupazione lungo periodo'!G6&gt;0,'13_Disoccupazione lungo periodo'!G6/0.5*100,0)</f>
        <v>0</v>
      </c>
      <c r="P6" s="3">
        <f>IF('14_Disoccupazione giovanile'!G6&gt;0,'14_Disoccupazione giovanile'!G6/2*100,0)</f>
        <v>0</v>
      </c>
      <c r="Q6">
        <f t="shared" si="0"/>
        <v>4</v>
      </c>
      <c r="R6" s="3">
        <f t="shared" si="4"/>
        <v>103.88335015026743</v>
      </c>
      <c r="S6">
        <f t="shared" si="5"/>
        <v>21</v>
      </c>
      <c r="T6">
        <f t="shared" si="1"/>
        <v>2</v>
      </c>
      <c r="U6" s="3">
        <f t="shared" si="2"/>
        <v>89.611111111111114</v>
      </c>
      <c r="V6">
        <f t="shared" si="6"/>
        <v>16</v>
      </c>
      <c r="W6">
        <f t="shared" si="3"/>
        <v>2</v>
      </c>
      <c r="X6" s="3">
        <f t="shared" si="7"/>
        <v>111.81237183868762</v>
      </c>
      <c r="Y6">
        <f t="shared" si="8"/>
        <v>21</v>
      </c>
      <c r="Z6" s="3">
        <f t="shared" si="9"/>
        <v>69.192398774515397</v>
      </c>
    </row>
    <row r="7" spans="1:26">
      <c r="A7" s="4" t="s">
        <v>56</v>
      </c>
      <c r="B7" t="s">
        <v>8</v>
      </c>
      <c r="C7" s="3">
        <f>IF('1_Bilancia commerciale'!G7&lt;1,ABS(1-'1_Bilancia commerciale'!G7)*20,('1_Bilancia commerciale'!G7-1)*20)</f>
        <v>120</v>
      </c>
      <c r="D7" s="3">
        <f>IF('2_posizione internaz.li'!G7&lt;0,'2_posizione internaz.li'!G7/-35*100,0)</f>
        <v>0</v>
      </c>
      <c r="E7" s="3">
        <f>IF('3_Tasso cambio effettivo'!G7&lt;0,'3_Tasso cambio effettivo'!G7/-5*100,'3_Tasso cambio effettivo'!G7/5*100)</f>
        <v>8</v>
      </c>
      <c r="F7" s="3">
        <f>IF('4_Quota export mondiale'!G7&lt;0,'4_Quota export mondiale'!G7/-6*100,0)</f>
        <v>158.83333333333331</v>
      </c>
      <c r="G7" s="3">
        <f>IF('5_Costo_lavoro'!G7&gt;0,'5_Costo_lavoro'!G7/9*100,0)</f>
        <v>82.222222222222229</v>
      </c>
      <c r="H7" s="3">
        <f>IF('6_Prezzo abitazioni'!G7&gt;0,'6_Prezzo abitazioni'!G7/6*100,0)</f>
        <v>36.666666666666671</v>
      </c>
      <c r="I7" s="3">
        <f>IF('7_Crediti concessi privati'!G7&gt;0,'7_Crediti concessi privati'!G7/14*100,0)</f>
        <v>0</v>
      </c>
      <c r="J7" s="3">
        <f>IF('8_Debiti settore privato'!G7&gt;0,'8_Debiti settore privato'!G7/133*100,0)</f>
        <v>73.984962406015043</v>
      </c>
      <c r="K7" s="3">
        <f>IF('9_Debito pubblico'!G7&gt;0,'9_Debito pubblico'!G7/60*100,0)</f>
        <v>126.16666666666667</v>
      </c>
      <c r="L7" s="3">
        <f>IF('10_Disoccupazione'!G7&gt;0,'10_Disoccupazione'!G7/10*100,0)</f>
        <v>52</v>
      </c>
      <c r="M7" s="3">
        <f>IF('11_esposizione finanziaria'!G7&gt;0,'11_esposizione finanziaria'!G7/16.5*100,0)</f>
        <v>27.878787878787875</v>
      </c>
      <c r="N7" s="3">
        <f>IF('12_Tasso di attivita'!G7&lt;0,'12_Tasso di attivita'!G7/-0.2*100,0)</f>
        <v>0</v>
      </c>
      <c r="O7" s="3">
        <f>IF('13_Disoccupazione lungo periodo'!G7&gt;0,'13_Disoccupazione lungo periodo'!G7/0.5*100,0)</f>
        <v>0</v>
      </c>
      <c r="P7" s="3">
        <f>IF('14_Disoccupazione giovanile'!G7&gt;0,'14_Disoccupazione giovanile'!G7/2*100,0)</f>
        <v>0</v>
      </c>
      <c r="Q7">
        <f t="shared" si="0"/>
        <v>3</v>
      </c>
      <c r="R7" s="3">
        <f t="shared" si="4"/>
        <v>48.982331369549414</v>
      </c>
      <c r="S7">
        <f t="shared" si="5"/>
        <v>5</v>
      </c>
      <c r="T7">
        <f t="shared" si="1"/>
        <v>2</v>
      </c>
      <c r="U7" s="3">
        <f t="shared" si="2"/>
        <v>73.811111111111103</v>
      </c>
      <c r="V7">
        <f t="shared" si="6"/>
        <v>9</v>
      </c>
      <c r="W7">
        <f t="shared" si="3"/>
        <v>1</v>
      </c>
      <c r="X7" s="3">
        <f t="shared" si="7"/>
        <v>35.188564846459585</v>
      </c>
      <c r="Y7">
        <f t="shared" si="8"/>
        <v>3</v>
      </c>
      <c r="Z7" s="3">
        <f t="shared" si="9"/>
        <v>46.18240828059303</v>
      </c>
    </row>
    <row r="8" spans="1:26">
      <c r="A8" s="4" t="s">
        <v>56</v>
      </c>
      <c r="B8" t="s">
        <v>9</v>
      </c>
      <c r="C8" s="3">
        <f>IF('1_Bilancia commerciale'!G8&lt;1,ABS(1-'1_Bilancia commerciale'!G8)*20,('1_Bilancia commerciale'!G8-1)*20)</f>
        <v>26</v>
      </c>
      <c r="D8" s="3">
        <f>IF('2_posizione internaz.li'!G8&lt;0,'2_posizione internaz.li'!G8/-35*100,0)</f>
        <v>133.42857142857142</v>
      </c>
      <c r="E8" s="3">
        <f>IF('3_Tasso cambio effettivo'!G8&lt;0,'3_Tasso cambio effettivo'!G8/-5*100,'3_Tasso cambio effettivo'!G8/5*100)</f>
        <v>96</v>
      </c>
      <c r="F8" s="3">
        <f>IF('4_Quota export mondiale'!G8&lt;0,'4_Quota export mondiale'!G8/-6*100,0)</f>
        <v>0</v>
      </c>
      <c r="G8" s="3">
        <f>IF('5_Costo_lavoro'!G8&gt;0,'5_Costo_lavoro'!G8/9*100,0)</f>
        <v>164.44444444444446</v>
      </c>
      <c r="H8" s="3">
        <f>IF('6_Prezzo abitazioni'!G8&gt;0,'6_Prezzo abitazioni'!G8/6*100,0)</f>
        <v>215</v>
      </c>
      <c r="I8" s="3">
        <f>IF('7_Crediti concessi privati'!G8&gt;0,'7_Crediti concessi privati'!G8/14*100,0)</f>
        <v>40</v>
      </c>
      <c r="J8" s="3">
        <f>IF('8_Debiti settore privato'!G8&gt;0,'8_Debiti settore privato'!G8/133*100,0)</f>
        <v>86.766917293233092</v>
      </c>
      <c r="K8" s="3">
        <f>IF('9_Debito pubblico'!G8&gt;0,'9_Debito pubblico'!G8/60*100,0)</f>
        <v>17.666666666666668</v>
      </c>
      <c r="L8" s="3">
        <f>IF('10_Disoccupazione'!G8&gt;0,'10_Disoccupazione'!G8/10*100,0)</f>
        <v>86.999999999999986</v>
      </c>
      <c r="M8" s="3">
        <f>IF('11_esposizione finanziaria'!G8&gt;0,'11_esposizione finanziaria'!G8/16.5*100,0)</f>
        <v>78.787878787878782</v>
      </c>
      <c r="N8" s="3">
        <f>IF('12_Tasso di attivita'!G8&lt;0,'12_Tasso di attivita'!G8/-0.2*100,0)</f>
        <v>0</v>
      </c>
      <c r="O8" s="3">
        <f>IF('13_Disoccupazione lungo periodo'!G8&gt;0,'13_Disoccupazione lungo periodo'!G8/0.5*100,0)</f>
        <v>0</v>
      </c>
      <c r="P8" s="3">
        <f>IF('14_Disoccupazione giovanile'!G8&gt;0,'14_Disoccupazione giovanile'!G8/2*100,0)</f>
        <v>0</v>
      </c>
      <c r="Q8">
        <f t="shared" si="0"/>
        <v>3</v>
      </c>
      <c r="R8" s="3">
        <f t="shared" si="4"/>
        <v>67.506748472913884</v>
      </c>
      <c r="S8">
        <f t="shared" si="5"/>
        <v>11</v>
      </c>
      <c r="T8">
        <f t="shared" si="1"/>
        <v>2</v>
      </c>
      <c r="U8" s="3">
        <f t="shared" si="2"/>
        <v>83.974603174603175</v>
      </c>
      <c r="V8">
        <f t="shared" si="6"/>
        <v>15</v>
      </c>
      <c r="W8">
        <f t="shared" si="3"/>
        <v>1</v>
      </c>
      <c r="X8" s="3">
        <f t="shared" si="7"/>
        <v>58.35794030530873</v>
      </c>
      <c r="Y8">
        <f t="shared" si="8"/>
        <v>14</v>
      </c>
      <c r="Z8" s="3">
        <f t="shared" si="9"/>
        <v>55.573434680758105</v>
      </c>
    </row>
    <row r="9" spans="1:26">
      <c r="A9" s="4" t="s">
        <v>56</v>
      </c>
      <c r="B9" t="s">
        <v>10</v>
      </c>
      <c r="C9" s="3">
        <f>IF('1_Bilancia commerciale'!G9&lt;1,ABS(1-'1_Bilancia commerciale'!G9)*20,('1_Bilancia commerciale'!G9-1)*20)</f>
        <v>26</v>
      </c>
      <c r="D9" s="3">
        <f>IF('2_posizione internaz.li'!G9&lt;0,'2_posizione internaz.li'!G9/-35*100,0)</f>
        <v>470.57142857142856</v>
      </c>
      <c r="E9" s="3">
        <f>IF('3_Tasso cambio effettivo'!G9&lt;0,'3_Tasso cambio effettivo'!G9/-5*100,'3_Tasso cambio effettivo'!G9/5*100)</f>
        <v>72</v>
      </c>
      <c r="F9" s="3">
        <f>IF('4_Quota export mondiale'!G9&lt;0,'4_Quota export mondiale'!G9/-6*100,0)</f>
        <v>244</v>
      </c>
      <c r="G9" s="3">
        <f>IF('5_Costo_lavoro'!G9&gt;0,'5_Costo_lavoro'!G9/9*100,0)</f>
        <v>0</v>
      </c>
      <c r="H9" s="3">
        <f>IF('6_Prezzo abitazioni'!G9&gt;0,'6_Prezzo abitazioni'!G9/6*100,0)</f>
        <v>258.33333333333337</v>
      </c>
      <c r="I9" s="3">
        <f>IF('7_Crediti concessi privati'!G9&gt;0,'7_Crediti concessi privati'!G9/14*100,0)</f>
        <v>18.571428571428573</v>
      </c>
      <c r="J9" s="3">
        <f>IF('8_Debiti settore privato'!G9&gt;0,'8_Debiti settore privato'!G9/133*100,0)</f>
        <v>209.32330827067668</v>
      </c>
      <c r="K9" s="3">
        <f>IF('9_Debito pubblico'!G9&gt;0,'9_Debito pubblico'!G9/60*100,0)</f>
        <v>174</v>
      </c>
      <c r="L9" s="3">
        <f>IF('10_Disoccupazione'!G9&gt;0,'10_Disoccupazione'!G9/10*100,0)</f>
        <v>137</v>
      </c>
      <c r="M9" s="3">
        <f>IF('11_esposizione finanziaria'!G9&gt;0,'11_esposizione finanziaria'!G9/16.5*100,0)</f>
        <v>118.18181818181819</v>
      </c>
      <c r="N9" s="3">
        <f>IF('12_Tasso di attivita'!G9&lt;0,'12_Tasso di attivita'!G9/-0.2*100,0)</f>
        <v>0</v>
      </c>
      <c r="O9" s="3">
        <f>IF('13_Disoccupazione lungo periodo'!G9&gt;0,'13_Disoccupazione lungo periodo'!G9/0.5*100,0)</f>
        <v>0</v>
      </c>
      <c r="P9" s="3">
        <f>IF('14_Disoccupazione giovanile'!G9&gt;0,'14_Disoccupazione giovanile'!G9/2*100,0)</f>
        <v>0</v>
      </c>
      <c r="Q9">
        <f t="shared" si="0"/>
        <v>7</v>
      </c>
      <c r="R9" s="3">
        <f t="shared" si="4"/>
        <v>123.42723692347754</v>
      </c>
      <c r="S9">
        <f t="shared" si="5"/>
        <v>22</v>
      </c>
      <c r="T9">
        <f t="shared" si="1"/>
        <v>2</v>
      </c>
      <c r="U9" s="3">
        <f t="shared" si="2"/>
        <v>162.51428571428571</v>
      </c>
      <c r="V9">
        <f t="shared" si="6"/>
        <v>26</v>
      </c>
      <c r="W9">
        <f t="shared" si="3"/>
        <v>5</v>
      </c>
      <c r="X9" s="3">
        <f t="shared" si="7"/>
        <v>101.71220981747297</v>
      </c>
      <c r="Y9">
        <f t="shared" si="8"/>
        <v>20</v>
      </c>
      <c r="Z9" s="3">
        <f t="shared" si="9"/>
        <v>52.975682051025096</v>
      </c>
    </row>
    <row r="10" spans="1:26">
      <c r="A10" s="4" t="s">
        <v>56</v>
      </c>
      <c r="B10" t="s">
        <v>11</v>
      </c>
      <c r="C10" s="3">
        <f>IF('1_Bilancia commerciale'!G10&lt;1,ABS(1-'1_Bilancia commerciale'!G10)*20,('1_Bilancia commerciale'!G10-1)*20)</f>
        <v>58</v>
      </c>
      <c r="D10" s="3">
        <f>IF('2_posizione internaz.li'!G10&lt;0,'2_posizione internaz.li'!G10/-35*100,0)</f>
        <v>376.85714285714289</v>
      </c>
      <c r="E10" s="3">
        <f>IF('3_Tasso cambio effettivo'!G10&lt;0,'3_Tasso cambio effettivo'!G10/-5*100,'3_Tasso cambio effettivo'!G10/5*100)</f>
        <v>111.99999999999999</v>
      </c>
      <c r="F10" s="3">
        <f>IF('4_Quota export mondiale'!G10&lt;0,'4_Quota export mondiale'!G10/-6*100,0)</f>
        <v>323.16666666666669</v>
      </c>
      <c r="G10" s="3">
        <f>IF('5_Costo_lavoro'!G10&gt;0,'5_Costo_lavoro'!G10/9*100,0)</f>
        <v>0</v>
      </c>
      <c r="H10" s="3">
        <f>IF('6_Prezzo abitazioni'!G10&gt;0,'6_Prezzo abitazioni'!G10/6*100,0)</f>
        <v>0</v>
      </c>
      <c r="I10" s="3">
        <f>IF('7_Crediti concessi privati'!G10&gt;0,'7_Crediti concessi privati'!G10/14*100,0)</f>
        <v>0</v>
      </c>
      <c r="J10" s="3">
        <f>IF('8_Debiti settore privato'!G10&gt;0,'8_Debiti settore privato'!G10/133*100,0)</f>
        <v>98.345864661654147</v>
      </c>
      <c r="K10" s="3">
        <f>IF('9_Debito pubblico'!G10&gt;0,'9_Debito pubblico'!G10/60*100,0)</f>
        <v>298.16666666666669</v>
      </c>
      <c r="L10" s="3">
        <f>IF('10_Disoccupazione'!G10&gt;0,'10_Disoccupazione'!G10/10*100,0)</f>
        <v>262</v>
      </c>
      <c r="M10" s="3">
        <f>IF('11_esposizione finanziaria'!G10&gt;0,'11_esposizione finanziaria'!G10/16.5*100,0)</f>
        <v>0</v>
      </c>
      <c r="N10" s="3">
        <f>IF('12_Tasso di attivita'!G10&lt;0,'12_Tasso di attivita'!G10/-0.2*100,0)</f>
        <v>0</v>
      </c>
      <c r="O10" s="3">
        <f>IF('13_Disoccupazione lungo periodo'!G10&gt;0,'13_Disoccupazione lungo periodo'!G10/0.5*100,0)</f>
        <v>2140</v>
      </c>
      <c r="P10" s="3">
        <f>IF('14_Disoccupazione giovanile'!G10&gt;0,'14_Disoccupazione giovanile'!G10/2*100,0)</f>
        <v>385</v>
      </c>
      <c r="Q10">
        <f t="shared" si="0"/>
        <v>7</v>
      </c>
      <c r="R10" s="3">
        <f t="shared" si="4"/>
        <v>289.53831006086648</v>
      </c>
      <c r="S10">
        <f t="shared" si="5"/>
        <v>28</v>
      </c>
      <c r="T10">
        <f t="shared" si="1"/>
        <v>3</v>
      </c>
      <c r="U10" s="3">
        <f t="shared" si="2"/>
        <v>174.00476190476192</v>
      </c>
      <c r="V10">
        <f t="shared" si="6"/>
        <v>27</v>
      </c>
      <c r="W10">
        <f t="shared" si="3"/>
        <v>4</v>
      </c>
      <c r="X10" s="3">
        <f t="shared" si="7"/>
        <v>353.72361459203563</v>
      </c>
      <c r="Y10">
        <f t="shared" si="8"/>
        <v>28</v>
      </c>
      <c r="Z10" s="3">
        <f t="shared" si="9"/>
        <v>78.536671775812565</v>
      </c>
    </row>
    <row r="11" spans="1:26">
      <c r="A11" s="4" t="s">
        <v>56</v>
      </c>
      <c r="B11" t="s">
        <v>12</v>
      </c>
      <c r="C11" s="3">
        <f>IF('1_Bilancia commerciale'!G11&lt;1,ABS(1-'1_Bilancia commerciale'!G11)*20,('1_Bilancia commerciale'!G11-1)*20)</f>
        <v>6.0000000000000009</v>
      </c>
      <c r="D11" s="3">
        <f>IF('2_posizione internaz.li'!G11&lt;0,'2_posizione internaz.li'!G11/-35*100,0)</f>
        <v>274</v>
      </c>
      <c r="E11" s="3">
        <f>IF('3_Tasso cambio effettivo'!G11&lt;0,'3_Tasso cambio effettivo'!G11/-5*100,'3_Tasso cambio effettivo'!G11/5*100)</f>
        <v>20</v>
      </c>
      <c r="F11" s="3">
        <f>IF('4_Quota export mondiale'!G11&lt;0,'4_Quota export mondiale'!G11/-6*100,0)</f>
        <v>191.5</v>
      </c>
      <c r="G11" s="3">
        <f>IF('5_Costo_lavoro'!G11&gt;0,'5_Costo_lavoro'!G11/9*100,0)</f>
        <v>0</v>
      </c>
      <c r="H11" s="3">
        <f>IF('6_Prezzo abitazioni'!G11&gt;0,'6_Prezzo abitazioni'!G11/6*100,0)</f>
        <v>3.3333333333333335</v>
      </c>
      <c r="I11" s="3">
        <f>IF('7_Crediti concessi privati'!G11&gt;0,'7_Crediti concessi privati'!G11/14*100,0)</f>
        <v>0</v>
      </c>
      <c r="J11" s="3">
        <f>IF('8_Debiti settore privato'!G11&gt;0,'8_Debiti settore privato'!G11/133*100,0)</f>
        <v>126.46616541353382</v>
      </c>
      <c r="K11" s="3">
        <f>IF('9_Debito pubblico'!G11&gt;0,'9_Debito pubblico'!G11/60*100,0)</f>
        <v>167.83333333333334</v>
      </c>
      <c r="L11" s="3">
        <f>IF('10_Disoccupazione'!G11&gt;0,'10_Disoccupazione'!G11/10*100,0)</f>
        <v>251.00000000000003</v>
      </c>
      <c r="M11" s="3">
        <f>IF('11_esposizione finanziaria'!G11&gt;0,'11_esposizione finanziaria'!G11/16.5*100,0)</f>
        <v>0</v>
      </c>
      <c r="N11" s="3">
        <f>IF('12_Tasso di attivita'!G11&lt;0,'12_Tasso di attivita'!G11/-0.2*100,0)</f>
        <v>0</v>
      </c>
      <c r="O11" s="3">
        <f>IF('13_Disoccupazione lungo periodo'!G11&gt;0,'13_Disoccupazione lungo periodo'!G11/0.5*100,0)</f>
        <v>800</v>
      </c>
      <c r="P11" s="3">
        <f>IF('14_Disoccupazione giovanile'!G11&gt;0,'14_Disoccupazione giovanile'!G11/2*100,0)</f>
        <v>350</v>
      </c>
      <c r="Q11">
        <f t="shared" si="0"/>
        <v>7</v>
      </c>
      <c r="R11" s="3">
        <f t="shared" si="4"/>
        <v>156.43805943430002</v>
      </c>
      <c r="S11">
        <f t="shared" si="5"/>
        <v>26</v>
      </c>
      <c r="T11">
        <f t="shared" si="1"/>
        <v>2</v>
      </c>
      <c r="U11" s="3">
        <f t="shared" si="2"/>
        <v>98.3</v>
      </c>
      <c r="V11">
        <f t="shared" si="6"/>
        <v>20</v>
      </c>
      <c r="W11">
        <f t="shared" si="3"/>
        <v>5</v>
      </c>
      <c r="X11" s="3">
        <f t="shared" si="7"/>
        <v>188.73698134224449</v>
      </c>
      <c r="Y11">
        <f t="shared" si="8"/>
        <v>25</v>
      </c>
      <c r="Z11" s="3">
        <f t="shared" si="9"/>
        <v>77.558438794181711</v>
      </c>
    </row>
    <row r="12" spans="1:26">
      <c r="A12" s="4" t="s">
        <v>56</v>
      </c>
      <c r="B12" t="s">
        <v>13</v>
      </c>
      <c r="C12" s="3">
        <f>IF('1_Bilancia commerciale'!G12&lt;1,ABS(1-'1_Bilancia commerciale'!G12)*20,('1_Bilancia commerciale'!G12-1)*20)</f>
        <v>36</v>
      </c>
      <c r="D12" s="3">
        <f>IF('2_posizione internaz.li'!G12&lt;0,'2_posizione internaz.li'!G12/-35*100,0)</f>
        <v>44.571428571428569</v>
      </c>
      <c r="E12" s="3">
        <f>IF('3_Tasso cambio effettivo'!G12&lt;0,'3_Tasso cambio effettivo'!G12/-5*100,'3_Tasso cambio effettivo'!G12/5*100)</f>
        <v>26</v>
      </c>
      <c r="F12" s="3">
        <f>IF('4_Quota export mondiale'!G12&lt;0,'4_Quota export mondiale'!G12/-6*100,0)</f>
        <v>242.16666666666663</v>
      </c>
      <c r="G12" s="3">
        <f>IF('5_Costo_lavoro'!G12&gt;0,'5_Costo_lavoro'!G12/9*100,0)</f>
        <v>48.888888888888893</v>
      </c>
      <c r="H12" s="3">
        <f>IF('6_Prezzo abitazioni'!G12&gt;0,'6_Prezzo abitazioni'!G12/6*100,0)</f>
        <v>0</v>
      </c>
      <c r="I12" s="3">
        <f>IF('7_Crediti concessi privati'!G12&gt;0,'7_Crediti concessi privati'!G12/14*100,0)</f>
        <v>22.857142857142858</v>
      </c>
      <c r="J12" s="3">
        <f>IF('8_Debiti settore privato'!G12&gt;0,'8_Debiti settore privato'!G12/133*100,0)</f>
        <v>106.39097744360902</v>
      </c>
      <c r="K12" s="3">
        <f>IF('9_Debito pubblico'!G12&gt;0,'9_Debito pubblico'!G12/60*100,0)</f>
        <v>158.16666666666669</v>
      </c>
      <c r="L12" s="3">
        <f>IF('10_Disoccupazione'!G12&gt;0,'10_Disoccupazione'!G12/10*100,0)</f>
        <v>101</v>
      </c>
      <c r="M12" s="3">
        <f>IF('11_esposizione finanziaria'!G12&gt;0,'11_esposizione finanziaria'!G12/16.5*100,0)</f>
        <v>33.939393939393938</v>
      </c>
      <c r="N12" s="3">
        <f>IF('12_Tasso di attivita'!G12&lt;0,'12_Tasso di attivita'!G12/-0.2*100,0)</f>
        <v>0</v>
      </c>
      <c r="O12" s="3">
        <f>IF('13_Disoccupazione lungo periodo'!G12&gt;0,'13_Disoccupazione lungo periodo'!G12/0.5*100,0)</f>
        <v>100</v>
      </c>
      <c r="P12" s="3">
        <f>IF('14_Disoccupazione giovanile'!G12&gt;0,'14_Disoccupazione giovanile'!G12/2*100,0)</f>
        <v>80</v>
      </c>
      <c r="Q12">
        <f t="shared" si="0"/>
        <v>5</v>
      </c>
      <c r="R12" s="3">
        <f t="shared" si="4"/>
        <v>71.427226073842618</v>
      </c>
      <c r="S12">
        <f t="shared" si="5"/>
        <v>13</v>
      </c>
      <c r="T12">
        <f t="shared" si="1"/>
        <v>1</v>
      </c>
      <c r="U12" s="3">
        <f t="shared" si="2"/>
        <v>79.525396825396825</v>
      </c>
      <c r="V12">
        <f t="shared" si="6"/>
        <v>11</v>
      </c>
      <c r="W12">
        <f t="shared" si="3"/>
        <v>4</v>
      </c>
      <c r="X12" s="3">
        <f t="shared" si="7"/>
        <v>66.928242322979159</v>
      </c>
      <c r="Y12">
        <f t="shared" si="8"/>
        <v>16</v>
      </c>
      <c r="Z12" s="3">
        <f t="shared" si="9"/>
        <v>60.236552644114504</v>
      </c>
    </row>
    <row r="13" spans="1:26">
      <c r="A13" s="4" t="s">
        <v>57</v>
      </c>
      <c r="B13" t="s">
        <v>14</v>
      </c>
      <c r="C13" s="3">
        <f>IF('1_Bilancia commerciale'!G13&lt;1,ABS(1-'1_Bilancia commerciale'!G13)*20,('1_Bilancia commerciale'!G13-1)*20)</f>
        <v>38</v>
      </c>
      <c r="D13" s="3">
        <f>IF('2_posizione internaz.li'!G13&lt;0,'2_posizione internaz.li'!G13/-35*100,0)</f>
        <v>248</v>
      </c>
      <c r="E13" s="3">
        <f>IF('3_Tasso cambio effettivo'!G13&lt;0,'3_Tasso cambio effettivo'!G13/-5*100,'3_Tasso cambio effettivo'!G13/5*100)</f>
        <v>16</v>
      </c>
      <c r="F13" s="3">
        <f>IF('4_Quota export mondiale'!G13&lt;0,'4_Quota export mondiale'!G13/-6*100,0)</f>
        <v>322.83333333333337</v>
      </c>
      <c r="G13" s="3">
        <f>IF('5_Costo_lavoro'!G13&gt;0,'5_Costo_lavoro'!G13/9*100,0)</f>
        <v>0</v>
      </c>
      <c r="H13" s="3">
        <f>IF('6_Prezzo abitazioni'!G13&gt;0,'6_Prezzo abitazioni'!G13/6*100,0)</f>
        <v>0</v>
      </c>
      <c r="I13" s="3">
        <f>IF('7_Crediti concessi privati'!G13&gt;0,'7_Crediti concessi privati'!G13/14*100,0)</f>
        <v>0</v>
      </c>
      <c r="J13" s="3">
        <f>IF('8_Debiti settore privato'!G13&gt;0,'8_Debiti settore privato'!G13/133*100,0)</f>
        <v>88.120300751879697</v>
      </c>
      <c r="K13" s="3">
        <f>IF('9_Debito pubblico'!G13&gt;0,'9_Debito pubblico'!G13/60*100,0)</f>
        <v>141.16666666666666</v>
      </c>
      <c r="L13" s="3">
        <f>IF('10_Disoccupazione'!G13&gt;0,'10_Disoccupazione'!G13/10*100,0)</f>
        <v>168.00000000000003</v>
      </c>
      <c r="M13" s="3">
        <f>IF('11_esposizione finanziaria'!G13&gt;0,'11_esposizione finanziaria'!G13/16.5*100,0)</f>
        <v>3.6363636363636362</v>
      </c>
      <c r="N13" s="3">
        <f>IF('12_Tasso di attivita'!G13&lt;0,'12_Tasso di attivita'!G13/-0.2*100,0)</f>
        <v>0</v>
      </c>
      <c r="O13" s="3">
        <f>IF('13_Disoccupazione lungo periodo'!G13&gt;0,'13_Disoccupazione lungo periodo'!G13/0.5*100,0)</f>
        <v>340</v>
      </c>
      <c r="P13" s="3">
        <f>IF('14_Disoccupazione giovanile'!G13&gt;0,'14_Disoccupazione giovanile'!G13/2*100,0)</f>
        <v>415.00000000000006</v>
      </c>
      <c r="Q13">
        <f t="shared" si="0"/>
        <v>6</v>
      </c>
      <c r="R13" s="3">
        <f t="shared" si="4"/>
        <v>127.19690459916023</v>
      </c>
      <c r="S13">
        <f t="shared" si="5"/>
        <v>23</v>
      </c>
      <c r="T13">
        <f t="shared" si="1"/>
        <v>2</v>
      </c>
      <c r="U13" s="3">
        <f t="shared" si="2"/>
        <v>124.96666666666667</v>
      </c>
      <c r="V13">
        <f t="shared" si="6"/>
        <v>23</v>
      </c>
      <c r="W13">
        <f t="shared" si="3"/>
        <v>4</v>
      </c>
      <c r="X13" s="3">
        <f t="shared" si="7"/>
        <v>128.43592567276778</v>
      </c>
      <c r="Y13">
        <f t="shared" si="8"/>
        <v>22</v>
      </c>
      <c r="Z13" s="3">
        <f t="shared" si="9"/>
        <v>64.911919420052428</v>
      </c>
    </row>
    <row r="14" spans="1:26">
      <c r="A14" s="9" t="s">
        <v>56</v>
      </c>
      <c r="B14" s="10" t="s">
        <v>15</v>
      </c>
      <c r="C14" s="11">
        <f>IF('1_Bilancia commerciale'!G14&lt;1,ABS(1-'1_Bilancia commerciale'!G14)*20,('1_Bilancia commerciale'!G14-1)*20)</f>
        <v>1.9999999999999996</v>
      </c>
      <c r="D14" s="11">
        <f>IF('2_posizione internaz.li'!G14&lt;0,'2_posizione internaz.li'!G14/-35*100,0)</f>
        <v>60</v>
      </c>
      <c r="E14" s="11">
        <f>IF('3_Tasso cambio effettivo'!G14&lt;0,'3_Tasso cambio effettivo'!G14/-5*100,'3_Tasso cambio effettivo'!G14/5*100)</f>
        <v>4</v>
      </c>
      <c r="F14" s="11">
        <f>IF('4_Quota export mondiale'!G14&lt;0,'4_Quota export mondiale'!G14/-6*100,0)</f>
        <v>258.83333333333331</v>
      </c>
      <c r="G14" s="11">
        <f>IF('5_Costo_lavoro'!G14&gt;0,'5_Costo_lavoro'!G14/9*100,0)</f>
        <v>28.888888888888893</v>
      </c>
      <c r="H14" s="11">
        <f>IF('6_Prezzo abitazioni'!G14&gt;0,'6_Prezzo abitazioni'!G14/6*100,0)</f>
        <v>0</v>
      </c>
      <c r="I14" s="11">
        <f>IF('7_Crediti concessi privati'!G14&gt;0,'7_Crediti concessi privati'!G14/14*100,0)</f>
        <v>0</v>
      </c>
      <c r="J14" s="11">
        <f>IF('8_Debiti settore privato'!G14&gt;0,'8_Debiti settore privato'!G14/133*100,0)</f>
        <v>89.398496240601517</v>
      </c>
      <c r="K14" s="11">
        <f>IF('9_Debito pubblico'!G14&gt;0,'9_Debito pubblico'!G14/60*100,0)</f>
        <v>225.66666666666669</v>
      </c>
      <c r="L14" s="11">
        <f>IF('10_Disoccupazione'!G14&gt;0,'10_Disoccupazione'!G14/10*100,0)</f>
        <v>118.00000000000001</v>
      </c>
      <c r="M14" s="11">
        <f>IF('11_esposizione finanziaria'!G14&gt;0,'11_esposizione finanziaria'!G14/16.5*100,0)</f>
        <v>3.0303030303030303</v>
      </c>
      <c r="N14" s="11">
        <f>IF('12_Tasso di attivita'!G14&lt;0,'12_Tasso di attivita'!G14/-0.2*100,0)</f>
        <v>0</v>
      </c>
      <c r="O14" s="11">
        <f>IF('13_Disoccupazione lungo periodo'!G14&gt;0,'13_Disoccupazione lungo periodo'!G14/0.5*100,0)</f>
        <v>680</v>
      </c>
      <c r="P14" s="11">
        <f>IF('14_Disoccupazione giovanile'!G14&gt;0,'14_Disoccupazione giovanile'!G14/2*100,0)</f>
        <v>675</v>
      </c>
      <c r="Q14" s="10">
        <f t="shared" si="0"/>
        <v>5</v>
      </c>
      <c r="R14" s="11">
        <f t="shared" si="4"/>
        <v>153.20126343998524</v>
      </c>
      <c r="S14" s="12">
        <f t="shared" si="5"/>
        <v>25</v>
      </c>
      <c r="T14" s="12">
        <f t="shared" si="1"/>
        <v>1</v>
      </c>
      <c r="U14" s="13">
        <f t="shared" si="2"/>
        <v>70.74444444444444</v>
      </c>
      <c r="V14" s="12">
        <f t="shared" si="6"/>
        <v>8</v>
      </c>
      <c r="W14" s="10">
        <f t="shared" si="3"/>
        <v>4</v>
      </c>
      <c r="X14" s="11">
        <f t="shared" si="7"/>
        <v>199.01060732639678</v>
      </c>
      <c r="Y14" s="10">
        <f t="shared" si="8"/>
        <v>26</v>
      </c>
      <c r="Z14" s="11">
        <f t="shared" si="9"/>
        <v>83.508051795035882</v>
      </c>
    </row>
    <row r="15" spans="1:26">
      <c r="A15" s="4" t="s">
        <v>56</v>
      </c>
      <c r="B15" t="s">
        <v>16</v>
      </c>
      <c r="C15" s="3">
        <f>IF('1_Bilancia commerciale'!G15&lt;1,ABS(1-'1_Bilancia commerciale'!G15)*20,('1_Bilancia commerciale'!G15-1)*20)</f>
        <v>82</v>
      </c>
      <c r="D15" s="3">
        <f>IF('2_posizione internaz.li'!G15&lt;0,'2_posizione internaz.li'!G15/-35*100,0)</f>
        <v>468.00000000000006</v>
      </c>
      <c r="E15" s="3">
        <f>IF('3_Tasso cambio effettivo'!G15&lt;0,'3_Tasso cambio effettivo'!G15/-5*100,'3_Tasso cambio effettivo'!G15/5*100)</f>
        <v>34</v>
      </c>
      <c r="F15" s="3">
        <f>IF('4_Quota export mondiale'!G15&lt;0,'4_Quota export mondiale'!G15/-6*100,0)</f>
        <v>335</v>
      </c>
      <c r="G15" s="3">
        <f>IF('5_Costo_lavoro'!G15&gt;0,'5_Costo_lavoro'!G15/9*100,0)</f>
        <v>0</v>
      </c>
      <c r="H15" s="3">
        <f>IF('6_Prezzo abitazioni'!G15&gt;0,'6_Prezzo abitazioni'!G15/6*100,0)</f>
        <v>0</v>
      </c>
      <c r="I15" s="3">
        <f>IF('7_Crediti concessi privati'!G15&gt;0,'7_Crediti concessi privati'!G15/14*100,0)</f>
        <v>0</v>
      </c>
      <c r="J15" s="3">
        <f>IF('8_Debiti settore privato'!G15&gt;0,'8_Debiti settore privato'!G15/133*100,0)</f>
        <v>265.26315789473688</v>
      </c>
      <c r="K15" s="3">
        <f>IF('9_Debito pubblico'!G15&gt;0,'9_Debito pubblico'!G15/60*100,0)</f>
        <v>182</v>
      </c>
      <c r="L15" s="3">
        <f>IF('10_Disoccupazione'!G15&gt;0,'10_Disoccupazione'!G15/10*100,0)</f>
        <v>146</v>
      </c>
      <c r="M15" s="3">
        <f>IF('11_esposizione finanziaria'!G15&gt;0,'11_esposizione finanziaria'!G15/16.5*100,0)</f>
        <v>70.303030303030297</v>
      </c>
      <c r="N15" s="3">
        <f>IF('12_Tasso di attivita'!G15&lt;0,'12_Tasso di attivita'!G15/-0.2*100,0)</f>
        <v>0</v>
      </c>
      <c r="O15" s="3">
        <f>IF('13_Disoccupazione lungo periodo'!G15&gt;0,'13_Disoccupazione lungo periodo'!G15/0.5*100,0)</f>
        <v>1220</v>
      </c>
      <c r="P15" s="3">
        <f>IF('14_Disoccupazione giovanile'!G15&gt;0,'14_Disoccupazione giovanile'!G15/2*100,0)</f>
        <v>680</v>
      </c>
      <c r="Q15">
        <f t="shared" si="0"/>
        <v>7</v>
      </c>
      <c r="R15" s="3">
        <f t="shared" si="4"/>
        <v>248.75472772841195</v>
      </c>
      <c r="S15">
        <f t="shared" si="5"/>
        <v>27</v>
      </c>
      <c r="T15">
        <f t="shared" si="1"/>
        <v>2</v>
      </c>
      <c r="U15" s="3">
        <f t="shared" si="2"/>
        <v>183.8</v>
      </c>
      <c r="V15">
        <f t="shared" si="6"/>
        <v>28</v>
      </c>
      <c r="W15">
        <f t="shared" si="3"/>
        <v>5</v>
      </c>
      <c r="X15" s="3">
        <f t="shared" si="7"/>
        <v>284.84068757752971</v>
      </c>
      <c r="Y15">
        <f t="shared" si="8"/>
        <v>27</v>
      </c>
      <c r="Z15" s="3">
        <f t="shared" si="9"/>
        <v>73.611413241349354</v>
      </c>
    </row>
    <row r="16" spans="1:26">
      <c r="A16" s="4" t="s">
        <v>56</v>
      </c>
      <c r="B16" t="s">
        <v>17</v>
      </c>
      <c r="C16" s="3">
        <f>IF('1_Bilancia commerciale'!G16&lt;1,ABS(1-'1_Bilancia commerciale'!G16)*20,('1_Bilancia commerciale'!G16-1)*20)</f>
        <v>78</v>
      </c>
      <c r="D16" s="3">
        <f>IF('2_posizione internaz.li'!G16&lt;0,'2_posizione internaz.li'!G16/-35*100,0)</f>
        <v>191.71428571428569</v>
      </c>
      <c r="E16" s="3">
        <f>IF('3_Tasso cambio effettivo'!G16&lt;0,'3_Tasso cambio effettivo'!G16/-5*100,'3_Tasso cambio effettivo'!G16/5*100)</f>
        <v>8</v>
      </c>
      <c r="F16" s="3">
        <f>IF('4_Quota export mondiale'!G16&lt;0,'4_Quota export mondiale'!G16/-6*100,0)</f>
        <v>0</v>
      </c>
      <c r="G16" s="3">
        <f>IF('5_Costo_lavoro'!G16&gt;0,'5_Costo_lavoro'!G16/9*100,0)</f>
        <v>177.77777777777777</v>
      </c>
      <c r="H16" s="3">
        <f>IF('6_Prezzo abitazioni'!G16&gt;0,'6_Prezzo abitazioni'!G16/6*100,0)</f>
        <v>71.666666666666671</v>
      </c>
      <c r="I16" s="3">
        <f>IF('7_Crediti concessi privati'!G16&gt;0,'7_Crediti concessi privati'!G16/14*100,0)</f>
        <v>0</v>
      </c>
      <c r="J16" s="3">
        <f>IF('8_Debiti settore privato'!G16&gt;0,'8_Debiti settore privato'!G16/133*100,0)</f>
        <v>61.804511278195498</v>
      </c>
      <c r="K16" s="3">
        <f>IF('9_Debito pubblico'!G16&gt;0,'9_Debito pubblico'!G16/60*100,0)</f>
        <v>68.166666666666657</v>
      </c>
      <c r="L16" s="3">
        <f>IF('10_Disoccupazione'!G16&gt;0,'10_Disoccupazione'!G16/10*100,0)</f>
        <v>126</v>
      </c>
      <c r="M16" s="3">
        <f>IF('11_esposizione finanziaria'!G16&gt;0,'11_esposizione finanziaria'!G16/16.5*100,0)</f>
        <v>69.090909090909093</v>
      </c>
      <c r="N16" s="3">
        <f>IF('12_Tasso di attivita'!G16&lt;0,'12_Tasso di attivita'!G16/-0.2*100,0)</f>
        <v>0</v>
      </c>
      <c r="O16" s="3">
        <f>IF('13_Disoccupazione lungo periodo'!G16&gt;0,'13_Disoccupazione lungo periodo'!G16/0.5*100,0)</f>
        <v>0</v>
      </c>
      <c r="P16" s="3">
        <f>IF('14_Disoccupazione giovanile'!G16&gt;0,'14_Disoccupazione giovanile'!G16/2*100,0)</f>
        <v>0</v>
      </c>
      <c r="Q16">
        <f t="shared" si="0"/>
        <v>3</v>
      </c>
      <c r="R16" s="3">
        <f t="shared" si="4"/>
        <v>60.872915513892956</v>
      </c>
      <c r="S16">
        <f t="shared" si="5"/>
        <v>8</v>
      </c>
      <c r="T16">
        <f t="shared" si="1"/>
        <v>2</v>
      </c>
      <c r="U16" s="3">
        <f t="shared" si="2"/>
        <v>91.098412698412687</v>
      </c>
      <c r="V16">
        <f t="shared" si="6"/>
        <v>17</v>
      </c>
      <c r="W16">
        <f t="shared" si="3"/>
        <v>1</v>
      </c>
      <c r="X16" s="3">
        <f t="shared" si="7"/>
        <v>44.080972633604219</v>
      </c>
      <c r="Y16">
        <f t="shared" si="8"/>
        <v>6</v>
      </c>
      <c r="Z16" s="3">
        <f t="shared" si="9"/>
        <v>46.552342503022082</v>
      </c>
    </row>
    <row r="17" spans="1:26">
      <c r="A17" s="4" t="s">
        <v>56</v>
      </c>
      <c r="B17" t="s">
        <v>18</v>
      </c>
      <c r="C17" s="3">
        <f>IF('1_Bilancia commerciale'!G17&lt;1,ABS(1-'1_Bilancia commerciale'!G17)*20,('1_Bilancia commerciale'!G17-1)*20)</f>
        <v>3.9999999999999991</v>
      </c>
      <c r="D17" s="3">
        <f>IF('2_posizione internaz.li'!G17&lt;0,'2_posizione internaz.li'!G17/-35*100,0)</f>
        <v>133.71428571428569</v>
      </c>
      <c r="E17" s="3">
        <f>IF('3_Tasso cambio effettivo'!G17&lt;0,'3_Tasso cambio effettivo'!G17/-5*100,'3_Tasso cambio effettivo'!G17/5*100)</f>
        <v>34</v>
      </c>
      <c r="F17" s="3">
        <f>IF('4_Quota export mondiale'!G17&lt;0,'4_Quota export mondiale'!G17/-6*100,0)</f>
        <v>0</v>
      </c>
      <c r="G17" s="3">
        <f>IF('5_Costo_lavoro'!G17&gt;0,'5_Costo_lavoro'!G17/9*100,0)</f>
        <v>96.666666666666657</v>
      </c>
      <c r="H17" s="3">
        <f>IF('6_Prezzo abitazioni'!G17&gt;0,'6_Prezzo abitazioni'!G17/6*100,0)</f>
        <v>106.66666666666667</v>
      </c>
      <c r="I17" s="3">
        <f>IF('7_Crediti concessi privati'!G17&gt;0,'7_Crediti concessi privati'!G17/14*100,0)</f>
        <v>1.4285714285714286</v>
      </c>
      <c r="J17" s="3">
        <f>IF('8_Debiti settore privato'!G17&gt;0,'8_Debiti settore privato'!G17/133*100,0)</f>
        <v>40.751879699248121</v>
      </c>
      <c r="K17" s="3">
        <f>IF('9_Debito pubblico'!G17&gt;0,'9_Debito pubblico'!G17/60*100,0)</f>
        <v>67.666666666666657</v>
      </c>
      <c r="L17" s="3">
        <f>IF('10_Disoccupazione'!G17&gt;0,'10_Disoccupazione'!G17/10*100,0)</f>
        <v>120</v>
      </c>
      <c r="M17" s="3">
        <f>IF('11_esposizione finanziaria'!G17&gt;0,'11_esposizione finanziaria'!G17/16.5*100,0)</f>
        <v>101.2121212121212</v>
      </c>
      <c r="N17" s="3">
        <f>IF('12_Tasso di attivita'!G17&lt;0,'12_Tasso di attivita'!G17/-0.2*100,0)</f>
        <v>0</v>
      </c>
      <c r="O17" s="3">
        <f>IF('13_Disoccupazione lungo periodo'!G17&gt;0,'13_Disoccupazione lungo periodo'!G17/0.5*100,0)</f>
        <v>0</v>
      </c>
      <c r="P17" s="3">
        <f>IF('14_Disoccupazione giovanile'!G17&gt;0,'14_Disoccupazione giovanile'!G17/2*100,0)</f>
        <v>0</v>
      </c>
      <c r="Q17">
        <f t="shared" si="0"/>
        <v>4</v>
      </c>
      <c r="R17" s="3">
        <f t="shared" si="4"/>
        <v>50.436204146730461</v>
      </c>
      <c r="S17">
        <f t="shared" si="5"/>
        <v>6</v>
      </c>
      <c r="T17">
        <f t="shared" si="1"/>
        <v>1</v>
      </c>
      <c r="U17" s="3">
        <f t="shared" si="2"/>
        <v>53.67619047619047</v>
      </c>
      <c r="V17">
        <f t="shared" si="6"/>
        <v>4</v>
      </c>
      <c r="W17">
        <f t="shared" si="3"/>
        <v>3</v>
      </c>
      <c r="X17" s="3">
        <f t="shared" si="7"/>
        <v>48.636211741474902</v>
      </c>
      <c r="Y17">
        <f t="shared" si="8"/>
        <v>10</v>
      </c>
      <c r="Z17" s="3">
        <f t="shared" si="9"/>
        <v>61.991453656106302</v>
      </c>
    </row>
    <row r="18" spans="1:26">
      <c r="A18" s="4" t="s">
        <v>56</v>
      </c>
      <c r="B18" t="s">
        <v>19</v>
      </c>
      <c r="C18" s="3">
        <f>IF('1_Bilancia commerciale'!G18&lt;1,ABS(1-'1_Bilancia commerciale'!G18)*20,('1_Bilancia commerciale'!G18-1)*20)</f>
        <v>88</v>
      </c>
      <c r="D18" s="3">
        <f>IF('2_posizione internaz.li'!G18&lt;0,'2_posizione internaz.li'!G18/-35*100,0)</f>
        <v>0</v>
      </c>
      <c r="E18" s="3">
        <f>IF('3_Tasso cambio effettivo'!G18&lt;0,'3_Tasso cambio effettivo'!G18/-5*100,'3_Tasso cambio effettivo'!G18/5*100)</f>
        <v>10</v>
      </c>
      <c r="F18" s="3">
        <f>IF('4_Quota export mondiale'!G18&lt;0,'4_Quota export mondiale'!G18/-6*100,0)</f>
        <v>0</v>
      </c>
      <c r="G18" s="3">
        <f>IF('5_Costo_lavoro'!G18&gt;0,'5_Costo_lavoro'!G18/9*100,0)</f>
        <v>78.888888888888886</v>
      </c>
      <c r="H18" s="3">
        <f>IF('6_Prezzo abitazioni'!G18&gt;0,'6_Prezzo abitazioni'!G18/6*100,0)</f>
        <v>65</v>
      </c>
      <c r="I18" s="3">
        <f>IF('7_Crediti concessi privati'!G18&gt;0,'7_Crediti concessi privati'!G18/14*100,0)</f>
        <v>204.99999999999997</v>
      </c>
      <c r="J18" s="3">
        <f>IF('8_Debiti settore privato'!G18&gt;0,'8_Debiti settore privato'!G18/133*100,0)</f>
        <v>244.28571428571425</v>
      </c>
      <c r="K18" s="3">
        <f>IF('9_Debito pubblico'!G18&gt;0,'9_Debito pubblico'!G18/60*100,0)</f>
        <v>37.833333333333329</v>
      </c>
      <c r="L18" s="3">
        <f>IF('10_Disoccupazione'!G18&gt;0,'10_Disoccupazione'!G18/10*100,0)</f>
        <v>57.000000000000007</v>
      </c>
      <c r="M18" s="3">
        <f>IF('11_esposizione finanziaria'!G18&gt;0,'11_esposizione finanziaria'!G18/16.5*100,0)</f>
        <v>229.09090909090907</v>
      </c>
      <c r="N18" s="3">
        <f>IF('12_Tasso di attivita'!G18&lt;0,'12_Tasso di attivita'!G18/-0.2*100,0)</f>
        <v>0</v>
      </c>
      <c r="O18" s="3">
        <f>IF('13_Disoccupazione lungo periodo'!G18&gt;0,'13_Disoccupazione lungo periodo'!G18/0.5*100,0)</f>
        <v>40</v>
      </c>
      <c r="P18" s="3">
        <f>IF('14_Disoccupazione giovanile'!G18&gt;0,'14_Disoccupazione giovanile'!G18/2*100,0)</f>
        <v>295</v>
      </c>
      <c r="Q18">
        <f t="shared" si="0"/>
        <v>4</v>
      </c>
      <c r="R18" s="3">
        <f t="shared" si="4"/>
        <v>96.43563182848898</v>
      </c>
      <c r="S18">
        <f t="shared" si="5"/>
        <v>20</v>
      </c>
      <c r="T18">
        <f t="shared" si="1"/>
        <v>0</v>
      </c>
      <c r="U18" s="3">
        <f t="shared" si="2"/>
        <v>35.37777777777778</v>
      </c>
      <c r="V18">
        <f t="shared" si="6"/>
        <v>1</v>
      </c>
      <c r="W18">
        <f t="shared" si="3"/>
        <v>4</v>
      </c>
      <c r="X18" s="3">
        <f t="shared" si="7"/>
        <v>130.35666185666184</v>
      </c>
      <c r="Y18">
        <f t="shared" si="8"/>
        <v>23</v>
      </c>
      <c r="Z18" s="3">
        <f t="shared" si="9"/>
        <v>86.898078650646596</v>
      </c>
    </row>
    <row r="19" spans="1:26">
      <c r="A19" s="4" t="s">
        <v>57</v>
      </c>
      <c r="B19" t="s">
        <v>20</v>
      </c>
      <c r="C19" s="3">
        <f>IF('1_Bilancia commerciale'!G19&lt;1,ABS(1-'1_Bilancia commerciale'!G19)*20,('1_Bilancia commerciale'!G19-1)*20)</f>
        <v>22</v>
      </c>
      <c r="D19" s="3">
        <f>IF('2_posizione internaz.li'!G19&lt;0,'2_posizione internaz.li'!G19/-35*100,0)</f>
        <v>229.71428571428572</v>
      </c>
      <c r="E19" s="3">
        <f>IF('3_Tasso cambio effettivo'!G19&lt;0,'3_Tasso cambio effettivo'!G19/-5*100,'3_Tasso cambio effettivo'!G19/5*100)</f>
        <v>136</v>
      </c>
      <c r="F19" s="3">
        <f>IF('4_Quota export mondiale'!G19&lt;0,'4_Quota export mondiale'!G19/-6*100,0)</f>
        <v>280.33333333333331</v>
      </c>
      <c r="G19" s="3">
        <f>IF('5_Costo_lavoro'!G19&gt;0,'5_Costo_lavoro'!G19/9*100,0)</f>
        <v>68.888888888888886</v>
      </c>
      <c r="H19" s="3">
        <f>IF('6_Prezzo abitazioni'!G19&gt;0,'6_Prezzo abitazioni'!G19/6*100,0)</f>
        <v>50</v>
      </c>
      <c r="I19" s="3">
        <f>IF('7_Crediti concessi privati'!G19&gt;0,'7_Crediti concessi privati'!G19/14*100,0)</f>
        <v>0</v>
      </c>
      <c r="J19" s="3">
        <f>IF('8_Debiti settore privato'!G19&gt;0,'8_Debiti settore privato'!G19/133*100,0)</f>
        <v>68.195488721804509</v>
      </c>
      <c r="K19" s="3">
        <f>IF('9_Debito pubblico'!G19&gt;0,'9_Debito pubblico'!G19/60*100,0)</f>
        <v>128</v>
      </c>
      <c r="L19" s="3">
        <f>IF('10_Disoccupazione'!G19&gt;0,'10_Disoccupazione'!G19/10*100,0)</f>
        <v>96</v>
      </c>
      <c r="M19" s="3">
        <f>IF('11_esposizione finanziaria'!G19&gt;0,'11_esposizione finanziaria'!G19/16.5*100,0)</f>
        <v>52.72727272727272</v>
      </c>
      <c r="N19" s="3">
        <f>IF('12_Tasso di attivita'!G19&lt;0,'12_Tasso di attivita'!G19/-0.2*100,0)</f>
        <v>0</v>
      </c>
      <c r="O19" s="3">
        <f>IF('13_Disoccupazione lungo periodo'!G19&gt;0,'13_Disoccupazione lungo periodo'!G19/0.5*100,0)</f>
        <v>0</v>
      </c>
      <c r="P19" s="3">
        <f>IF('14_Disoccupazione giovanile'!G19&gt;0,'14_Disoccupazione giovanile'!G19/2*100,0)</f>
        <v>0</v>
      </c>
      <c r="Q19">
        <f t="shared" si="0"/>
        <v>4</v>
      </c>
      <c r="R19" s="3">
        <f t="shared" si="4"/>
        <v>80.847090670398941</v>
      </c>
      <c r="S19">
        <f t="shared" si="5"/>
        <v>17</v>
      </c>
      <c r="T19">
        <f t="shared" si="1"/>
        <v>3</v>
      </c>
      <c r="U19" s="3">
        <f t="shared" si="2"/>
        <v>147.38730158730158</v>
      </c>
      <c r="V19">
        <f t="shared" si="6"/>
        <v>25</v>
      </c>
      <c r="W19">
        <f t="shared" si="3"/>
        <v>1</v>
      </c>
      <c r="X19" s="3">
        <f t="shared" si="7"/>
        <v>43.880306827675248</v>
      </c>
      <c r="Y19">
        <f t="shared" si="8"/>
        <v>5</v>
      </c>
      <c r="Z19" s="3">
        <f t="shared" si="9"/>
        <v>34.891507463066127</v>
      </c>
    </row>
    <row r="20" spans="1:26">
      <c r="A20" s="4" t="s">
        <v>56</v>
      </c>
      <c r="B20" t="s">
        <v>21</v>
      </c>
      <c r="C20" s="3">
        <f>IF('1_Bilancia commerciale'!G20&lt;1,ABS(1-'1_Bilancia commerciale'!G20)*20,('1_Bilancia commerciale'!G20-1)*20)</f>
        <v>16</v>
      </c>
      <c r="D20" s="3">
        <f>IF('2_posizione internaz.li'!G20&lt;0,'2_posizione internaz.li'!G20/-35*100,0)</f>
        <v>0</v>
      </c>
      <c r="E20" s="3">
        <f>IF('3_Tasso cambio effettivo'!G20&lt;0,'3_Tasso cambio effettivo'!G20/-5*100,'3_Tasso cambio effettivo'!G20/5*100)</f>
        <v>2</v>
      </c>
      <c r="F20" s="3">
        <f>IF('4_Quota export mondiale'!G20&lt;0,'4_Quota export mondiale'!G20/-6*100,0)</f>
        <v>208</v>
      </c>
      <c r="G20" s="3">
        <f>IF('5_Costo_lavoro'!G20&gt;0,'5_Costo_lavoro'!G20/9*100,0)</f>
        <v>27.777777777777779</v>
      </c>
      <c r="H20" s="3">
        <f>IF('6_Prezzo abitazioni'!G20&gt;0,'6_Prezzo abitazioni'!G20/6*100,0)</f>
        <v>35</v>
      </c>
      <c r="I20" s="3">
        <f>IF('7_Crediti concessi privati'!G20&gt;0,'7_Crediti concessi privati'!G20/14*100,0)</f>
        <v>52.857142857142861</v>
      </c>
      <c r="J20" s="3">
        <f>IF('8_Debiti settore privato'!G20&gt;0,'8_Debiti settore privato'!G20/133*100,0)</f>
        <v>108.19548872180451</v>
      </c>
      <c r="K20" s="3">
        <f>IF('9_Debito pubblico'!G20&gt;0,'9_Debito pubblico'!G20/60*100,0)</f>
        <v>105.66666666666666</v>
      </c>
      <c r="L20" s="3">
        <f>IF('10_Disoccupazione'!G20&gt;0,'10_Disoccupazione'!G20/10*100,0)</f>
        <v>60</v>
      </c>
      <c r="M20" s="3">
        <f>IF('11_esposizione finanziaria'!G20&gt;0,'11_esposizione finanziaria'!G20/16.5*100,0)</f>
        <v>35.757575757575758</v>
      </c>
      <c r="N20" s="3">
        <f>IF('12_Tasso di attivita'!G20&lt;0,'12_Tasso di attivita'!G20/-0.2*100,0)</f>
        <v>0</v>
      </c>
      <c r="O20" s="3">
        <f>IF('13_Disoccupazione lungo periodo'!G20&gt;0,'13_Disoccupazione lungo periodo'!G20/0.5*100,0)</f>
        <v>0</v>
      </c>
      <c r="P20" s="3">
        <f>IF('14_Disoccupazione giovanile'!G20&gt;0,'14_Disoccupazione giovanile'!G20/2*100,0)</f>
        <v>0</v>
      </c>
      <c r="Q20">
        <f t="shared" si="0"/>
        <v>3</v>
      </c>
      <c r="R20" s="3">
        <f t="shared" si="4"/>
        <v>46.518189412926247</v>
      </c>
      <c r="S20">
        <f t="shared" si="5"/>
        <v>2</v>
      </c>
      <c r="T20">
        <f t="shared" si="1"/>
        <v>1</v>
      </c>
      <c r="U20" s="3">
        <f t="shared" si="2"/>
        <v>50.755555555555553</v>
      </c>
      <c r="V20">
        <f t="shared" si="6"/>
        <v>3</v>
      </c>
      <c r="W20">
        <f t="shared" si="3"/>
        <v>2</v>
      </c>
      <c r="X20" s="3">
        <f t="shared" si="7"/>
        <v>44.16409711146553</v>
      </c>
      <c r="Y20">
        <f t="shared" si="8"/>
        <v>7</v>
      </c>
      <c r="Z20" s="3">
        <f t="shared" si="9"/>
        <v>61.032481367499045</v>
      </c>
    </row>
    <row r="21" spans="1:26">
      <c r="A21" s="4" t="s">
        <v>56</v>
      </c>
      <c r="B21" t="s">
        <v>22</v>
      </c>
      <c r="C21" s="3">
        <f>IF('1_Bilancia commerciale'!G21&lt;1,ABS(1-'1_Bilancia commerciale'!G21)*20,('1_Bilancia commerciale'!G21-1)*20)</f>
        <v>170</v>
      </c>
      <c r="D21" s="3">
        <f>IF('2_posizione internaz.li'!G21&lt;0,'2_posizione internaz.li'!G21/-35*100,0)</f>
        <v>0</v>
      </c>
      <c r="E21" s="3">
        <f>IF('3_Tasso cambio effettivo'!G21&lt;0,'3_Tasso cambio effettivo'!G21/-5*100,'3_Tasso cambio effettivo'!G21/5*100)</f>
        <v>13.999999999999998</v>
      </c>
      <c r="F21" s="3">
        <f>IF('4_Quota export mondiale'!G21&lt;0,'4_Quota export mondiale'!G21/-6*100,0)</f>
        <v>189.16666666666666</v>
      </c>
      <c r="G21" s="3">
        <f>IF('5_Costo_lavoro'!G21&gt;0,'5_Costo_lavoro'!G21/9*100,0)</f>
        <v>41.111111111111114</v>
      </c>
      <c r="H21" s="3">
        <f>IF('6_Prezzo abitazioni'!G21&gt;0,'6_Prezzo abitazioni'!G21/6*100,0)</f>
        <v>0</v>
      </c>
      <c r="I21" s="3">
        <f>IF('7_Crediti concessi privati'!G21&gt;0,'7_Crediti concessi privati'!G21/14*100,0)</f>
        <v>30.714285714285712</v>
      </c>
      <c r="J21" s="3">
        <f>IF('8_Debiti settore privato'!G21&gt;0,'8_Debiti settore privato'!G21/133*100,0)</f>
        <v>200.90225563909772</v>
      </c>
      <c r="K21" s="3">
        <f>IF('9_Debito pubblico'!G21&gt;0,'9_Debito pubblico'!G21/60*100,0)</f>
        <v>112.99999999999999</v>
      </c>
      <c r="L21" s="3">
        <f>IF('10_Disoccupazione'!G21&gt;0,'10_Disoccupazione'!G21/10*100,0)</f>
        <v>68</v>
      </c>
      <c r="M21" s="3">
        <f>IF('11_esposizione finanziaria'!G21&gt;0,'11_esposizione finanziaria'!G21/16.5*100,0)</f>
        <v>48.484848484848484</v>
      </c>
      <c r="N21" s="3">
        <f>IF('12_Tasso di attivita'!G21&lt;0,'12_Tasso di attivita'!G21/-0.2*100,0)</f>
        <v>0</v>
      </c>
      <c r="O21" s="3">
        <f>IF('13_Disoccupazione lungo periodo'!G21&gt;0,'13_Disoccupazione lungo periodo'!G21/0.5*100,0)</f>
        <v>260</v>
      </c>
      <c r="P21" s="3">
        <f>IF('14_Disoccupazione giovanile'!G21&gt;0,'14_Disoccupazione giovanile'!G21/2*100,0)</f>
        <v>135</v>
      </c>
      <c r="Q21">
        <f t="shared" si="0"/>
        <v>6</v>
      </c>
      <c r="R21" s="3">
        <f t="shared" si="4"/>
        <v>90.741369115429265</v>
      </c>
      <c r="S21">
        <f t="shared" si="5"/>
        <v>19</v>
      </c>
      <c r="T21">
        <f t="shared" si="1"/>
        <v>2</v>
      </c>
      <c r="U21" s="3">
        <f t="shared" si="2"/>
        <v>82.85555555555554</v>
      </c>
      <c r="V21">
        <f t="shared" si="6"/>
        <v>14</v>
      </c>
      <c r="W21">
        <f t="shared" si="3"/>
        <v>4</v>
      </c>
      <c r="X21" s="3">
        <f t="shared" si="7"/>
        <v>95.122376648692423</v>
      </c>
      <c r="Y21">
        <f t="shared" si="8"/>
        <v>18</v>
      </c>
      <c r="Z21" s="3">
        <f t="shared" si="9"/>
        <v>67.389438654349902</v>
      </c>
    </row>
    <row r="22" spans="1:26">
      <c r="A22" s="4" t="s">
        <v>56</v>
      </c>
      <c r="B22" t="s">
        <v>23</v>
      </c>
      <c r="C22" s="3">
        <f>IF('1_Bilancia commerciale'!G22&lt;1,ABS(1-'1_Bilancia commerciale'!G22)*20,('1_Bilancia commerciale'!G22-1)*20)</f>
        <v>20</v>
      </c>
      <c r="D22" s="3">
        <f>IF('2_posizione internaz.li'!G22&lt;0,'2_posizione internaz.li'!G22/-35*100,0)</f>
        <v>0</v>
      </c>
      <c r="E22" s="3">
        <f>IF('3_Tasso cambio effettivo'!G22&lt;0,'3_Tasso cambio effettivo'!G22/-5*100,'3_Tasso cambio effettivo'!G22/5*100)</f>
        <v>38</v>
      </c>
      <c r="F22" s="3">
        <f>IF('4_Quota export mondiale'!G22&lt;0,'4_Quota export mondiale'!G22/-6*100,0)</f>
        <v>262.5</v>
      </c>
      <c r="G22" s="3">
        <f>IF('5_Costo_lavoro'!G22&gt;0,'5_Costo_lavoro'!G22/9*100,0)</f>
        <v>87.777777777777771</v>
      </c>
      <c r="H22" s="3">
        <f>IF('6_Prezzo abitazioni'!G22&gt;0,'6_Prezzo abitazioni'!G22/6*100,0)</f>
        <v>23.333333333333332</v>
      </c>
      <c r="I22" s="3">
        <f>IF('7_Crediti concessi privati'!G22&gt;0,'7_Crediti concessi privati'!G22/14*100,0)</f>
        <v>6.4285714285714297</v>
      </c>
      <c r="J22" s="3">
        <f>IF('8_Debiti settore privato'!G22&gt;0,'8_Debiti settore privato'!G22/133*100,0)</f>
        <v>93.834586466165419</v>
      </c>
      <c r="K22" s="3">
        <f>IF('9_Debito pubblico'!G22&gt;0,'9_Debito pubblico'!G22/60*100,0)</f>
        <v>140</v>
      </c>
      <c r="L22" s="3">
        <f>IF('10_Disoccupazione'!G22&gt;0,'10_Disoccupazione'!G22/10*100,0)</f>
        <v>53</v>
      </c>
      <c r="M22" s="3">
        <f>IF('11_esposizione finanziaria'!G22&gt;0,'11_esposizione finanziaria'!G22/16.5*100,0)</f>
        <v>0</v>
      </c>
      <c r="N22" s="3">
        <f>IF('12_Tasso di attivita'!G22&lt;0,'12_Tasso di attivita'!G22/-0.2*100,0)</f>
        <v>0</v>
      </c>
      <c r="O22" s="3">
        <f>IF('13_Disoccupazione lungo periodo'!G22&gt;0,'13_Disoccupazione lungo periodo'!G22/0.5*100,0)</f>
        <v>60</v>
      </c>
      <c r="P22" s="3">
        <f>IF('14_Disoccupazione giovanile'!G22&gt;0,'14_Disoccupazione giovanile'!G22/2*100,0)</f>
        <v>70</v>
      </c>
      <c r="Q22">
        <f t="shared" si="0"/>
        <v>2</v>
      </c>
      <c r="R22" s="3">
        <f t="shared" si="4"/>
        <v>61.062447786131997</v>
      </c>
      <c r="S22">
        <f t="shared" si="5"/>
        <v>9</v>
      </c>
      <c r="T22">
        <f t="shared" si="1"/>
        <v>1</v>
      </c>
      <c r="U22" s="3">
        <f t="shared" si="2"/>
        <v>81.655555555555551</v>
      </c>
      <c r="V22">
        <f t="shared" si="6"/>
        <v>13</v>
      </c>
      <c r="W22">
        <f t="shared" si="3"/>
        <v>1</v>
      </c>
      <c r="X22" s="3">
        <f t="shared" si="7"/>
        <v>49.621832358674467</v>
      </c>
      <c r="Y22">
        <f t="shared" si="8"/>
        <v>11</v>
      </c>
      <c r="Z22" s="3">
        <f t="shared" si="9"/>
        <v>52.241190011184578</v>
      </c>
    </row>
    <row r="23" spans="1:26">
      <c r="A23" s="4" t="s">
        <v>57</v>
      </c>
      <c r="B23" t="s">
        <v>24</v>
      </c>
      <c r="C23" s="3">
        <f>IF('1_Bilancia commerciale'!G23&lt;1,ABS(1-'1_Bilancia commerciale'!G23)*20,('1_Bilancia commerciale'!G23-1)*20)</f>
        <v>66</v>
      </c>
      <c r="D23" s="3">
        <f>IF('2_posizione internaz.li'!G23&lt;0,'2_posizione internaz.li'!G23/-35*100,0)</f>
        <v>197.42857142857142</v>
      </c>
      <c r="E23" s="3">
        <f>IF('3_Tasso cambio effettivo'!G23&lt;0,'3_Tasso cambio effettivo'!G23/-5*100,'3_Tasso cambio effettivo'!G23/5*100)</f>
        <v>20</v>
      </c>
      <c r="F23" s="3">
        <f>IF('4_Quota export mondiale'!G23&lt;0,'4_Quota export mondiale'!G23/-6*100,0)</f>
        <v>0</v>
      </c>
      <c r="G23" s="3">
        <f>IF('5_Costo_lavoro'!G23&gt;0,'5_Costo_lavoro'!G23/9*100,0)</f>
        <v>32.222222222222221</v>
      </c>
      <c r="H23" s="3">
        <f>IF('6_Prezzo abitazioni'!G23&gt;0,'6_Prezzo abitazioni'!G23/6*100,0)</f>
        <v>20</v>
      </c>
      <c r="I23" s="3">
        <f>IF('7_Crediti concessi privati'!G23&gt;0,'7_Crediti concessi privati'!G23/14*100,0)</f>
        <v>32.857142857142854</v>
      </c>
      <c r="J23" s="3">
        <f>IF('8_Debiti settore privato'!G23&gt;0,'8_Debiti settore privato'!G23/133*100,0)</f>
        <v>58.721804511278187</v>
      </c>
      <c r="K23" s="3">
        <f>IF('9_Debito pubblico'!G23&gt;0,'9_Debito pubblico'!G23/60*100,0)</f>
        <v>84</v>
      </c>
      <c r="L23" s="3">
        <f>IF('10_Disoccupazione'!G23&gt;0,'10_Disoccupazione'!G23/10*100,0)</f>
        <v>98.000000000000014</v>
      </c>
      <c r="M23" s="3">
        <f>IF('11_esposizione finanziaria'!G23&gt;0,'11_esposizione finanziaria'!G23/16.5*100,0)</f>
        <v>4.2424242424242422</v>
      </c>
      <c r="N23" s="3">
        <f>IF('12_Tasso di attivita'!G23&lt;0,'12_Tasso di attivita'!G23/-0.2*100,0)</f>
        <v>0</v>
      </c>
      <c r="O23" s="3">
        <f>IF('13_Disoccupazione lungo periodo'!G23&gt;0,'13_Disoccupazione lungo periodo'!G23/0.5*100,0)</f>
        <v>40</v>
      </c>
      <c r="P23" s="3">
        <f>IF('14_Disoccupazione giovanile'!G23&gt;0,'14_Disoccupazione giovanile'!G23/2*100,0)</f>
        <v>0</v>
      </c>
      <c r="Q23">
        <f t="shared" si="0"/>
        <v>1</v>
      </c>
      <c r="R23" s="3">
        <f t="shared" si="4"/>
        <v>46.676583232974217</v>
      </c>
      <c r="S23">
        <f t="shared" si="5"/>
        <v>3</v>
      </c>
      <c r="T23">
        <f t="shared" si="1"/>
        <v>1</v>
      </c>
      <c r="U23" s="3">
        <f t="shared" si="2"/>
        <v>63.130158730158733</v>
      </c>
      <c r="V23">
        <f t="shared" si="6"/>
        <v>6</v>
      </c>
      <c r="W23">
        <f t="shared" si="3"/>
        <v>0</v>
      </c>
      <c r="X23" s="3">
        <f t="shared" si="7"/>
        <v>37.535707956760589</v>
      </c>
      <c r="Y23">
        <f t="shared" si="8"/>
        <v>4</v>
      </c>
      <c r="Z23" s="3">
        <f t="shared" si="9"/>
        <v>51.696367430675096</v>
      </c>
    </row>
    <row r="24" spans="1:26">
      <c r="A24" s="4" t="s">
        <v>56</v>
      </c>
      <c r="B24" t="s">
        <v>25</v>
      </c>
      <c r="C24" s="3">
        <f>IF('1_Bilancia commerciale'!G24&lt;1,ABS(1-'1_Bilancia commerciale'!G24)*20,('1_Bilancia commerciale'!G24-1)*20)</f>
        <v>18</v>
      </c>
      <c r="D24" s="3">
        <f>IF('2_posizione internaz.li'!G24&lt;0,'2_posizione internaz.li'!G24/-35*100,0)</f>
        <v>353.71428571428567</v>
      </c>
      <c r="E24" s="3">
        <f>IF('3_Tasso cambio effettivo'!G24&lt;0,'3_Tasso cambio effettivo'!G24/-5*100,'3_Tasso cambio effettivo'!G24/5*100)</f>
        <v>36</v>
      </c>
      <c r="F24" s="3">
        <f>IF('4_Quota export mondiale'!G24&lt;0,'4_Quota export mondiale'!G24/-6*100,0)</f>
        <v>122</v>
      </c>
      <c r="G24" s="3">
        <f>IF('5_Costo_lavoro'!G24&gt;0,'5_Costo_lavoro'!G24/9*100,0)</f>
        <v>0</v>
      </c>
      <c r="H24" s="3">
        <f>IF('6_Prezzo abitazioni'!G24&gt;0,'6_Prezzo abitazioni'!G24/6*100,0)</f>
        <v>66.666666666666657</v>
      </c>
      <c r="I24" s="3">
        <f>IF('7_Crediti concessi privati'!G24&gt;0,'7_Crediti concessi privati'!G24/14*100,0)</f>
        <v>0</v>
      </c>
      <c r="J24" s="3">
        <f>IF('8_Debiti settore privato'!G24&gt;0,'8_Debiti settore privato'!G24/133*100,0)</f>
        <v>142.93233082706766</v>
      </c>
      <c r="K24" s="3">
        <f>IF('9_Debito pubblico'!G24&gt;0,'9_Debito pubblico'!G24/60*100,0)</f>
        <v>221.50000000000003</v>
      </c>
      <c r="L24" s="3">
        <f>IF('10_Disoccupazione'!G24&gt;0,'10_Disoccupazione'!G24/10*100,0)</f>
        <v>154</v>
      </c>
      <c r="M24" s="3">
        <f>IF('11_esposizione finanziaria'!G24&gt;0,'11_esposizione finanziaria'!G24/16.5*100,0)</f>
        <v>0</v>
      </c>
      <c r="N24" s="3">
        <f>IF('12_Tasso di attivita'!G24&lt;0,'12_Tasso di attivita'!G24/-0.2*100,0)</f>
        <v>200</v>
      </c>
      <c r="O24" s="3">
        <f>IF('13_Disoccupazione lungo periodo'!G24&gt;0,'13_Disoccupazione lungo periodo'!G24/0.5*100,0)</f>
        <v>440.00000000000006</v>
      </c>
      <c r="P24" s="3">
        <f>IF('14_Disoccupazione giovanile'!G24&gt;0,'14_Disoccupazione giovanile'!G24/2*100,0)</f>
        <v>225</v>
      </c>
      <c r="Q24">
        <f t="shared" si="0"/>
        <v>8</v>
      </c>
      <c r="R24" s="3">
        <f t="shared" si="4"/>
        <v>141.41523451485858</v>
      </c>
      <c r="S24">
        <f t="shared" si="5"/>
        <v>24</v>
      </c>
      <c r="T24">
        <f t="shared" si="1"/>
        <v>2</v>
      </c>
      <c r="U24" s="3">
        <f t="shared" si="2"/>
        <v>105.94285714285714</v>
      </c>
      <c r="V24">
        <f t="shared" si="6"/>
        <v>21</v>
      </c>
      <c r="W24">
        <f t="shared" si="3"/>
        <v>6</v>
      </c>
      <c r="X24" s="3">
        <f t="shared" si="7"/>
        <v>161.12211083263716</v>
      </c>
      <c r="Y24">
        <f t="shared" si="8"/>
        <v>24</v>
      </c>
      <c r="Z24" s="3">
        <f t="shared" si="9"/>
        <v>73.244230139927382</v>
      </c>
    </row>
    <row r="25" spans="1:26">
      <c r="A25" s="4" t="s">
        <v>57</v>
      </c>
      <c r="B25" t="s">
        <v>26</v>
      </c>
      <c r="C25" s="3">
        <f>IF('1_Bilancia commerciale'!G25&lt;1,ABS(1-'1_Bilancia commerciale'!G25)*20,('1_Bilancia commerciale'!G25-1)*20)</f>
        <v>64</v>
      </c>
      <c r="D25" s="3">
        <f>IF('2_posizione internaz.li'!G25&lt;0,'2_posizione internaz.li'!G25/-35*100,0)</f>
        <v>163.71428571428569</v>
      </c>
      <c r="E25" s="3">
        <f>IF('3_Tasso cambio effettivo'!G25&lt;0,'3_Tasso cambio effettivo'!G25/-5*100,'3_Tasso cambio effettivo'!G25/5*100)</f>
        <v>20</v>
      </c>
      <c r="F25" s="3">
        <f>IF('4_Quota export mondiale'!G25&lt;0,'4_Quota export mondiale'!G25/-6*100,0)</f>
        <v>0</v>
      </c>
      <c r="G25" s="3">
        <f>IF('5_Costo_lavoro'!G25&gt;0,'5_Costo_lavoro'!G25/9*100,0)</f>
        <v>74.444444444444443</v>
      </c>
      <c r="H25" s="3">
        <f>IF('6_Prezzo abitazioni'!G25&gt;0,'6_Prezzo abitazioni'!G25/6*100,0)</f>
        <v>0</v>
      </c>
      <c r="I25" s="3">
        <f>IF('7_Crediti concessi privati'!G25&gt;0,'7_Crediti concessi privati'!G25/14*100,0)</f>
        <v>0</v>
      </c>
      <c r="J25" s="3">
        <f>IF('8_Debiti settore privato'!G25&gt;0,'8_Debiti settore privato'!G25/133*100,0)</f>
        <v>46.691729323308273</v>
      </c>
      <c r="K25" s="3">
        <f>IF('9_Debito pubblico'!G25&gt;0,'9_Debito pubblico'!G25/60*100,0)</f>
        <v>65.333333333333343</v>
      </c>
      <c r="L25" s="3">
        <f>IF('10_Disoccupazione'!G25&gt;0,'10_Disoccupazione'!G25/10*100,0)</f>
        <v>69</v>
      </c>
      <c r="M25" s="3">
        <f>IF('11_esposizione finanziaria'!G25&gt;0,'11_esposizione finanziaria'!G25/16.5*100,0)</f>
        <v>7.2727272727272725</v>
      </c>
      <c r="N25" s="3">
        <f>IF('12_Tasso di attivita'!G25&lt;0,'12_Tasso di attivita'!G25/-0.2*100,0)</f>
        <v>0</v>
      </c>
      <c r="O25" s="3">
        <f>IF('13_Disoccupazione lungo periodo'!G25&gt;0,'13_Disoccupazione lungo periodo'!G25/0.5*100,0)</f>
        <v>0</v>
      </c>
      <c r="P25" s="3">
        <f>IF('14_Disoccupazione giovanile'!G25&gt;0,'14_Disoccupazione giovanile'!G25/2*100,0)</f>
        <v>5</v>
      </c>
      <c r="Q25">
        <f t="shared" si="0"/>
        <v>1</v>
      </c>
      <c r="R25" s="3">
        <f t="shared" si="4"/>
        <v>36.81832286343564</v>
      </c>
      <c r="S25">
        <f t="shared" si="5"/>
        <v>1</v>
      </c>
      <c r="T25">
        <f t="shared" si="1"/>
        <v>1</v>
      </c>
      <c r="U25" s="3">
        <f t="shared" si="2"/>
        <v>64.43174603174603</v>
      </c>
      <c r="V25">
        <f t="shared" si="6"/>
        <v>7</v>
      </c>
      <c r="W25">
        <f t="shared" si="3"/>
        <v>0</v>
      </c>
      <c r="X25" s="3">
        <f t="shared" si="7"/>
        <v>21.477532214374321</v>
      </c>
      <c r="Y25">
        <f t="shared" si="8"/>
        <v>1</v>
      </c>
      <c r="Z25" s="3">
        <f t="shared" si="9"/>
        <v>37.500309414328783</v>
      </c>
    </row>
    <row r="26" spans="1:26">
      <c r="A26" s="4" t="s">
        <v>56</v>
      </c>
      <c r="B26" t="s">
        <v>27</v>
      </c>
      <c r="C26" s="3">
        <f>IF('1_Bilancia commerciale'!G26&lt;1,ABS(1-'1_Bilancia commerciale'!G26)*20,('1_Bilancia commerciale'!G26-1)*20)</f>
        <v>44</v>
      </c>
      <c r="D26" s="3">
        <f>IF('2_posizione internaz.li'!G26&lt;0,'2_posizione internaz.li'!G26/-35*100,0)</f>
        <v>109.71428571428572</v>
      </c>
      <c r="E26" s="3">
        <f>IF('3_Tasso cambio effettivo'!G26&lt;0,'3_Tasso cambio effettivo'!G26/-5*100,'3_Tasso cambio effettivo'!G26/5*100)</f>
        <v>24</v>
      </c>
      <c r="F26" s="3">
        <f>IF('4_Quota export mondiale'!G26&lt;0,'4_Quota export mondiale'!G26/-6*100,0)</f>
        <v>212.16666666666666</v>
      </c>
      <c r="G26" s="3">
        <f>IF('5_Costo_lavoro'!G26&gt;0,'5_Costo_lavoro'!G26/9*100,0)</f>
        <v>1.1111111111111112</v>
      </c>
      <c r="H26" s="3">
        <f>IF('6_Prezzo abitazioni'!G26&gt;0,'6_Prezzo abitazioni'!G26/6*100,0)</f>
        <v>0</v>
      </c>
      <c r="I26" s="3">
        <f>IF('7_Crediti concessi privati'!G26&gt;0,'7_Crediti concessi privati'!G26/14*100,0)</f>
        <v>0</v>
      </c>
      <c r="J26" s="3">
        <f>IF('8_Debiti settore privato'!G26&gt;0,'8_Debiti settore privato'!G26/133*100,0)</f>
        <v>73.609022556390983</v>
      </c>
      <c r="K26" s="3">
        <f>IF('9_Debito pubblico'!G26&gt;0,'9_Debito pubblico'!G26/60*100,0)</f>
        <v>133.83333333333334</v>
      </c>
      <c r="L26" s="3">
        <f>IF('10_Disoccupazione'!G26&gt;0,'10_Disoccupazione'!G26/10*100,0)</f>
        <v>96</v>
      </c>
      <c r="M26" s="3">
        <f>IF('11_esposizione finanziaria'!G26&gt;0,'11_esposizione finanziaria'!G26/16.5*100,0)</f>
        <v>0</v>
      </c>
      <c r="N26" s="3">
        <f>IF('12_Tasso di attivita'!G26&lt;0,'12_Tasso di attivita'!G26/-0.2*100,0)</f>
        <v>0</v>
      </c>
      <c r="O26" s="3">
        <f>IF('13_Disoccupazione lungo periodo'!G26&gt;0,'13_Disoccupazione lungo periodo'!G26/0.5*100,0)</f>
        <v>340</v>
      </c>
      <c r="P26" s="3">
        <f>IF('14_Disoccupazione giovanile'!G26&gt;0,'14_Disoccupazione giovanile'!G26/2*100,0)</f>
        <v>225</v>
      </c>
      <c r="Q26">
        <f t="shared" si="0"/>
        <v>5</v>
      </c>
      <c r="R26" s="3">
        <f t="shared" si="4"/>
        <v>89.959601384413418</v>
      </c>
      <c r="S26">
        <f t="shared" si="5"/>
        <v>18</v>
      </c>
      <c r="T26">
        <f t="shared" si="1"/>
        <v>2</v>
      </c>
      <c r="U26" s="3">
        <f t="shared" si="2"/>
        <v>78.198412698412696</v>
      </c>
      <c r="V26">
        <f t="shared" si="6"/>
        <v>10</v>
      </c>
      <c r="W26">
        <f t="shared" si="3"/>
        <v>3</v>
      </c>
      <c r="X26" s="3">
        <f t="shared" si="7"/>
        <v>96.493595098858265</v>
      </c>
      <c r="Y26">
        <f t="shared" si="8"/>
        <v>19</v>
      </c>
      <c r="Z26" s="3">
        <f t="shared" si="9"/>
        <v>68.954948548731281</v>
      </c>
    </row>
    <row r="27" spans="1:26">
      <c r="A27" s="4" t="s">
        <v>56</v>
      </c>
      <c r="B27" t="s">
        <v>28</v>
      </c>
      <c r="C27" s="3">
        <f>IF('1_Bilancia commerciale'!G27&lt;1,ABS(1-'1_Bilancia commerciale'!G27)*20,('1_Bilancia commerciale'!G27-1)*20)</f>
        <v>6.0000000000000009</v>
      </c>
      <c r="D27" s="3">
        <f>IF('2_posizione internaz.li'!G27&lt;0,'2_posizione internaz.li'!G27/-35*100,0)</f>
        <v>181.42857142857142</v>
      </c>
      <c r="E27" s="3">
        <f>IF('3_Tasso cambio effettivo'!G27&lt;0,'3_Tasso cambio effettivo'!G27/-5*100,'3_Tasso cambio effettivo'!G27/5*100)</f>
        <v>24</v>
      </c>
      <c r="F27" s="3">
        <f>IF('4_Quota export mondiale'!G27&lt;0,'4_Quota export mondiale'!G27/-6*100,0)</f>
        <v>0</v>
      </c>
      <c r="G27" s="3">
        <f>IF('5_Costo_lavoro'!G27&gt;0,'5_Costo_lavoro'!G27/9*100,0)</f>
        <v>26.666666666666668</v>
      </c>
      <c r="H27" s="3">
        <f>IF('6_Prezzo abitazioni'!G27&gt;0,'6_Prezzo abitazioni'!G27/6*100,0)</f>
        <v>25</v>
      </c>
      <c r="I27" s="3">
        <f>IF('7_Crediti concessi privati'!G27&gt;0,'7_Crediti concessi privati'!G27/14*100,0)</f>
        <v>35.714285714285715</v>
      </c>
      <c r="J27" s="3">
        <f>IF('8_Debiti settore privato'!G27&gt;0,'8_Debiti settore privato'!G27/133*100,0)</f>
        <v>59.398496240601503</v>
      </c>
      <c r="K27" s="3">
        <f>IF('9_Debito pubblico'!G27&gt;0,'9_Debito pubblico'!G27/60*100,0)</f>
        <v>89.166666666666671</v>
      </c>
      <c r="L27" s="3">
        <f>IF('10_Disoccupazione'!G27&gt;0,'10_Disoccupazione'!G27/10*100,0)</f>
        <v>138</v>
      </c>
      <c r="M27" s="3">
        <f>IF('11_esposizione finanziaria'!G27&gt;0,'11_esposizione finanziaria'!G27/16.5*100,0)</f>
        <v>56.969696969696969</v>
      </c>
      <c r="N27" s="3">
        <f>IF('12_Tasso di attivita'!G27&lt;0,'12_Tasso di attivita'!G27/-0.2*100,0)</f>
        <v>0</v>
      </c>
      <c r="O27" s="3">
        <f>IF('13_Disoccupazione lungo periodo'!G27&gt;0,'13_Disoccupazione lungo periodo'!G27/0.5*100,0)</f>
        <v>20</v>
      </c>
      <c r="P27" s="3">
        <f>IF('14_Disoccupazione giovanile'!G27&gt;0,'14_Disoccupazione giovanile'!G27/2*100,0)</f>
        <v>0</v>
      </c>
      <c r="Q27">
        <f t="shared" si="0"/>
        <v>2</v>
      </c>
      <c r="R27" s="3">
        <f t="shared" si="4"/>
        <v>47.310313120463498</v>
      </c>
      <c r="S27">
        <f t="shared" si="5"/>
        <v>4</v>
      </c>
      <c r="T27">
        <f t="shared" si="1"/>
        <v>1</v>
      </c>
      <c r="U27" s="3">
        <f t="shared" si="2"/>
        <v>47.619047619047613</v>
      </c>
      <c r="V27">
        <f t="shared" si="6"/>
        <v>2</v>
      </c>
      <c r="W27">
        <f t="shared" si="3"/>
        <v>1</v>
      </c>
      <c r="X27" s="3">
        <f t="shared" si="7"/>
        <v>47.138793954583434</v>
      </c>
      <c r="Y27">
        <f t="shared" si="8"/>
        <v>9</v>
      </c>
      <c r="Z27" s="3">
        <f t="shared" si="9"/>
        <v>64.052652372464749</v>
      </c>
    </row>
    <row r="28" spans="1:26">
      <c r="A28" s="4" t="s">
        <v>56</v>
      </c>
      <c r="B28" t="s">
        <v>29</v>
      </c>
      <c r="C28" s="3">
        <f>IF('1_Bilancia commerciale'!G28&lt;1,ABS(1-'1_Bilancia commerciale'!G28)*20,('1_Bilancia commerciale'!G28-1)*20)</f>
        <v>54</v>
      </c>
      <c r="D28" s="3">
        <f>IF('2_posizione internaz.li'!G28&lt;0,'2_posizione internaz.li'!G28/-35*100,0)</f>
        <v>8.8571428571428577</v>
      </c>
      <c r="E28" s="3">
        <f>IF('3_Tasso cambio effettivo'!G28&lt;0,'3_Tasso cambio effettivo'!G28/-5*100,'3_Tasso cambio effettivo'!G28/5*100)</f>
        <v>54</v>
      </c>
      <c r="F28" s="3">
        <f>IF('4_Quota export mondiale'!G28&lt;0,'4_Quota export mondiale'!G28/-6*100,0)</f>
        <v>455</v>
      </c>
      <c r="G28" s="3">
        <f>IF('5_Costo_lavoro'!G28&gt;0,'5_Costo_lavoro'!G28/9*100,0)</f>
        <v>84.444444444444443</v>
      </c>
      <c r="H28" s="3">
        <f>IF('6_Prezzo abitazioni'!G28&gt;0,'6_Prezzo abitazioni'!G28/6*100,0)</f>
        <v>0</v>
      </c>
      <c r="I28" s="3">
        <f>IF('7_Crediti concessi privati'!G28&gt;0,'7_Crediti concessi privati'!G28/14*100,0)</f>
        <v>12.142857142857142</v>
      </c>
      <c r="J28" s="3">
        <f>IF('8_Debiti settore privato'!G28&gt;0,'8_Debiti settore privato'!G28/133*100,0)</f>
        <v>111.87969924812032</v>
      </c>
      <c r="K28" s="3">
        <f>IF('9_Debito pubblico'!G28&gt;0,'9_Debito pubblico'!G28/60*100,0)</f>
        <v>99.666666666666657</v>
      </c>
      <c r="L28" s="3">
        <f>IF('10_Disoccupazione'!G28&gt;0,'10_Disoccupazione'!G28/10*100,0)</f>
        <v>82</v>
      </c>
      <c r="M28" s="3">
        <f>IF('11_esposizione finanziaria'!G28&gt;0,'11_esposizione finanziaria'!G28/16.5*100,0)</f>
        <v>56.363636363636374</v>
      </c>
      <c r="N28" s="3">
        <f>IF('12_Tasso di attivita'!G28&lt;0,'12_Tasso di attivita'!G28/-0.2*100,0)</f>
        <v>0</v>
      </c>
      <c r="O28" s="3">
        <f>IF('13_Disoccupazione lungo periodo'!G28&gt;0,'13_Disoccupazione lungo periodo'!G28/0.5*100,0)</f>
        <v>40</v>
      </c>
      <c r="P28" s="3">
        <f>IF('14_Disoccupazione giovanile'!G28&gt;0,'14_Disoccupazione giovanile'!G28/2*100,0)</f>
        <v>20</v>
      </c>
      <c r="Q28">
        <f t="shared" si="0"/>
        <v>2</v>
      </c>
      <c r="R28" s="3">
        <f t="shared" si="4"/>
        <v>77.02531762306198</v>
      </c>
      <c r="S28">
        <f t="shared" si="5"/>
        <v>15</v>
      </c>
      <c r="T28">
        <f t="shared" si="1"/>
        <v>1</v>
      </c>
      <c r="U28" s="3">
        <f t="shared" si="2"/>
        <v>131.26031746031748</v>
      </c>
      <c r="V28">
        <f t="shared" si="6"/>
        <v>24</v>
      </c>
      <c r="W28">
        <f t="shared" si="3"/>
        <v>1</v>
      </c>
      <c r="X28" s="3">
        <f t="shared" si="7"/>
        <v>46.894762157920049</v>
      </c>
      <c r="Y28">
        <f t="shared" si="8"/>
        <v>8</v>
      </c>
      <c r="Z28" s="3">
        <f t="shared" si="9"/>
        <v>39.138602405165038</v>
      </c>
    </row>
    <row r="29" spans="1:26">
      <c r="A29" s="4" t="s">
        <v>57</v>
      </c>
      <c r="B29" t="s">
        <v>30</v>
      </c>
      <c r="C29" s="3">
        <f>IF('1_Bilancia commerciale'!G29&lt;1,ABS(1-'1_Bilancia commerciale'!G29)*20,('1_Bilancia commerciale'!G29-1)*20)</f>
        <v>82</v>
      </c>
      <c r="D29" s="3">
        <f>IF('2_posizione internaz.li'!G29&lt;0,'2_posizione internaz.li'!G29/-35*100,0)</f>
        <v>6.5714285714285712</v>
      </c>
      <c r="E29" s="3">
        <f>IF('3_Tasso cambio effettivo'!G29&lt;0,'3_Tasso cambio effettivo'!G29/-5*100,'3_Tasso cambio effettivo'!G29/5*100)</f>
        <v>74</v>
      </c>
      <c r="F29" s="3">
        <f>IF('4_Quota export mondiale'!G29&lt;0,'4_Quota export mondiale'!G29/-6*100,0)</f>
        <v>160.50000000000003</v>
      </c>
      <c r="G29" s="3">
        <f>IF('5_Costo_lavoro'!G29&gt;0,'5_Costo_lavoro'!G29/9*100,0)</f>
        <v>83.333333333333343</v>
      </c>
      <c r="H29" s="3">
        <f>IF('6_Prezzo abitazioni'!G29&gt;0,'6_Prezzo abitazioni'!G29/6*100,0)</f>
        <v>141.66666666666669</v>
      </c>
      <c r="I29" s="3">
        <f>IF('7_Crediti concessi privati'!G29&gt;0,'7_Crediti concessi privati'!G29/14*100,0)</f>
        <v>32.857142857142854</v>
      </c>
      <c r="J29" s="3">
        <f>IF('8_Debiti settore privato'!G29&gt;0,'8_Debiti settore privato'!G29/133*100,0)</f>
        <v>145.33834586466165</v>
      </c>
      <c r="K29" s="3">
        <f>IF('9_Debito pubblico'!G29&gt;0,'9_Debito pubblico'!G29/60*100,0)</f>
        <v>75.333333333333343</v>
      </c>
      <c r="L29" s="3">
        <f>IF('10_Disoccupazione'!G29&gt;0,'10_Disoccupazione'!G29/10*100,0)</f>
        <v>80</v>
      </c>
      <c r="M29" s="3">
        <f>IF('11_esposizione finanziaria'!G29&gt;0,'11_esposizione finanziaria'!G29/16.5*100,0)</f>
        <v>76.363636363636374</v>
      </c>
      <c r="N29" s="3">
        <f>IF('12_Tasso di attivita'!G29&lt;0,'12_Tasso di attivita'!G29/-0.2*100,0)</f>
        <v>0</v>
      </c>
      <c r="O29" s="3">
        <f>IF('13_Disoccupazione lungo periodo'!G29&gt;0,'13_Disoccupazione lungo periodo'!G29/0.5*100,0)</f>
        <v>0</v>
      </c>
      <c r="P29" s="3">
        <f>IF('14_Disoccupazione giovanile'!G29&gt;0,'14_Disoccupazione giovanile'!G29/2*100,0)</f>
        <v>5</v>
      </c>
      <c r="Q29">
        <f t="shared" si="0"/>
        <v>3</v>
      </c>
      <c r="R29" s="3">
        <f t="shared" si="4"/>
        <v>68.783134785014497</v>
      </c>
      <c r="S29">
        <f t="shared" si="5"/>
        <v>12</v>
      </c>
      <c r="T29">
        <f t="shared" si="1"/>
        <v>1</v>
      </c>
      <c r="U29" s="3">
        <f t="shared" si="2"/>
        <v>81.280952380952385</v>
      </c>
      <c r="V29">
        <f t="shared" si="6"/>
        <v>12</v>
      </c>
      <c r="W29">
        <f t="shared" si="3"/>
        <v>2</v>
      </c>
      <c r="X29" s="3">
        <f t="shared" si="7"/>
        <v>61.839902787271207</v>
      </c>
      <c r="Y29">
        <f t="shared" si="8"/>
        <v>15</v>
      </c>
      <c r="Z29" s="3">
        <f t="shared" si="9"/>
        <v>57.796469068533526</v>
      </c>
    </row>
    <row r="30" spans="1:26">
      <c r="A30" s="4" t="s">
        <v>57</v>
      </c>
      <c r="B30" t="s">
        <v>31</v>
      </c>
      <c r="C30" s="3">
        <f>IF('1_Bilancia commerciale'!G30&lt;1,ABS(1-'1_Bilancia commerciale'!G30)*20,('1_Bilancia commerciale'!G30-1)*20)</f>
        <v>106</v>
      </c>
      <c r="D30" s="3">
        <f>IF('2_posizione internaz.li'!G30&lt;0,'2_posizione internaz.li'!G30/-35*100,0)</f>
        <v>65.142857142857153</v>
      </c>
      <c r="E30" s="3">
        <f>IF('3_Tasso cambio effettivo'!G30&lt;0,'3_Tasso cambio effettivo'!G30/-5*100,'3_Tasso cambio effettivo'!G30/5*100)</f>
        <v>202</v>
      </c>
      <c r="F30" s="3">
        <f>IF('4_Quota export mondiale'!G30&lt;0,'4_Quota export mondiale'!G30/-6*100,0)</f>
        <v>153.16666666666666</v>
      </c>
      <c r="G30" s="3">
        <f>IF('5_Costo_lavoro'!G30&gt;0,'5_Costo_lavoro'!G30/9*100,0)</f>
        <v>44.444444444444443</v>
      </c>
      <c r="H30" s="3">
        <f>IF('6_Prezzo abitazioni'!G30&gt;0,'6_Prezzo abitazioni'!G30/6*100,0)</f>
        <v>106.66666666666667</v>
      </c>
      <c r="I30" s="3">
        <f>IF('7_Crediti concessi privati'!G30&gt;0,'7_Crediti concessi privati'!G30/14*100,0)</f>
        <v>42.857142857142854</v>
      </c>
      <c r="J30" s="3">
        <f>IF('8_Debiti settore privato'!G30&gt;0,'8_Debiti settore privato'!G30/133*100,0)</f>
        <v>123.00751879699247</v>
      </c>
      <c r="K30" s="3">
        <f>IF('9_Debito pubblico'!G30&gt;0,'9_Debito pubblico'!G30/60*100,0)</f>
        <v>143.66666666666669</v>
      </c>
      <c r="L30" s="3">
        <f>IF('10_Disoccupazione'!G30&gt;0,'10_Disoccupazione'!G30/10*100,0)</f>
        <v>72</v>
      </c>
      <c r="M30" s="3">
        <f>IF('11_esposizione finanziaria'!G30&gt;0,'11_esposizione finanziaria'!G30/16.5*100,0)</f>
        <v>29.09090909090909</v>
      </c>
      <c r="N30" s="3">
        <f>IF('12_Tasso di attivita'!G30&lt;0,'12_Tasso di attivita'!G30/-0.2*100,0)</f>
        <v>0</v>
      </c>
      <c r="O30" s="3">
        <f>IF('13_Disoccupazione lungo periodo'!G30&gt;0,'13_Disoccupazione lungo periodo'!G30/0.5*100,0)</f>
        <v>0</v>
      </c>
      <c r="P30" s="3">
        <f>IF('14_Disoccupazione giovanile'!G30&gt;0,'14_Disoccupazione giovanile'!G30/2*100,0)</f>
        <v>0</v>
      </c>
      <c r="Q30">
        <f t="shared" si="0"/>
        <v>6</v>
      </c>
      <c r="R30" s="3">
        <f t="shared" si="4"/>
        <v>77.717348023738992</v>
      </c>
      <c r="S30">
        <f t="shared" si="5"/>
        <v>16</v>
      </c>
      <c r="T30">
        <f t="shared" si="1"/>
        <v>3</v>
      </c>
      <c r="U30" s="3">
        <f t="shared" si="2"/>
        <v>114.15079365079366</v>
      </c>
      <c r="V30">
        <f t="shared" si="6"/>
        <v>22</v>
      </c>
      <c r="W30">
        <f t="shared" si="3"/>
        <v>3</v>
      </c>
      <c r="X30" s="3">
        <f t="shared" si="7"/>
        <v>57.476544897597527</v>
      </c>
      <c r="Y30">
        <f t="shared" si="8"/>
        <v>13</v>
      </c>
      <c r="Z30" s="3">
        <f t="shared" si="9"/>
        <v>47.543062615677002</v>
      </c>
    </row>
    <row r="31" spans="1:26">
      <c r="A31" s="4"/>
      <c r="B31" t="s">
        <v>82</v>
      </c>
      <c r="C31" s="3">
        <f>AVERAGE(C3:C30)</f>
        <v>50.571428571428569</v>
      </c>
      <c r="D31" s="3">
        <f t="shared" ref="D31:P31" si="10">AVERAGE(D3:D30)</f>
        <v>143.85714285714289</v>
      </c>
      <c r="E31" s="3">
        <f>AVERAGE(E3:E30)</f>
        <v>49.142857142857146</v>
      </c>
      <c r="F31" s="3">
        <f>AVERAGE(F3:F30)</f>
        <v>168.20833333333334</v>
      </c>
      <c r="G31" s="3">
        <f t="shared" si="10"/>
        <v>55.833333333333321</v>
      </c>
      <c r="H31" s="3">
        <f>AVERAGE(H3:H30)</f>
        <v>47.559523809523817</v>
      </c>
      <c r="I31" s="3">
        <f>AVERAGE(I3:I30)</f>
        <v>20.102040816326532</v>
      </c>
      <c r="J31" s="3">
        <f t="shared" si="10"/>
        <v>112.66648764769067</v>
      </c>
      <c r="K31" s="3">
        <f t="shared" si="10"/>
        <v>122.54761904761905</v>
      </c>
      <c r="L31" s="3">
        <f t="shared" si="10"/>
        <v>108.42857142857143</v>
      </c>
      <c r="M31" s="3">
        <f t="shared" si="10"/>
        <v>44.329004329004341</v>
      </c>
      <c r="N31" s="3">
        <f t="shared" si="10"/>
        <v>28.571428571428566</v>
      </c>
      <c r="O31" s="3">
        <f t="shared" si="10"/>
        <v>242.85714285714286</v>
      </c>
      <c r="P31" s="3">
        <f t="shared" si="10"/>
        <v>135.35714285714286</v>
      </c>
      <c r="R31" s="3">
        <f t="shared" si="4"/>
        <v>95.002289757324661</v>
      </c>
      <c r="U31" s="3">
        <f t="shared" si="2"/>
        <v>93.522619047619045</v>
      </c>
      <c r="X31" s="3">
        <f t="shared" si="7"/>
        <v>95.824329040494462</v>
      </c>
      <c r="Z31" s="3">
        <f t="shared" si="9"/>
        <v>64.84196806259142</v>
      </c>
    </row>
    <row r="32" spans="1:26">
      <c r="A32" s="4" t="s">
        <v>56</v>
      </c>
      <c r="C32" s="3">
        <f>SUMIF($A3:$A30,"EUR",C3:C30)/19</f>
        <v>45.473684210526315</v>
      </c>
      <c r="D32" s="3">
        <f t="shared" ref="D32:P32" si="11">SUMIF($A3:$A30,"EUR",D3:D30)/19</f>
        <v>147.71428571428572</v>
      </c>
      <c r="E32" s="3">
        <f t="shared" si="11"/>
        <v>33.05263157894737</v>
      </c>
      <c r="F32" s="3">
        <f t="shared" si="11"/>
        <v>180.23684210526315</v>
      </c>
      <c r="G32" s="3">
        <f t="shared" si="11"/>
        <v>52.339181286549703</v>
      </c>
      <c r="H32" s="3">
        <f t="shared" si="11"/>
        <v>47.719298245614034</v>
      </c>
      <c r="I32" s="3">
        <f t="shared" si="11"/>
        <v>22.406015037593985</v>
      </c>
      <c r="J32" s="3">
        <f t="shared" si="11"/>
        <v>121.86782746339532</v>
      </c>
      <c r="K32" s="3">
        <f t="shared" si="11"/>
        <v>137.07894736842107</v>
      </c>
      <c r="L32" s="3">
        <f t="shared" si="11"/>
        <v>115.26315789473684</v>
      </c>
      <c r="M32" s="3">
        <f t="shared" si="11"/>
        <v>49.696969696969703</v>
      </c>
      <c r="N32" s="3">
        <f t="shared" si="11"/>
        <v>10.526315789473685</v>
      </c>
      <c r="O32" s="3">
        <f t="shared" si="11"/>
        <v>331.57894736842104</v>
      </c>
      <c r="P32" s="3">
        <f t="shared" si="11"/>
        <v>177.10526315789474</v>
      </c>
      <c r="R32" s="3">
        <f t="shared" si="4"/>
        <v>105.14709763700662</v>
      </c>
      <c r="U32" s="3">
        <f t="shared" si="2"/>
        <v>91.763324979114458</v>
      </c>
      <c r="X32" s="3">
        <f t="shared" si="7"/>
        <v>112.58252689139115</v>
      </c>
      <c r="Z32" s="3">
        <f t="shared" si="9"/>
        <v>68.831649374566197</v>
      </c>
    </row>
    <row r="33" spans="1:26">
      <c r="A33" s="4" t="s">
        <v>57</v>
      </c>
      <c r="C33" s="3">
        <f>SUMIF($A3:$A30,"N_EUR",C3:C30)/9</f>
        <v>61.333333333333336</v>
      </c>
      <c r="D33" s="3">
        <f t="shared" ref="D33:P33" si="12">SUMIF($A3:$A30,"N_EUR",D3:D30)/9</f>
        <v>135.71428571428572</v>
      </c>
      <c r="E33" s="3">
        <f t="shared" si="12"/>
        <v>83.111111111111114</v>
      </c>
      <c r="F33" s="3">
        <f t="shared" si="12"/>
        <v>142.81481481481484</v>
      </c>
      <c r="G33" s="3">
        <f t="shared" si="12"/>
        <v>63.20987654320988</v>
      </c>
      <c r="H33" s="3">
        <f t="shared" si="12"/>
        <v>47.222222222222229</v>
      </c>
      <c r="I33" s="3">
        <f t="shared" si="12"/>
        <v>15.238095238095237</v>
      </c>
      <c r="J33" s="3">
        <f t="shared" si="12"/>
        <v>93.241436925647449</v>
      </c>
      <c r="K33" s="3">
        <f t="shared" si="12"/>
        <v>91.870370370370381</v>
      </c>
      <c r="L33" s="3">
        <f t="shared" si="12"/>
        <v>94</v>
      </c>
      <c r="M33" s="3">
        <f t="shared" si="12"/>
        <v>32.996632996632997</v>
      </c>
      <c r="N33" s="3">
        <f t="shared" si="12"/>
        <v>66.666666666666657</v>
      </c>
      <c r="O33" s="3">
        <f t="shared" si="12"/>
        <v>55.555555555555557</v>
      </c>
      <c r="P33" s="3">
        <f t="shared" si="12"/>
        <v>47.222222222222229</v>
      </c>
      <c r="R33" s="3">
        <f t="shared" si="4"/>
        <v>73.585473122440547</v>
      </c>
      <c r="U33" s="3">
        <f t="shared" si="2"/>
        <v>97.236684303350984</v>
      </c>
      <c r="X33" s="3">
        <f t="shared" si="7"/>
        <v>60.44591135526808</v>
      </c>
      <c r="Z33" s="3">
        <f t="shared" si="9"/>
        <v>52.806735110049388</v>
      </c>
    </row>
    <row r="34" spans="1:26">
      <c r="A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  <c r="U34" s="3"/>
      <c r="X34" s="3"/>
    </row>
    <row r="35" spans="1:2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6">
      <c r="A36" s="4" t="s">
        <v>59</v>
      </c>
      <c r="E36" s="7" t="s">
        <v>71</v>
      </c>
      <c r="G36" s="6" t="s">
        <v>72</v>
      </c>
    </row>
  </sheetData>
  <mergeCells count="3">
    <mergeCell ref="Q1:S1"/>
    <mergeCell ref="T1:V1"/>
    <mergeCell ref="W1:Y1"/>
  </mergeCells>
  <conditionalFormatting sqref="N31:P31 C3:M33">
    <cfRule type="cellIs" dxfId="34" priority="4" stopIfTrue="1" operator="greaterThanOrEqual">
      <formula>100</formula>
    </cfRule>
  </conditionalFormatting>
  <conditionalFormatting sqref="N3:N30 N32:N33">
    <cfRule type="cellIs" dxfId="33" priority="3" stopIfTrue="1" operator="greaterThanOrEqual">
      <formula>100</formula>
    </cfRule>
  </conditionalFormatting>
  <conditionalFormatting sqref="O3:O30 O32:O33">
    <cfRule type="cellIs" dxfId="32" priority="2" stopIfTrue="1" operator="greaterThanOrEqual">
      <formula>100</formula>
    </cfRule>
  </conditionalFormatting>
  <conditionalFormatting sqref="P3:P30 P32:P33">
    <cfRule type="cellIs" dxfId="31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activeCell="M35" sqref="M35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6">
      <c r="Q1" s="74" t="s">
        <v>79</v>
      </c>
      <c r="R1" s="75"/>
      <c r="S1" s="75"/>
      <c r="T1" s="74" t="s">
        <v>80</v>
      </c>
      <c r="U1" s="75"/>
      <c r="V1" s="75"/>
      <c r="W1" s="74" t="s">
        <v>81</v>
      </c>
      <c r="X1" s="75"/>
      <c r="Y1" s="75"/>
    </row>
    <row r="2" spans="1:26" ht="38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</row>
    <row r="3" spans="1:26">
      <c r="A3" s="4" t="s">
        <v>56</v>
      </c>
      <c r="B3" t="s">
        <v>3</v>
      </c>
      <c r="C3" s="3">
        <f>IF('1_Bilancia commerciale'!H3&lt;1,ABS(1-'1_Bilancia commerciale'!H3)*20,('1_Bilancia commerciale'!H3-1)*20)</f>
        <v>0</v>
      </c>
      <c r="D3" s="3">
        <f>IF('2_posizione internaz.li'!H3&lt;0,'2_posizione internaz.li'!H3/-35*100,0)</f>
        <v>0</v>
      </c>
      <c r="E3" s="3">
        <f>IF('3_Tasso cambio effettivo'!H3&lt;0,'3_Tasso cambio effettivo'!H3/-5*100,'3_Tasso cambio effettivo'!H3/5*100)</f>
        <v>34</v>
      </c>
      <c r="F3" s="3">
        <f>IF('4_Quota export mondiale'!H3&lt;0,'4_Quota export mondiale'!H3/-6*100,0)</f>
        <v>226.16666666666669</v>
      </c>
      <c r="G3" s="3">
        <f>IF('5_Costo_lavoro'!H3&gt;0,'5_Costo_lavoro'!H3/9*100,0)</f>
        <v>5.5555555555555554</v>
      </c>
      <c r="H3" s="3">
        <f>IF('6_Prezzo abitazioni'!H3&gt;0,'6_Prezzo abitazioni'!H3/6*100,0)</f>
        <v>13.333333333333334</v>
      </c>
      <c r="I3" s="3">
        <f>IF('7_Crediti concessi privati'!H3&gt;0,'7_Crediti concessi privati'!H3/14*100,0)</f>
        <v>86.428571428571416</v>
      </c>
      <c r="J3" s="3">
        <f>IF('8_Debiti settore privato'!H3&gt;0,'8_Debiti settore privato'!H3/133*100,0)</f>
        <v>132.40601503759396</v>
      </c>
      <c r="K3" s="3">
        <f>IF('9_Debito pubblico'!H3&gt;0,'9_Debito pubblico'!H3/60*100,0)</f>
        <v>175.33333333333334</v>
      </c>
      <c r="L3" s="3">
        <f>IF('10_Disoccupazione'!H3&gt;0,'10_Disoccupazione'!H3/10*100,0)</f>
        <v>85</v>
      </c>
      <c r="M3" s="3">
        <f>IF('11_esposizione finanziaria'!H3&gt;0,'11_esposizione finanziaria'!H3/16.5*100,0)</f>
        <v>16.363636363636363</v>
      </c>
      <c r="N3" s="3">
        <f>IF('12_Tasso di attivita'!H3&lt;0,'12_Tasso di attivita'!H3/-0.2*100,0)</f>
        <v>0</v>
      </c>
      <c r="O3" s="3">
        <f>IF('13_Disoccupazione lungo periodo'!H3&gt;0,'13_Disoccupazione lungo periodo'!H3/0.5*100,0)</f>
        <v>200</v>
      </c>
      <c r="P3" s="3">
        <f>IF('14_Disoccupazione giovanile'!H3&gt;0,'14_Disoccupazione giovanile'!H3/2*100,0)</f>
        <v>114.99999999999999</v>
      </c>
      <c r="Q3">
        <f t="shared" ref="Q3:Q30" si="0">COUNTIF(C3:P3,"&gt;=100")</f>
        <v>5</v>
      </c>
      <c r="R3" s="3">
        <f>AVERAGE(C3:P3)</f>
        <v>77.827650837049333</v>
      </c>
      <c r="S3">
        <f>RANK(R3,R$3:R$30,1)</f>
        <v>23</v>
      </c>
      <c r="T3">
        <f t="shared" ref="T3:T30" si="1">COUNTIF(C3:G3,"&gt;=100")</f>
        <v>1</v>
      </c>
      <c r="U3" s="3">
        <f t="shared" ref="U3:U33" si="2">AVERAGE(C3:G3)</f>
        <v>53.144444444444446</v>
      </c>
      <c r="V3">
        <f>RANK(U3,U$3:U$30,1)</f>
        <v>8</v>
      </c>
      <c r="W3">
        <f t="shared" ref="W3:W30" si="3">COUNTIF(H3:P3,"&gt;=100")</f>
        <v>4</v>
      </c>
      <c r="X3" s="3">
        <f>AVERAGE(H3:P3)</f>
        <v>91.540543277385382</v>
      </c>
      <c r="Y3">
        <f>RANK(X3,X$3:X$30,1)</f>
        <v>25</v>
      </c>
      <c r="Z3" s="3">
        <f>SUM(H3:P3)/14/R3*100</f>
        <v>75.612576602243593</v>
      </c>
    </row>
    <row r="4" spans="1:26">
      <c r="A4" s="4" t="s">
        <v>57</v>
      </c>
      <c r="B4" t="s">
        <v>5</v>
      </c>
      <c r="C4" s="3">
        <f>IF('1_Bilancia commerciale'!H4&lt;1,ABS(1-'1_Bilancia commerciale'!H4)*20,('1_Bilancia commerciale'!H4-1)*20)</f>
        <v>1.9999999999999996</v>
      </c>
      <c r="D4" s="3">
        <f>IF('2_posizione internaz.li'!H4&lt;0,'2_posizione internaz.li'!H4/-35*100,0)</f>
        <v>176.57142857142856</v>
      </c>
      <c r="E4" s="3">
        <f>IF('3_Tasso cambio effettivo'!H4&lt;0,'3_Tasso cambio effettivo'!H4/-5*100,'3_Tasso cambio effettivo'!H4/5*100)</f>
        <v>86</v>
      </c>
      <c r="F4" s="3">
        <f>IF('4_Quota export mondiale'!H4&lt;0,'4_Quota export mondiale'!H4/-6*100,0)</f>
        <v>0</v>
      </c>
      <c r="G4" s="3">
        <f>IF('5_Costo_lavoro'!H4&gt;0,'5_Costo_lavoro'!H4/9*100,0)</f>
        <v>161.11111111111111</v>
      </c>
      <c r="H4" s="3">
        <f>IF('6_Prezzo abitazioni'!H4&gt;0,'6_Prezzo abitazioni'!H4/6*100,0)</f>
        <v>20</v>
      </c>
      <c r="I4" s="3">
        <f>IF('7_Crediti concessi privati'!H4&gt;0,'7_Crediti concessi privati'!H4/14*100,0)</f>
        <v>0</v>
      </c>
      <c r="J4" s="3">
        <f>IF('8_Debiti settore privato'!H4&gt;0,'8_Debiti settore privato'!H4/133*100,0)</f>
        <v>82.180451127819538</v>
      </c>
      <c r="K4" s="3">
        <f>IF('9_Debito pubblico'!H4&gt;0,'9_Debito pubblico'!H4/60*100,0)</f>
        <v>43.333333333333336</v>
      </c>
      <c r="L4" s="3">
        <f>IF('10_Disoccupazione'!H4&gt;0,'10_Disoccupazione'!H4/10*100,0)</f>
        <v>111.99999999999999</v>
      </c>
      <c r="M4" s="3">
        <f>IF('11_esposizione finanziaria'!H4&gt;0,'11_esposizione finanziaria'!H4/16.5*100,0)</f>
        <v>57.575757575757578</v>
      </c>
      <c r="N4" s="3">
        <f>IF('12_Tasso di attivita'!H4&lt;0,'12_Tasso di attivita'!H4/-0.2*100,0)</f>
        <v>0</v>
      </c>
      <c r="O4" s="3">
        <f>IF('13_Disoccupazione lungo periodo'!H4&gt;0,'13_Disoccupazione lungo periodo'!H4/0.5*100,0)</f>
        <v>0</v>
      </c>
      <c r="P4" s="3">
        <f>IF('14_Disoccupazione giovanile'!H4&gt;0,'14_Disoccupazione giovanile'!H4/2*100,0)</f>
        <v>0</v>
      </c>
      <c r="Q4">
        <f t="shared" si="0"/>
        <v>3</v>
      </c>
      <c r="R4" s="3">
        <f t="shared" ref="R4:R33" si="4">AVERAGE(C4:P4)</f>
        <v>52.912291551389295</v>
      </c>
      <c r="S4">
        <f t="shared" ref="S4:S30" si="5">RANK(R4,R$3:R$30,1)</f>
        <v>10</v>
      </c>
      <c r="T4">
        <f t="shared" si="1"/>
        <v>2</v>
      </c>
      <c r="U4" s="3">
        <f t="shared" si="2"/>
        <v>85.136507936507925</v>
      </c>
      <c r="V4">
        <f t="shared" ref="V4:V30" si="6">RANK(U4,U$3:U$30,1)</f>
        <v>20</v>
      </c>
      <c r="W4">
        <f t="shared" si="3"/>
        <v>1</v>
      </c>
      <c r="X4" s="3">
        <f t="shared" ref="X4:X33" si="7">AVERAGE(H4:P4)</f>
        <v>35.009949115212265</v>
      </c>
      <c r="Y4">
        <f t="shared" ref="Y4:Y30" si="8">RANK(X4,X$3:X$30,1)</f>
        <v>4</v>
      </c>
      <c r="Z4" s="3">
        <f t="shared" ref="Z4:Z33" si="9">SUM(H4:P4)/14/R4*100</f>
        <v>42.535288493261966</v>
      </c>
    </row>
    <row r="5" spans="1:26">
      <c r="A5" s="4" t="s">
        <v>57</v>
      </c>
      <c r="B5" t="s">
        <v>6</v>
      </c>
      <c r="C5" s="3">
        <f>IF('1_Bilancia commerciale'!H5&lt;1,ABS(1-'1_Bilancia commerciale'!H5)*20,('1_Bilancia commerciale'!H5-1)*20)</f>
        <v>20</v>
      </c>
      <c r="D5" s="3">
        <f>IF('2_posizione internaz.li'!H5&lt;0,'2_posizione internaz.li'!H5/-35*100,0)</f>
        <v>94</v>
      </c>
      <c r="E5" s="3">
        <f>IF('3_Tasso cambio effettivo'!H5&lt;0,'3_Tasso cambio effettivo'!H5/-5*100,'3_Tasso cambio effettivo'!H5/5*100)</f>
        <v>164</v>
      </c>
      <c r="F5" s="3">
        <f>IF('4_Quota export mondiale'!H5&lt;0,'4_Quota export mondiale'!H5/-6*100,0)</f>
        <v>36.000000000000007</v>
      </c>
      <c r="G5" s="3">
        <f>IF('5_Costo_lavoro'!H5&gt;0,'5_Costo_lavoro'!H5/9*100,0)</f>
        <v>1.1111111111111112</v>
      </c>
      <c r="H5" s="3">
        <f>IF('6_Prezzo abitazioni'!H5&gt;0,'6_Prezzo abitazioni'!H5/6*100,0)</f>
        <v>63.333333333333329</v>
      </c>
      <c r="I5" s="3">
        <f>IF('7_Crediti concessi privati'!H5&gt;0,'7_Crediti concessi privati'!H5/14*100,0)</f>
        <v>2.1428571428571428</v>
      </c>
      <c r="J5" s="3">
        <f>IF('8_Debiti settore privato'!H5&gt;0,'8_Debiti settore privato'!H5/133*100,0)</f>
        <v>51.20300751879698</v>
      </c>
      <c r="K5" s="3">
        <f>IF('9_Debito pubblico'!H5&gt;0,'9_Debito pubblico'!H5/60*100,0)</f>
        <v>66.666666666666657</v>
      </c>
      <c r="L5" s="3">
        <f>IF('10_Disoccupazione'!H5&gt;0,'10_Disoccupazione'!H5/10*100,0)</f>
        <v>61</v>
      </c>
      <c r="M5" s="3">
        <f>IF('11_esposizione finanziaria'!H5&gt;0,'11_esposizione finanziaria'!H5/16.5*100,0)</f>
        <v>49.090909090909093</v>
      </c>
      <c r="N5" s="3">
        <f>IF('12_Tasso di attivita'!H5&lt;0,'12_Tasso di attivita'!H5/-0.2*100,0)</f>
        <v>0</v>
      </c>
      <c r="O5" s="3">
        <f>IF('13_Disoccupazione lungo periodo'!H5&gt;0,'13_Disoccupazione lungo periodo'!H5/0.5*100,0)</f>
        <v>0</v>
      </c>
      <c r="P5" s="3">
        <f>IF('14_Disoccupazione giovanile'!H5&gt;0,'14_Disoccupazione giovanile'!H5/2*100,0)</f>
        <v>0</v>
      </c>
      <c r="Q5">
        <f t="shared" si="0"/>
        <v>1</v>
      </c>
      <c r="R5" s="3">
        <f t="shared" si="4"/>
        <v>43.467706061691025</v>
      </c>
      <c r="S5">
        <f t="shared" si="5"/>
        <v>4</v>
      </c>
      <c r="T5">
        <f t="shared" si="1"/>
        <v>1</v>
      </c>
      <c r="U5" s="3">
        <f t="shared" si="2"/>
        <v>63.022222222222219</v>
      </c>
      <c r="V5">
        <f t="shared" si="6"/>
        <v>13</v>
      </c>
      <c r="W5">
        <f t="shared" si="3"/>
        <v>0</v>
      </c>
      <c r="X5" s="3">
        <f t="shared" si="7"/>
        <v>32.604085972507022</v>
      </c>
      <c r="Y5">
        <f t="shared" si="8"/>
        <v>2</v>
      </c>
      <c r="Z5" s="3">
        <f t="shared" si="9"/>
        <v>48.219175688746056</v>
      </c>
    </row>
    <row r="6" spans="1:26">
      <c r="A6" s="4" t="s">
        <v>57</v>
      </c>
      <c r="B6" t="s">
        <v>7</v>
      </c>
      <c r="C6" s="3">
        <f>IF('1_Bilancia commerciale'!H6&lt;1,ABS(1-'1_Bilancia commerciale'!H6)*20,('1_Bilancia commerciale'!H6-1)*20)</f>
        <v>146</v>
      </c>
      <c r="D6" s="3">
        <f>IF('2_posizione internaz.li'!H6&lt;0,'2_posizione internaz.li'!H6/-35*100,0)</f>
        <v>0</v>
      </c>
      <c r="E6" s="3">
        <f>IF('3_Tasso cambio effettivo'!H6&lt;0,'3_Tasso cambio effettivo'!H6/-5*100,'3_Tasso cambio effettivo'!H6/5*100)</f>
        <v>34</v>
      </c>
      <c r="F6" s="3">
        <f>IF('4_Quota export mondiale'!H6&lt;0,'4_Quota export mondiale'!H6/-6*100,0)</f>
        <v>142.5</v>
      </c>
      <c r="G6" s="3">
        <f>IF('5_Costo_lavoro'!H6&gt;0,'5_Costo_lavoro'!H6/9*100,0)</f>
        <v>24.444444444444446</v>
      </c>
      <c r="H6" s="3">
        <f>IF('6_Prezzo abitazioni'!H6&gt;0,'6_Prezzo abitazioni'!H6/6*100,0)</f>
        <v>108.33333333333333</v>
      </c>
      <c r="I6" s="3">
        <f>IF('7_Crediti concessi privati'!H6&gt;0,'7_Crediti concessi privati'!H6/14*100,0)</f>
        <v>20.714285714285712</v>
      </c>
      <c r="J6" s="3">
        <f>IF('8_Debiti settore privato'!H6&gt;0,'8_Debiti settore privato'!H6/133*100,0)</f>
        <v>158.94736842105263</v>
      </c>
      <c r="K6" s="3">
        <f>IF('9_Debito pubblico'!H6&gt;0,'9_Debito pubblico'!H6/60*100,0)</f>
        <v>66.333333333333329</v>
      </c>
      <c r="L6" s="3">
        <f>IF('10_Disoccupazione'!H6&gt;0,'10_Disoccupazione'!H6/10*100,0)</f>
        <v>69</v>
      </c>
      <c r="M6" s="3">
        <f>IF('11_esposizione finanziaria'!H6&gt;0,'11_esposizione finanziaria'!H6/16.5*100,0)</f>
        <v>0</v>
      </c>
      <c r="N6" s="3">
        <f>IF('12_Tasso di attivita'!H6&lt;0,'12_Tasso di attivita'!H6/-0.2*100,0)</f>
        <v>50</v>
      </c>
      <c r="O6" s="3">
        <f>IF('13_Disoccupazione lungo periodo'!H6&gt;0,'13_Disoccupazione lungo periodo'!H6/0.5*100,0)</f>
        <v>0</v>
      </c>
      <c r="P6" s="3">
        <f>IF('14_Disoccupazione giovanile'!H6&gt;0,'14_Disoccupazione giovanile'!H6/2*100,0)</f>
        <v>0</v>
      </c>
      <c r="Q6">
        <f t="shared" si="0"/>
        <v>4</v>
      </c>
      <c r="R6" s="3">
        <f t="shared" si="4"/>
        <v>58.590911803317816</v>
      </c>
      <c r="S6">
        <f t="shared" si="5"/>
        <v>15</v>
      </c>
      <c r="T6">
        <f t="shared" si="1"/>
        <v>2</v>
      </c>
      <c r="U6" s="3">
        <f t="shared" si="2"/>
        <v>69.388888888888886</v>
      </c>
      <c r="V6">
        <f t="shared" si="6"/>
        <v>16</v>
      </c>
      <c r="W6">
        <f t="shared" si="3"/>
        <v>2</v>
      </c>
      <c r="X6" s="3">
        <f t="shared" si="7"/>
        <v>52.59203564466722</v>
      </c>
      <c r="Y6">
        <f t="shared" si="8"/>
        <v>14</v>
      </c>
      <c r="Z6" s="3">
        <f t="shared" si="9"/>
        <v>57.703771337549448</v>
      </c>
    </row>
    <row r="7" spans="1:26">
      <c r="A7" s="4" t="s">
        <v>56</v>
      </c>
      <c r="B7" t="s">
        <v>8</v>
      </c>
      <c r="C7" s="3">
        <f>IF('1_Bilancia commerciale'!H7&lt;1,ABS(1-'1_Bilancia commerciale'!H7)*20,('1_Bilancia commerciale'!H7-1)*20)</f>
        <v>128</v>
      </c>
      <c r="D7" s="3">
        <f>IF('2_posizione internaz.li'!H7&lt;0,'2_posizione internaz.li'!H7/-35*100,0)</f>
        <v>0</v>
      </c>
      <c r="E7" s="3">
        <f>IF('3_Tasso cambio effettivo'!H7&lt;0,'3_Tasso cambio effettivo'!H7/-5*100,'3_Tasso cambio effettivo'!H7/5*100)</f>
        <v>30</v>
      </c>
      <c r="F7" s="3">
        <f>IF('4_Quota export mondiale'!H7&lt;0,'4_Quota export mondiale'!H7/-6*100,0)</f>
        <v>53</v>
      </c>
      <c r="G7" s="3">
        <f>IF('5_Costo_lavoro'!H7&gt;0,'5_Costo_lavoro'!H7/9*100,0)</f>
        <v>65.555555555555557</v>
      </c>
      <c r="H7" s="3">
        <f>IF('6_Prezzo abitazioni'!H7&gt;0,'6_Prezzo abitazioni'!H7/6*100,0)</f>
        <v>70</v>
      </c>
      <c r="I7" s="3">
        <f>IF('7_Crediti concessi privati'!H7&gt;0,'7_Crediti concessi privati'!H7/14*100,0)</f>
        <v>20.714285714285712</v>
      </c>
      <c r="J7" s="3">
        <f>IF('8_Debiti settore privato'!H7&gt;0,'8_Debiti settore privato'!H7/133*100,0)</f>
        <v>73.533834586466156</v>
      </c>
      <c r="K7" s="3">
        <f>IF('9_Debito pubblico'!H7&gt;0,'9_Debito pubblico'!H7/60*100,0)</f>
        <v>120.16666666666667</v>
      </c>
      <c r="L7" s="3">
        <f>IF('10_Disoccupazione'!H7&gt;0,'10_Disoccupazione'!H7/10*100,0)</f>
        <v>49.000000000000007</v>
      </c>
      <c r="M7" s="3">
        <f>IF('11_esposizione finanziaria'!H7&gt;0,'11_esposizione finanziaria'!H7/16.5*100,0)</f>
        <v>15.75757575757576</v>
      </c>
      <c r="N7" s="3">
        <f>IF('12_Tasso di attivita'!H7&lt;0,'12_Tasso di attivita'!H7/-0.2*100,0)</f>
        <v>0</v>
      </c>
      <c r="O7" s="3">
        <f>IF('13_Disoccupazione lungo periodo'!H7&gt;0,'13_Disoccupazione lungo periodo'!H7/0.5*100,0)</f>
        <v>0</v>
      </c>
      <c r="P7" s="3">
        <f>IF('14_Disoccupazione giovanile'!H7&gt;0,'14_Disoccupazione giovanile'!H7/2*100,0)</f>
        <v>0</v>
      </c>
      <c r="Q7">
        <f t="shared" si="0"/>
        <v>2</v>
      </c>
      <c r="R7" s="3">
        <f t="shared" si="4"/>
        <v>44.694851305753559</v>
      </c>
      <c r="S7">
        <f t="shared" si="5"/>
        <v>5</v>
      </c>
      <c r="T7">
        <f t="shared" si="1"/>
        <v>1</v>
      </c>
      <c r="U7" s="3">
        <f t="shared" si="2"/>
        <v>55.31111111111111</v>
      </c>
      <c r="V7">
        <f t="shared" si="6"/>
        <v>11</v>
      </c>
      <c r="W7">
        <f t="shared" si="3"/>
        <v>1</v>
      </c>
      <c r="X7" s="3">
        <f t="shared" si="7"/>
        <v>38.796929191666031</v>
      </c>
      <c r="Y7">
        <f t="shared" si="8"/>
        <v>6</v>
      </c>
      <c r="Z7" s="3">
        <f t="shared" si="9"/>
        <v>55.802586479518432</v>
      </c>
    </row>
    <row r="8" spans="1:26">
      <c r="A8" s="4" t="s">
        <v>56</v>
      </c>
      <c r="B8" t="s">
        <v>9</v>
      </c>
      <c r="C8" s="3">
        <f>IF('1_Bilancia commerciale'!H8&lt;1,ABS(1-'1_Bilancia commerciale'!H8)*20,('1_Bilancia commerciale'!H8-1)*20)</f>
        <v>1.9999999999999996</v>
      </c>
      <c r="D8" s="3">
        <f>IF('2_posizione internaz.li'!H8&lt;0,'2_posizione internaz.li'!H8/-35*100,0)</f>
        <v>113.99999999999999</v>
      </c>
      <c r="E8" s="3">
        <f>IF('3_Tasso cambio effettivo'!H8&lt;0,'3_Tasso cambio effettivo'!H8/-5*100,'3_Tasso cambio effettivo'!H8/5*100)</f>
        <v>115.99999999999999</v>
      </c>
      <c r="F8" s="3">
        <f>IF('4_Quota export mondiale'!H8&lt;0,'4_Quota export mondiale'!H8/-6*100,0)</f>
        <v>0</v>
      </c>
      <c r="G8" s="3">
        <f>IF('5_Costo_lavoro'!H8&gt;0,'5_Costo_lavoro'!H8/9*100,0)</f>
        <v>170.00000000000003</v>
      </c>
      <c r="H8" s="3">
        <f>IF('6_Prezzo abitazioni'!H8&gt;0,'6_Prezzo abitazioni'!H8/6*100,0)</f>
        <v>121.66666666666666</v>
      </c>
      <c r="I8" s="3">
        <f>IF('7_Crediti concessi privati'!H8&gt;0,'7_Crediti concessi privati'!H8/14*100,0)</f>
        <v>19.285714285714288</v>
      </c>
      <c r="J8" s="3">
        <f>IF('8_Debiti settore privato'!H8&gt;0,'8_Debiti settore privato'!H8/133*100,0)</f>
        <v>84.812030075187977</v>
      </c>
      <c r="K8" s="3">
        <f>IF('9_Debito pubblico'!H8&gt;0,'9_Debito pubblico'!H8/60*100,0)</f>
        <v>16.666666666666664</v>
      </c>
      <c r="L8" s="3">
        <f>IF('10_Disoccupazione'!H8&gt;0,'10_Disoccupazione'!H8/10*100,0)</f>
        <v>74</v>
      </c>
      <c r="M8" s="3">
        <f>IF('11_esposizione finanziaria'!H8&gt;0,'11_esposizione finanziaria'!H8/16.5*100,0)</f>
        <v>52.121212121212125</v>
      </c>
      <c r="N8" s="3">
        <f>IF('12_Tasso di attivita'!H8&lt;0,'12_Tasso di attivita'!H8/-0.2*100,0)</f>
        <v>0</v>
      </c>
      <c r="O8" s="3">
        <f>IF('13_Disoccupazione lungo periodo'!H8&gt;0,'13_Disoccupazione lungo periodo'!H8/0.5*100,0)</f>
        <v>0</v>
      </c>
      <c r="P8" s="3">
        <f>IF('14_Disoccupazione giovanile'!H8&gt;0,'14_Disoccupazione giovanile'!H8/2*100,0)</f>
        <v>0</v>
      </c>
      <c r="Q8">
        <f t="shared" si="0"/>
        <v>4</v>
      </c>
      <c r="R8" s="3">
        <f t="shared" si="4"/>
        <v>55.039449272531975</v>
      </c>
      <c r="S8">
        <f t="shared" si="5"/>
        <v>12</v>
      </c>
      <c r="T8">
        <f t="shared" si="1"/>
        <v>3</v>
      </c>
      <c r="U8" s="3">
        <f t="shared" si="2"/>
        <v>80.400000000000006</v>
      </c>
      <c r="V8">
        <f t="shared" si="6"/>
        <v>18</v>
      </c>
      <c r="W8">
        <f t="shared" si="3"/>
        <v>1</v>
      </c>
      <c r="X8" s="3">
        <f t="shared" si="7"/>
        <v>40.950254423938631</v>
      </c>
      <c r="Y8">
        <f t="shared" si="8"/>
        <v>8</v>
      </c>
      <c r="Z8" s="3">
        <f t="shared" si="9"/>
        <v>47.829627487541224</v>
      </c>
    </row>
    <row r="9" spans="1:26">
      <c r="A9" s="4" t="s">
        <v>56</v>
      </c>
      <c r="B9" t="s">
        <v>10</v>
      </c>
      <c r="C9" s="3">
        <f>IF('1_Bilancia commerciale'!H9&lt;1,ABS(1-'1_Bilancia commerciale'!H9)*20,('1_Bilancia commerciale'!H9-1)*20)</f>
        <v>25.999999999999996</v>
      </c>
      <c r="D9" s="3">
        <f>IF('2_posizione internaz.li'!H9&lt;0,'2_posizione internaz.li'!H9/-35*100,0)</f>
        <v>566.85714285714289</v>
      </c>
      <c r="E9" s="3">
        <f>IF('3_Tasso cambio effettivo'!H9&lt;0,'3_Tasso cambio effettivo'!H9/-5*100,'3_Tasso cambio effettivo'!H9/5*100)</f>
        <v>128</v>
      </c>
      <c r="F9" s="3">
        <f>IF('4_Quota export mondiale'!H9&lt;0,'4_Quota export mondiale'!H9/-6*100,0)</f>
        <v>0</v>
      </c>
      <c r="G9" s="3">
        <f>IF('5_Costo_lavoro'!H9&gt;0,'5_Costo_lavoro'!H9/9*100,0)</f>
        <v>0</v>
      </c>
      <c r="H9" s="3">
        <f>IF('6_Prezzo abitazioni'!H9&gt;0,'6_Prezzo abitazioni'!H9/6*100,0)</f>
        <v>180</v>
      </c>
      <c r="I9" s="3">
        <f>IF('7_Crediti concessi privati'!H9&gt;0,'7_Crediti concessi privati'!H9/14*100,0)</f>
        <v>0</v>
      </c>
      <c r="J9" s="3">
        <f>IF('8_Debiti settore privato'!H9&gt;0,'8_Debiti settore privato'!H9/133*100,0)</f>
        <v>229.39849624060153</v>
      </c>
      <c r="K9" s="3">
        <f>IF('9_Debito pubblico'!H9&gt;0,'9_Debito pubblico'!H9/60*100,0)</f>
        <v>127.83333333333333</v>
      </c>
      <c r="L9" s="3">
        <f>IF('10_Disoccupazione'!H9&gt;0,'10_Disoccupazione'!H9/10*100,0)</f>
        <v>119</v>
      </c>
      <c r="M9" s="3">
        <f>IF('11_esposizione finanziaria'!H9&gt;0,'11_esposizione finanziaria'!H9/16.5*100,0)</f>
        <v>58.18181818181818</v>
      </c>
      <c r="N9" s="3">
        <f>IF('12_Tasso di attivita'!H9&lt;0,'12_Tasso di attivita'!H9/-0.2*100,0)</f>
        <v>0</v>
      </c>
      <c r="O9" s="3">
        <f>IF('13_Disoccupazione lungo periodo'!H9&gt;0,'13_Disoccupazione lungo periodo'!H9/0.5*100,0)</f>
        <v>0</v>
      </c>
      <c r="P9" s="3">
        <f>IF('14_Disoccupazione giovanile'!H9&gt;0,'14_Disoccupazione giovanile'!H9/2*100,0)</f>
        <v>0</v>
      </c>
      <c r="Q9">
        <f t="shared" si="0"/>
        <v>6</v>
      </c>
      <c r="R9" s="3">
        <f t="shared" si="4"/>
        <v>102.51934218663543</v>
      </c>
      <c r="S9">
        <f t="shared" si="5"/>
        <v>26</v>
      </c>
      <c r="T9">
        <f t="shared" si="1"/>
        <v>2</v>
      </c>
      <c r="U9" s="3">
        <f t="shared" si="2"/>
        <v>144.17142857142858</v>
      </c>
      <c r="V9">
        <f t="shared" si="6"/>
        <v>27</v>
      </c>
      <c r="W9">
        <f t="shared" si="3"/>
        <v>4</v>
      </c>
      <c r="X9" s="3">
        <f t="shared" si="7"/>
        <v>79.379294195083673</v>
      </c>
      <c r="Y9">
        <f t="shared" si="8"/>
        <v>23</v>
      </c>
      <c r="Z9" s="3">
        <f t="shared" si="9"/>
        <v>49.775530333943522</v>
      </c>
    </row>
    <row r="10" spans="1:26">
      <c r="A10" s="4" t="s">
        <v>56</v>
      </c>
      <c r="B10" t="s">
        <v>11</v>
      </c>
      <c r="C10" s="3">
        <f>IF('1_Bilancia commerciale'!H10&lt;1,ABS(1-'1_Bilancia commerciale'!H10)*20,('1_Bilancia commerciale'!H10-1)*20)</f>
        <v>40</v>
      </c>
      <c r="D10" s="3">
        <f>IF('2_posizione internaz.li'!H10&lt;0,'2_posizione internaz.li'!H10/-35*100,0)</f>
        <v>386.85714285714289</v>
      </c>
      <c r="E10" s="3">
        <f>IF('3_Tasso cambio effettivo'!H10&lt;0,'3_Tasso cambio effettivo'!H10/-5*100,'3_Tasso cambio effettivo'!H10/5*100)</f>
        <v>111.99999999999999</v>
      </c>
      <c r="F10" s="3">
        <f>IF('4_Quota export mondiale'!H10&lt;0,'4_Quota export mondiale'!H10/-6*100,0)</f>
        <v>233</v>
      </c>
      <c r="G10" s="3">
        <f>IF('5_Costo_lavoro'!H10&gt;0,'5_Costo_lavoro'!H10/9*100,0)</f>
        <v>0</v>
      </c>
      <c r="H10" s="3">
        <f>IF('6_Prezzo abitazioni'!H10&gt;0,'6_Prezzo abitazioni'!H10/6*100,0)</f>
        <v>0</v>
      </c>
      <c r="I10" s="3">
        <f>IF('7_Crediti concessi privati'!H10&gt;0,'7_Crediti concessi privati'!H10/14*100,0)</f>
        <v>0</v>
      </c>
      <c r="J10" s="3">
        <f>IF('8_Debiti settore privato'!H10&gt;0,'8_Debiti settore privato'!H10/133*100,0)</f>
        <v>96.240601503759393</v>
      </c>
      <c r="K10" s="3">
        <f>IF('9_Debito pubblico'!H10&gt;0,'9_Debito pubblico'!H10/60*100,0)</f>
        <v>293.16666666666669</v>
      </c>
      <c r="L10" s="3">
        <f>IF('10_Disoccupazione'!H10&gt;0,'10_Disoccupazione'!H10/10*100,0)</f>
        <v>263</v>
      </c>
      <c r="M10" s="3">
        <f>IF('11_esposizione finanziaria'!H10&gt;0,'11_esposizione finanziaria'!H10/16.5*100,0)</f>
        <v>32.121212121212125</v>
      </c>
      <c r="N10" s="3">
        <f>IF('12_Tasso di attivita'!H10&lt;0,'12_Tasso di attivita'!H10/-0.2*100,0)</f>
        <v>0</v>
      </c>
      <c r="O10" s="3">
        <f>IF('13_Disoccupazione lungo periodo'!H10&gt;0,'13_Disoccupazione lungo periodo'!H10/0.5*100,0)</f>
        <v>740</v>
      </c>
      <c r="P10" s="3">
        <f>IF('14_Disoccupazione giovanile'!H10&gt;0,'14_Disoccupazione giovanile'!H10/2*100,0)</f>
        <v>0</v>
      </c>
      <c r="Q10">
        <f t="shared" si="0"/>
        <v>6</v>
      </c>
      <c r="R10" s="3">
        <f t="shared" si="4"/>
        <v>156.88468736777008</v>
      </c>
      <c r="S10">
        <f t="shared" si="5"/>
        <v>27</v>
      </c>
      <c r="T10">
        <f t="shared" si="1"/>
        <v>3</v>
      </c>
      <c r="U10" s="3">
        <f t="shared" si="2"/>
        <v>154.37142857142857</v>
      </c>
      <c r="V10">
        <f t="shared" si="6"/>
        <v>28</v>
      </c>
      <c r="W10">
        <f t="shared" si="3"/>
        <v>3</v>
      </c>
      <c r="X10" s="3">
        <f t="shared" si="7"/>
        <v>158.28094225462644</v>
      </c>
      <c r="Y10">
        <f t="shared" si="8"/>
        <v>27</v>
      </c>
      <c r="Z10" s="3">
        <f t="shared" si="9"/>
        <v>64.857849426705243</v>
      </c>
    </row>
    <row r="11" spans="1:26">
      <c r="A11" s="4" t="s">
        <v>56</v>
      </c>
      <c r="B11" t="s">
        <v>12</v>
      </c>
      <c r="C11" s="3">
        <f>IF('1_Bilancia commerciale'!H11&lt;1,ABS(1-'1_Bilancia commerciale'!H11)*20,('1_Bilancia commerciale'!H11-1)*20)</f>
        <v>18</v>
      </c>
      <c r="D11" s="3">
        <f>IF('2_posizione internaz.li'!H11&lt;0,'2_posizione internaz.li'!H11/-35*100,0)</f>
        <v>254</v>
      </c>
      <c r="E11" s="3">
        <f>IF('3_Tasso cambio effettivo'!H11&lt;0,'3_Tasso cambio effettivo'!H11/-5*100,'3_Tasso cambio effettivo'!H11/5*100)</f>
        <v>64</v>
      </c>
      <c r="F11" s="3">
        <f>IF('4_Quota export mondiale'!H11&lt;0,'4_Quota export mondiale'!H11/-6*100,0)</f>
        <v>54.833333333333336</v>
      </c>
      <c r="G11" s="3">
        <f>IF('5_Costo_lavoro'!H11&gt;0,'5_Costo_lavoro'!H11/9*100,0)</f>
        <v>0</v>
      </c>
      <c r="H11" s="3">
        <f>IF('6_Prezzo abitazioni'!H11&gt;0,'6_Prezzo abitazioni'!H11/6*100,0)</f>
        <v>61.666666666666671</v>
      </c>
      <c r="I11" s="3">
        <f>IF('7_Crediti concessi privati'!H11&gt;0,'7_Crediti concessi privati'!H11/14*100,0)</f>
        <v>0</v>
      </c>
      <c r="J11" s="3">
        <f>IF('8_Debiti settore privato'!H11&gt;0,'8_Debiti settore privato'!H11/133*100,0)</f>
        <v>117.14285714285715</v>
      </c>
      <c r="K11" s="3">
        <f>IF('9_Debito pubblico'!H11&gt;0,'9_Debito pubblico'!H11/60*100,0)</f>
        <v>165.5</v>
      </c>
      <c r="L11" s="3">
        <f>IF('10_Disoccupazione'!H11&gt;0,'10_Disoccupazione'!H11/10*100,0)</f>
        <v>242</v>
      </c>
      <c r="M11" s="3">
        <f>IF('11_esposizione finanziaria'!H11&gt;0,'11_esposizione finanziaria'!H11/16.5*100,0)</f>
        <v>0</v>
      </c>
      <c r="N11" s="3">
        <f>IF('12_Tasso di attivita'!H11&lt;0,'12_Tasso di attivita'!H11/-0.2*100,0)</f>
        <v>0</v>
      </c>
      <c r="O11" s="3">
        <f>IF('13_Disoccupazione lungo periodo'!H11&gt;0,'13_Disoccupazione lungo periodo'!H11/0.5*100,0)</f>
        <v>80</v>
      </c>
      <c r="P11" s="3">
        <f>IF('14_Disoccupazione giovanile'!H11&gt;0,'14_Disoccupazione giovanile'!H11/2*100,0)</f>
        <v>0</v>
      </c>
      <c r="Q11">
        <f t="shared" si="0"/>
        <v>4</v>
      </c>
      <c r="R11" s="3">
        <f t="shared" si="4"/>
        <v>75.510204081632651</v>
      </c>
      <c r="S11">
        <f t="shared" si="5"/>
        <v>22</v>
      </c>
      <c r="T11">
        <f t="shared" si="1"/>
        <v>1</v>
      </c>
      <c r="U11" s="3">
        <f t="shared" si="2"/>
        <v>78.166666666666657</v>
      </c>
      <c r="V11">
        <f t="shared" si="6"/>
        <v>17</v>
      </c>
      <c r="W11">
        <f t="shared" si="3"/>
        <v>3</v>
      </c>
      <c r="X11" s="3">
        <f t="shared" si="7"/>
        <v>74.034391534391546</v>
      </c>
      <c r="Y11">
        <f t="shared" si="8"/>
        <v>20</v>
      </c>
      <c r="Z11" s="3">
        <f t="shared" si="9"/>
        <v>63.02927927927928</v>
      </c>
    </row>
    <row r="12" spans="1:26">
      <c r="A12" s="4" t="s">
        <v>56</v>
      </c>
      <c r="B12" t="s">
        <v>13</v>
      </c>
      <c r="C12" s="3">
        <f>IF('1_Bilancia commerciale'!H12&lt;1,ABS(1-'1_Bilancia commerciale'!H12)*20,('1_Bilancia commerciale'!H12-1)*20)</f>
        <v>32</v>
      </c>
      <c r="D12" s="3">
        <f>IF('2_posizione internaz.li'!H12&lt;0,'2_posizione internaz.li'!H12/-35*100,0)</f>
        <v>36.857142857142861</v>
      </c>
      <c r="E12" s="3">
        <f>IF('3_Tasso cambio effettivo'!H12&lt;0,'3_Tasso cambio effettivo'!H12/-5*100,'3_Tasso cambio effettivo'!H12/5*100)</f>
        <v>57.999999999999993</v>
      </c>
      <c r="F12" s="3">
        <f>IF('4_Quota export mondiale'!H12&lt;0,'4_Quota export mondiale'!H12/-6*100,0)</f>
        <v>61.333333333333343</v>
      </c>
      <c r="G12" s="3">
        <f>IF('5_Costo_lavoro'!H12&gt;0,'5_Costo_lavoro'!H12/9*100,0)</f>
        <v>25.555555555555554</v>
      </c>
      <c r="H12" s="3">
        <f>IF('6_Prezzo abitazioni'!H12&gt;0,'6_Prezzo abitazioni'!H12/6*100,0)</f>
        <v>0</v>
      </c>
      <c r="I12" s="3">
        <f>IF('7_Crediti concessi privati'!H12&gt;0,'7_Crediti concessi privati'!H12/14*100,0)</f>
        <v>32.857142857142854</v>
      </c>
      <c r="J12" s="3">
        <f>IF('8_Debiti settore privato'!H12&gt;0,'8_Debiti settore privato'!H12/133*100,0)</f>
        <v>107.36842105263158</v>
      </c>
      <c r="K12" s="3">
        <f>IF('9_Debito pubblico'!H12&gt;0,'9_Debito pubblico'!H12/60*100,0)</f>
        <v>159.33333333333331</v>
      </c>
      <c r="L12" s="3">
        <f>IF('10_Disoccupazione'!H12&gt;0,'10_Disoccupazione'!H12/10*100,0)</f>
        <v>103</v>
      </c>
      <c r="M12" s="3">
        <f>IF('11_esposizione finanziaria'!H12&gt;0,'11_esposizione finanziaria'!H12/16.5*100,0)</f>
        <v>13.333333333333334</v>
      </c>
      <c r="N12" s="3">
        <f>IF('12_Tasso di attivita'!H12&lt;0,'12_Tasso di attivita'!H12/-0.2*100,0)</f>
        <v>0</v>
      </c>
      <c r="O12" s="3">
        <f>IF('13_Disoccupazione lungo periodo'!H12&gt;0,'13_Disoccupazione lungo periodo'!H12/0.5*100,0)</f>
        <v>100</v>
      </c>
      <c r="P12" s="3">
        <f>IF('14_Disoccupazione giovanile'!H12&gt;0,'14_Disoccupazione giovanile'!H12/2*100,0)</f>
        <v>15</v>
      </c>
      <c r="Q12">
        <f t="shared" si="0"/>
        <v>4</v>
      </c>
      <c r="R12" s="3">
        <f t="shared" si="4"/>
        <v>53.18844730874806</v>
      </c>
      <c r="S12">
        <f t="shared" si="5"/>
        <v>11</v>
      </c>
      <c r="T12">
        <f t="shared" si="1"/>
        <v>0</v>
      </c>
      <c r="U12" s="3">
        <f t="shared" si="2"/>
        <v>42.749206349206347</v>
      </c>
      <c r="V12">
        <f t="shared" si="6"/>
        <v>3</v>
      </c>
      <c r="W12">
        <f t="shared" si="3"/>
        <v>4</v>
      </c>
      <c r="X12" s="3">
        <f t="shared" si="7"/>
        <v>58.988025619604564</v>
      </c>
      <c r="Y12">
        <f t="shared" si="8"/>
        <v>17</v>
      </c>
      <c r="Z12" s="3">
        <f t="shared" si="9"/>
        <v>71.295319813492611</v>
      </c>
    </row>
    <row r="13" spans="1:26">
      <c r="A13" s="4" t="s">
        <v>57</v>
      </c>
      <c r="B13" t="s">
        <v>14</v>
      </c>
      <c r="C13" s="3">
        <f>IF('1_Bilancia commerciale'!H13&lt;1,ABS(1-'1_Bilancia commerciale'!H13)*20,('1_Bilancia commerciale'!H13-1)*20)</f>
        <v>3.9999999999999991</v>
      </c>
      <c r="D13" s="3">
        <f>IF('2_posizione internaz.li'!H13&lt;0,'2_posizione internaz.li'!H13/-35*100,0)</f>
        <v>224.00000000000003</v>
      </c>
      <c r="E13" s="3">
        <f>IF('3_Tasso cambio effettivo'!H13&lt;0,'3_Tasso cambio effettivo'!H13/-5*100,'3_Tasso cambio effettivo'!H13/5*100)</f>
        <v>2</v>
      </c>
      <c r="F13" s="3">
        <f>IF('4_Quota export mondiale'!H13&lt;0,'4_Quota export mondiale'!H13/-6*100,0)</f>
        <v>96.166666666666657</v>
      </c>
      <c r="G13" s="3">
        <f>IF('5_Costo_lavoro'!H13&gt;0,'5_Costo_lavoro'!H13/9*100,0)</f>
        <v>0</v>
      </c>
      <c r="H13" s="3">
        <f>IF('6_Prezzo abitazioni'!H13&gt;0,'6_Prezzo abitazioni'!H13/6*100,0)</f>
        <v>0</v>
      </c>
      <c r="I13" s="3">
        <f>IF('7_Crediti concessi privati'!H13&gt;0,'7_Crediti concessi privati'!H13/14*100,0)</f>
        <v>0</v>
      </c>
      <c r="J13" s="3">
        <f>IF('8_Debiti settore privato'!H13&gt;0,'8_Debiti settore privato'!H13/133*100,0)</f>
        <v>84.135338345864668</v>
      </c>
      <c r="K13" s="3">
        <f>IF('9_Debito pubblico'!H13&gt;0,'9_Debito pubblico'!H13/60*100,0)</f>
        <v>140.66666666666669</v>
      </c>
      <c r="L13" s="3">
        <f>IF('10_Disoccupazione'!H13&gt;0,'10_Disoccupazione'!H13/10*100,0)</f>
        <v>169</v>
      </c>
      <c r="M13" s="3">
        <f>IF('11_esposizione finanziaria'!H13&gt;0,'11_esposizione finanziaria'!H13/16.5*100,0)</f>
        <v>12.121212121212121</v>
      </c>
      <c r="N13" s="3">
        <f>IF('12_Tasso di attivita'!H13&lt;0,'12_Tasso di attivita'!H13/-0.2*100,0)</f>
        <v>0</v>
      </c>
      <c r="O13" s="3">
        <f>IF('13_Disoccupazione lungo periodo'!H13&gt;0,'13_Disoccupazione lungo periodo'!H13/0.5*100,0)</f>
        <v>0</v>
      </c>
      <c r="P13" s="3">
        <f>IF('14_Disoccupazione giovanile'!H13&gt;0,'14_Disoccupazione giovanile'!H13/2*100,0)</f>
        <v>5</v>
      </c>
      <c r="Q13">
        <f t="shared" si="0"/>
        <v>3</v>
      </c>
      <c r="R13" s="3">
        <f t="shared" si="4"/>
        <v>52.649277414315009</v>
      </c>
      <c r="S13">
        <f t="shared" si="5"/>
        <v>9</v>
      </c>
      <c r="T13">
        <f t="shared" si="1"/>
        <v>1</v>
      </c>
      <c r="U13" s="3">
        <f t="shared" si="2"/>
        <v>65.233333333333334</v>
      </c>
      <c r="V13">
        <f t="shared" si="6"/>
        <v>14</v>
      </c>
      <c r="W13">
        <f t="shared" si="3"/>
        <v>2</v>
      </c>
      <c r="X13" s="3">
        <f t="shared" si="7"/>
        <v>45.658135237082611</v>
      </c>
      <c r="Y13">
        <f t="shared" si="8"/>
        <v>11</v>
      </c>
      <c r="Z13" s="3">
        <f t="shared" si="9"/>
        <v>55.749403996027937</v>
      </c>
    </row>
    <row r="14" spans="1:26">
      <c r="A14" s="9" t="s">
        <v>56</v>
      </c>
      <c r="B14" s="10" t="s">
        <v>15</v>
      </c>
      <c r="C14" s="11">
        <f>IF('1_Bilancia commerciale'!H14&lt;1,ABS(1-'1_Bilancia commerciale'!H14)*20,('1_Bilancia commerciale'!H14-1)*20)</f>
        <v>10</v>
      </c>
      <c r="D14" s="11">
        <f>IF('2_posizione internaz.li'!H14&lt;0,'2_posizione internaz.li'!H14/-35*100,0)</f>
        <v>55.142857142857146</v>
      </c>
      <c r="E14" s="11">
        <f>IF('3_Tasso cambio effettivo'!H14&lt;0,'3_Tasso cambio effettivo'!H14/-5*100,'3_Tasso cambio effettivo'!H14/5*100)</f>
        <v>48</v>
      </c>
      <c r="F14" s="11">
        <f>IF('4_Quota export mondiale'!H14&lt;0,'4_Quota export mondiale'!H14/-6*100,0)</f>
        <v>161.66666666666666</v>
      </c>
      <c r="G14" s="11">
        <f>IF('5_Costo_lavoro'!H14&gt;0,'5_Costo_lavoro'!H14/9*100,0)</f>
        <v>22.222222222222221</v>
      </c>
      <c r="H14" s="11">
        <f>IF('6_Prezzo abitazioni'!H14&gt;0,'6_Prezzo abitazioni'!H14/6*100,0)</f>
        <v>0</v>
      </c>
      <c r="I14" s="11">
        <f>IF('7_Crediti concessi privati'!H14&gt;0,'7_Crediti concessi privati'!H14/14*100,0)</f>
        <v>0</v>
      </c>
      <c r="J14" s="11">
        <f>IF('8_Debiti settore privato'!H14&gt;0,'8_Debiti settore privato'!H14/133*100,0)</f>
        <v>86.541353383458642</v>
      </c>
      <c r="K14" s="11">
        <f>IF('9_Debito pubblico'!H14&gt;0,'9_Debito pubblico'!H14/60*100,0)</f>
        <v>225.50000000000003</v>
      </c>
      <c r="L14" s="11">
        <f>IF('10_Disoccupazione'!H14&gt;0,'10_Disoccupazione'!H14/10*100,0)</f>
        <v>122</v>
      </c>
      <c r="M14" s="11">
        <f>IF('11_esposizione finanziaria'!H14&gt;0,'11_esposizione finanziaria'!H14/16.5*100,0)</f>
        <v>8.4848484848484844</v>
      </c>
      <c r="N14" s="11">
        <f>IF('12_Tasso di attivita'!H14&lt;0,'12_Tasso di attivita'!H14/-0.2*100,0)</f>
        <v>0</v>
      </c>
      <c r="O14" s="11">
        <f>IF('13_Disoccupazione lungo periodo'!H14&gt;0,'13_Disoccupazione lungo periodo'!H14/0.5*100,0)</f>
        <v>260</v>
      </c>
      <c r="P14" s="11">
        <f>IF('14_Disoccupazione giovanile'!H14&gt;0,'14_Disoccupazione giovanile'!H14/2*100,0)</f>
        <v>250</v>
      </c>
      <c r="Q14" s="10">
        <f t="shared" si="0"/>
        <v>5</v>
      </c>
      <c r="R14" s="11">
        <f t="shared" si="4"/>
        <v>89.254139135718077</v>
      </c>
      <c r="S14" s="12">
        <f t="shared" si="5"/>
        <v>25</v>
      </c>
      <c r="T14" s="12">
        <f t="shared" si="1"/>
        <v>1</v>
      </c>
      <c r="U14" s="13">
        <f t="shared" si="2"/>
        <v>59.406349206349205</v>
      </c>
      <c r="V14" s="12">
        <f t="shared" si="6"/>
        <v>12</v>
      </c>
      <c r="W14" s="10">
        <f t="shared" si="3"/>
        <v>4</v>
      </c>
      <c r="X14" s="11">
        <f t="shared" si="7"/>
        <v>105.83624465203414</v>
      </c>
      <c r="Y14" s="10">
        <f t="shared" si="8"/>
        <v>26</v>
      </c>
      <c r="Z14" s="11">
        <f t="shared" si="9"/>
        <v>76.22905392015447</v>
      </c>
    </row>
    <row r="15" spans="1:26">
      <c r="A15" s="4" t="s">
        <v>56</v>
      </c>
      <c r="B15" t="s">
        <v>16</v>
      </c>
      <c r="C15" s="3">
        <f>IF('1_Bilancia commerciale'!H15&lt;1,ABS(1-'1_Bilancia commerciale'!H15)*20,('1_Bilancia commerciale'!H15-1)*20)</f>
        <v>60</v>
      </c>
      <c r="D15" s="3">
        <f>IF('2_posizione internaz.li'!H15&lt;0,'2_posizione internaz.li'!H15/-35*100,0)</f>
        <v>441.42857142857144</v>
      </c>
      <c r="E15" s="3">
        <f>IF('3_Tasso cambio effettivo'!H15&lt;0,'3_Tasso cambio effettivo'!H15/-5*100,'3_Tasso cambio effettivo'!H15/5*100)</f>
        <v>124</v>
      </c>
      <c r="F15" s="3">
        <f>IF('4_Quota export mondiale'!H15&lt;0,'4_Quota export mondiale'!H15/-6*100,0)</f>
        <v>79.166666666666657</v>
      </c>
      <c r="G15" s="3">
        <f>IF('5_Costo_lavoro'!H15&gt;0,'5_Costo_lavoro'!H15/9*100,0)</f>
        <v>0</v>
      </c>
      <c r="H15" s="3">
        <f>IF('6_Prezzo abitazioni'!H15&gt;0,'6_Prezzo abitazioni'!H15/6*100,0)</f>
        <v>8.3333333333333321</v>
      </c>
      <c r="I15" s="3">
        <f>IF('7_Crediti concessi privati'!H15&gt;0,'7_Crediti concessi privati'!H15/14*100,0)</f>
        <v>31.428571428571434</v>
      </c>
      <c r="J15" s="3">
        <f>IF('8_Debiti settore privato'!H15&gt;0,'8_Debiti settore privato'!H15/133*100,0)</f>
        <v>261.50375939849624</v>
      </c>
      <c r="K15" s="3">
        <f>IF('9_Debito pubblico'!H15&gt;0,'9_Debito pubblico'!H15/60*100,0)</f>
        <v>179.16666666666669</v>
      </c>
      <c r="L15" s="3">
        <f>IF('10_Disoccupazione'!H15&gt;0,'10_Disoccupazione'!H15/10*100,0)</f>
        <v>156.99999999999997</v>
      </c>
      <c r="M15" s="3">
        <f>IF('11_esposizione finanziaria'!H15&gt;0,'11_esposizione finanziaria'!H15/16.5*100,0)</f>
        <v>59.393939393939398</v>
      </c>
      <c r="N15" s="3">
        <f>IF('12_Tasso di attivita'!H15&lt;0,'12_Tasso di attivita'!H15/-0.2*100,0)</f>
        <v>0</v>
      </c>
      <c r="O15" s="3">
        <f>IF('13_Disoccupazione lungo periodo'!H15&gt;0,'13_Disoccupazione lungo periodo'!H15/0.5*100,0)</f>
        <v>640</v>
      </c>
      <c r="P15" s="3">
        <f>IF('14_Disoccupazione giovanile'!H15&gt;0,'14_Disoccupazione giovanile'!H15/2*100,0)</f>
        <v>254.99999999999997</v>
      </c>
      <c r="Q15">
        <f t="shared" si="0"/>
        <v>7</v>
      </c>
      <c r="R15" s="3">
        <f t="shared" si="4"/>
        <v>164.03010773687467</v>
      </c>
      <c r="S15">
        <f t="shared" si="5"/>
        <v>28</v>
      </c>
      <c r="T15">
        <f t="shared" si="1"/>
        <v>2</v>
      </c>
      <c r="U15" s="3">
        <f t="shared" si="2"/>
        <v>140.9190476190476</v>
      </c>
      <c r="V15">
        <f t="shared" si="6"/>
        <v>26</v>
      </c>
      <c r="W15">
        <f t="shared" si="3"/>
        <v>5</v>
      </c>
      <c r="X15" s="3">
        <f t="shared" si="7"/>
        <v>176.8695855801119</v>
      </c>
      <c r="Y15">
        <f t="shared" si="8"/>
        <v>28</v>
      </c>
      <c r="Z15" s="3">
        <f t="shared" si="9"/>
        <v>69.317686864383475</v>
      </c>
    </row>
    <row r="16" spans="1:26">
      <c r="A16" s="4" t="s">
        <v>56</v>
      </c>
      <c r="B16" t="s">
        <v>17</v>
      </c>
      <c r="C16" s="3">
        <f>IF('1_Bilancia commerciale'!H16&lt;1,ABS(1-'1_Bilancia commerciale'!H16)*20,('1_Bilancia commerciale'!H16-1)*20)</f>
        <v>60</v>
      </c>
      <c r="D16" s="3">
        <f>IF('2_posizione internaz.li'!H16&lt;0,'2_posizione internaz.li'!H16/-35*100,0)</f>
        <v>183.14285714285711</v>
      </c>
      <c r="E16" s="3">
        <f>IF('3_Tasso cambio effettivo'!H16&lt;0,'3_Tasso cambio effettivo'!H16/-5*100,'3_Tasso cambio effettivo'!H16/5*100)</f>
        <v>50</v>
      </c>
      <c r="F16" s="3">
        <f>IF('4_Quota export mondiale'!H16&lt;0,'4_Quota export mondiale'!H16/-6*100,0)</f>
        <v>0</v>
      </c>
      <c r="G16" s="3">
        <f>IF('5_Costo_lavoro'!H16&gt;0,'5_Costo_lavoro'!H16/9*100,0)</f>
        <v>191.11111111111109</v>
      </c>
      <c r="H16" s="3">
        <f>IF('6_Prezzo abitazioni'!H16&gt;0,'6_Prezzo abitazioni'!H16/6*100,0)</f>
        <v>0</v>
      </c>
      <c r="I16" s="3">
        <f>IF('7_Crediti concessi privati'!H16&gt;0,'7_Crediti concessi privati'!H16/14*100,0)</f>
        <v>0</v>
      </c>
      <c r="J16" s="3">
        <f>IF('8_Debiti settore privato'!H16&gt;0,'8_Debiti settore privato'!H16/133*100,0)</f>
        <v>60.45112781954888</v>
      </c>
      <c r="K16" s="3">
        <f>IF('9_Debito pubblico'!H16&gt;0,'9_Debito pubblico'!H16/60*100,0)</f>
        <v>61.166666666666671</v>
      </c>
      <c r="L16" s="3">
        <f>IF('10_Disoccupazione'!H16&gt;0,'10_Disoccupazione'!H16/10*100,0)</f>
        <v>109.00000000000001</v>
      </c>
      <c r="M16" s="3">
        <f>IF('11_esposizione finanziaria'!H16&gt;0,'11_esposizione finanziaria'!H16/16.5*100,0)</f>
        <v>80</v>
      </c>
      <c r="N16" s="3">
        <f>IF('12_Tasso di attivita'!H16&lt;0,'12_Tasso di attivita'!H16/-0.2*100,0)</f>
        <v>0</v>
      </c>
      <c r="O16" s="3">
        <f>IF('13_Disoccupazione lungo periodo'!H16&gt;0,'13_Disoccupazione lungo periodo'!H16/0.5*100,0)</f>
        <v>0</v>
      </c>
      <c r="P16" s="3">
        <f>IF('14_Disoccupazione giovanile'!H16&gt;0,'14_Disoccupazione giovanile'!H16/2*100,0)</f>
        <v>0</v>
      </c>
      <c r="Q16">
        <f t="shared" si="0"/>
        <v>3</v>
      </c>
      <c r="R16" s="3">
        <f t="shared" si="4"/>
        <v>56.776554481441693</v>
      </c>
      <c r="S16">
        <f t="shared" si="5"/>
        <v>14</v>
      </c>
      <c r="T16">
        <f t="shared" si="1"/>
        <v>2</v>
      </c>
      <c r="U16" s="3">
        <f t="shared" si="2"/>
        <v>96.850793650793634</v>
      </c>
      <c r="V16">
        <f t="shared" si="6"/>
        <v>23</v>
      </c>
      <c r="W16">
        <f t="shared" si="3"/>
        <v>1</v>
      </c>
      <c r="X16" s="3">
        <f t="shared" si="7"/>
        <v>34.513088276246179</v>
      </c>
      <c r="Y16">
        <f t="shared" si="8"/>
        <v>3</v>
      </c>
      <c r="Z16" s="3">
        <f t="shared" si="9"/>
        <v>39.077724111800642</v>
      </c>
    </row>
    <row r="17" spans="1:26">
      <c r="A17" s="4" t="s">
        <v>56</v>
      </c>
      <c r="B17" t="s">
        <v>18</v>
      </c>
      <c r="C17" s="3">
        <f>IF('1_Bilancia commerciale'!H17&lt;1,ABS(1-'1_Bilancia commerciale'!H17)*20,('1_Bilancia commerciale'!H17-1)*20)</f>
        <v>1.9999999999999996</v>
      </c>
      <c r="D17" s="3">
        <f>IF('2_posizione internaz.li'!H17&lt;0,'2_posizione internaz.li'!H17/-35*100,0)</f>
        <v>124.57142857142858</v>
      </c>
      <c r="E17" s="3">
        <f>IF('3_Tasso cambio effettivo'!H17&lt;0,'3_Tasso cambio effettivo'!H17/-5*100,'3_Tasso cambio effettivo'!H17/5*100)</f>
        <v>84.000000000000014</v>
      </c>
      <c r="F17" s="3">
        <f>IF('4_Quota export mondiale'!H17&lt;0,'4_Quota export mondiale'!H17/-6*100,0)</f>
        <v>0</v>
      </c>
      <c r="G17" s="3">
        <f>IF('5_Costo_lavoro'!H17&gt;0,'5_Costo_lavoro'!H17/9*100,0)</f>
        <v>131.11111111111111</v>
      </c>
      <c r="H17" s="3">
        <f>IF('6_Prezzo abitazioni'!H17&gt;0,'6_Prezzo abitazioni'!H17/6*100,0)</f>
        <v>78.333333333333329</v>
      </c>
      <c r="I17" s="3">
        <f>IF('7_Crediti concessi privati'!H17&gt;0,'7_Crediti concessi privati'!H17/14*100,0)</f>
        <v>18.571428571428573</v>
      </c>
      <c r="J17" s="3">
        <f>IF('8_Debiti settore privato'!H17&gt;0,'8_Debiti settore privato'!H17/133*100,0)</f>
        <v>41.578947368421048</v>
      </c>
      <c r="K17" s="3">
        <f>IF('9_Debito pubblico'!H17&gt;0,'9_Debito pubblico'!H17/60*100,0)</f>
        <v>71.166666666666671</v>
      </c>
      <c r="L17" s="3">
        <f>IF('10_Disoccupazione'!H17&gt;0,'10_Disoccupazione'!H17/10*100,0)</f>
        <v>105</v>
      </c>
      <c r="M17" s="3">
        <f>IF('11_esposizione finanziaria'!H17&gt;0,'11_esposizione finanziaria'!H17/16.5*100,0)</f>
        <v>44.242424242424235</v>
      </c>
      <c r="N17" s="3">
        <f>IF('12_Tasso di attivita'!H17&lt;0,'12_Tasso di attivita'!H17/-0.2*100,0)</f>
        <v>0</v>
      </c>
      <c r="O17" s="3">
        <f>IF('13_Disoccupazione lungo periodo'!H17&gt;0,'13_Disoccupazione lungo periodo'!H17/0.5*100,0)</f>
        <v>0</v>
      </c>
      <c r="P17" s="3">
        <f>IF('14_Disoccupazione giovanile'!H17&gt;0,'14_Disoccupazione giovanile'!H17/2*100,0)</f>
        <v>0</v>
      </c>
      <c r="Q17">
        <f t="shared" si="0"/>
        <v>3</v>
      </c>
      <c r="R17" s="3">
        <f t="shared" si="4"/>
        <v>50.041095704629541</v>
      </c>
      <c r="S17">
        <f t="shared" si="5"/>
        <v>7</v>
      </c>
      <c r="T17">
        <f t="shared" si="1"/>
        <v>2</v>
      </c>
      <c r="U17" s="3">
        <f t="shared" si="2"/>
        <v>68.336507936507957</v>
      </c>
      <c r="V17">
        <f t="shared" si="6"/>
        <v>15</v>
      </c>
      <c r="W17">
        <f t="shared" si="3"/>
        <v>1</v>
      </c>
      <c r="X17" s="3">
        <f t="shared" si="7"/>
        <v>39.876977798030424</v>
      </c>
      <c r="Y17">
        <f t="shared" si="8"/>
        <v>7</v>
      </c>
      <c r="Z17" s="3">
        <f t="shared" si="9"/>
        <v>51.228294768629389</v>
      </c>
    </row>
    <row r="18" spans="1:26">
      <c r="A18" s="4" t="s">
        <v>56</v>
      </c>
      <c r="B18" t="s">
        <v>19</v>
      </c>
      <c r="C18" s="3">
        <f>IF('1_Bilancia commerciale'!H18&lt;1,ABS(1-'1_Bilancia commerciale'!H18)*20,('1_Bilancia commerciale'!H18-1)*20)</f>
        <v>84</v>
      </c>
      <c r="D18" s="3">
        <f>IF('2_posizione internaz.li'!H18&lt;0,'2_posizione internaz.li'!H18/-35*100,0)</f>
        <v>0</v>
      </c>
      <c r="E18" s="3">
        <f>IF('3_Tasso cambio effettivo'!H18&lt;0,'3_Tasso cambio effettivo'!H18/-5*100,'3_Tasso cambio effettivo'!H18/5*100)</f>
        <v>13.999999999999998</v>
      </c>
      <c r="F18" s="3">
        <f>IF('4_Quota export mondiale'!H18&lt;0,'4_Quota export mondiale'!H18/-6*100,0)</f>
        <v>0</v>
      </c>
      <c r="G18" s="3">
        <f>IF('5_Costo_lavoro'!H18&gt;0,'5_Costo_lavoro'!H18/9*100,0)</f>
        <v>26.666666666666668</v>
      </c>
      <c r="H18" s="3">
        <f>IF('6_Prezzo abitazioni'!H18&gt;0,'6_Prezzo abitazioni'!H18/6*100,0)</f>
        <v>88.333333333333329</v>
      </c>
      <c r="I18" s="3">
        <f>IF('7_Crediti concessi privati'!H18&gt;0,'7_Crediti concessi privati'!H18/14*100,0)</f>
        <v>168.57142857142858</v>
      </c>
      <c r="J18" s="3">
        <f>IF('8_Debiti settore privato'!H18&gt;0,'8_Debiti settore privato'!H18/133*100,0)</f>
        <v>252.48120300751879</v>
      </c>
      <c r="K18" s="3">
        <f>IF('9_Debito pubblico'!H18&gt;0,'9_Debito pubblico'!H18/60*100,0)</f>
        <v>36.666666666666664</v>
      </c>
      <c r="L18" s="3">
        <f>IF('10_Disoccupazione'!H18&gt;0,'10_Disoccupazione'!H18/10*100,0)</f>
        <v>61</v>
      </c>
      <c r="M18" s="3">
        <f>IF('11_esposizione finanziaria'!H18&gt;0,'11_esposizione finanziaria'!H18/16.5*100,0)</f>
        <v>106.06060606060606</v>
      </c>
      <c r="N18" s="3">
        <f>IF('12_Tasso di attivita'!H18&lt;0,'12_Tasso di attivita'!H18/-0.2*100,0)</f>
        <v>0</v>
      </c>
      <c r="O18" s="3">
        <f>IF('13_Disoccupazione lungo periodo'!H18&gt;0,'13_Disoccupazione lungo periodo'!H18/0.5*100,0)</f>
        <v>60</v>
      </c>
      <c r="P18" s="3">
        <f>IF('14_Disoccupazione giovanile'!H18&gt;0,'14_Disoccupazione giovanile'!H18/2*100,0)</f>
        <v>0</v>
      </c>
      <c r="Q18">
        <f t="shared" si="0"/>
        <v>3</v>
      </c>
      <c r="R18" s="3">
        <f t="shared" si="4"/>
        <v>64.127136021872857</v>
      </c>
      <c r="S18">
        <f t="shared" si="5"/>
        <v>17</v>
      </c>
      <c r="T18">
        <f t="shared" si="1"/>
        <v>0</v>
      </c>
      <c r="U18" s="3">
        <f t="shared" si="2"/>
        <v>24.933333333333334</v>
      </c>
      <c r="V18">
        <f t="shared" si="6"/>
        <v>2</v>
      </c>
      <c r="W18">
        <f t="shared" si="3"/>
        <v>3</v>
      </c>
      <c r="X18" s="3">
        <f t="shared" si="7"/>
        <v>85.901470848839281</v>
      </c>
      <c r="Y18">
        <f t="shared" si="8"/>
        <v>24</v>
      </c>
      <c r="Z18" s="3">
        <f t="shared" si="9"/>
        <v>86.113894277572911</v>
      </c>
    </row>
    <row r="19" spans="1:26">
      <c r="A19" s="4" t="s">
        <v>57</v>
      </c>
      <c r="B19" t="s">
        <v>20</v>
      </c>
      <c r="C19" s="3">
        <f>IF('1_Bilancia commerciale'!H19&lt;1,ABS(1-'1_Bilancia commerciale'!H19)*20,('1_Bilancia commerciale'!H19-1)*20)</f>
        <v>25.999999999999996</v>
      </c>
      <c r="D19" s="3">
        <f>IF('2_posizione internaz.li'!H19&lt;0,'2_posizione internaz.li'!H19/-35*100,0)</f>
        <v>194.00000000000003</v>
      </c>
      <c r="E19" s="3">
        <f>IF('3_Tasso cambio effettivo'!H19&lt;0,'3_Tasso cambio effettivo'!H19/-5*100,'3_Tasso cambio effettivo'!H19/5*100)</f>
        <v>144</v>
      </c>
      <c r="F19" s="3">
        <f>IF('4_Quota export mondiale'!H19&lt;0,'4_Quota export mondiale'!H19/-6*100,0)</f>
        <v>155.16666666666669</v>
      </c>
      <c r="G19" s="3">
        <f>IF('5_Costo_lavoro'!H19&gt;0,'5_Costo_lavoro'!H19/9*100,0)</f>
        <v>11.111111111111111</v>
      </c>
      <c r="H19" s="3">
        <f>IF('6_Prezzo abitazioni'!H19&gt;0,'6_Prezzo abitazioni'!H19/6*100,0)</f>
        <v>219.99999999999997</v>
      </c>
      <c r="I19" s="3">
        <f>IF('7_Crediti concessi privati'!H19&gt;0,'7_Crediti concessi privati'!H19/14*100,0)</f>
        <v>0</v>
      </c>
      <c r="J19" s="3">
        <f>IF('8_Debiti settore privato'!H19&gt;0,'8_Debiti settore privato'!H19/133*100,0)</f>
        <v>62.556390977443613</v>
      </c>
      <c r="K19" s="3">
        <f>IF('9_Debito pubblico'!H19&gt;0,'9_Debito pubblico'!H19/60*100,0)</f>
        <v>126.83333333333333</v>
      </c>
      <c r="L19" s="3">
        <f>IF('10_Disoccupazione'!H19&gt;0,'10_Disoccupazione'!H19/10*100,0)</f>
        <v>82</v>
      </c>
      <c r="M19" s="3">
        <f>IF('11_esposizione finanziaria'!H19&gt;0,'11_esposizione finanziaria'!H19/16.5*100,0)</f>
        <v>2.4242424242424243</v>
      </c>
      <c r="N19" s="3">
        <f>IF('12_Tasso di attivita'!H19&lt;0,'12_Tasso di attivita'!H19/-0.2*100,0)</f>
        <v>0</v>
      </c>
      <c r="O19" s="3">
        <f>IF('13_Disoccupazione lungo periodo'!H19&gt;0,'13_Disoccupazione lungo periodo'!H19/0.5*100,0)</f>
        <v>0</v>
      </c>
      <c r="P19" s="3">
        <f>IF('14_Disoccupazione giovanile'!H19&gt;0,'14_Disoccupazione giovanile'!H19/2*100,0)</f>
        <v>0</v>
      </c>
      <c r="Q19">
        <f t="shared" si="0"/>
        <v>5</v>
      </c>
      <c r="R19" s="3">
        <f t="shared" si="4"/>
        <v>73.149410322342661</v>
      </c>
      <c r="S19">
        <f t="shared" si="5"/>
        <v>21</v>
      </c>
      <c r="T19">
        <f t="shared" si="1"/>
        <v>3</v>
      </c>
      <c r="U19" s="3">
        <f t="shared" si="2"/>
        <v>106.05555555555557</v>
      </c>
      <c r="V19">
        <f t="shared" si="6"/>
        <v>25</v>
      </c>
      <c r="W19">
        <f t="shared" si="3"/>
        <v>2</v>
      </c>
      <c r="X19" s="3">
        <f t="shared" si="7"/>
        <v>54.86821852611326</v>
      </c>
      <c r="Y19">
        <f t="shared" si="8"/>
        <v>15</v>
      </c>
      <c r="Z19" s="3">
        <f t="shared" si="9"/>
        <v>48.219699981074164</v>
      </c>
    </row>
    <row r="20" spans="1:26">
      <c r="A20" s="4" t="s">
        <v>56</v>
      </c>
      <c r="B20" t="s">
        <v>21</v>
      </c>
      <c r="C20" s="3">
        <f>IF('1_Bilancia commerciale'!H20&lt;1,ABS(1-'1_Bilancia commerciale'!H20)*20,('1_Bilancia commerciale'!H20-1)*20)</f>
        <v>38</v>
      </c>
      <c r="D20" s="3">
        <f>IF('2_posizione internaz.li'!H20&lt;0,'2_posizione internaz.li'!H20/-35*100,0)</f>
        <v>0</v>
      </c>
      <c r="E20" s="3">
        <f>IF('3_Tasso cambio effettivo'!H20&lt;0,'3_Tasso cambio effettivo'!H20/-5*100,'3_Tasso cambio effettivo'!H20/5*100)</f>
        <v>55.999999999999993</v>
      </c>
      <c r="F20" s="3">
        <f>IF('4_Quota export mondiale'!H20&lt;0,'4_Quota export mondiale'!H20/-6*100,0)</f>
        <v>0</v>
      </c>
      <c r="G20" s="3">
        <f>IF('5_Costo_lavoro'!H20&gt;0,'5_Costo_lavoro'!H20/9*100,0)</f>
        <v>0</v>
      </c>
      <c r="H20" s="3">
        <f>IF('6_Prezzo abitazioni'!H20&gt;0,'6_Prezzo abitazioni'!H20/6*100,0)</f>
        <v>66.666666666666657</v>
      </c>
      <c r="I20" s="3">
        <f>IF('7_Crediti concessi privati'!H20&gt;0,'7_Crediti concessi privati'!H20/14*100,0)</f>
        <v>62.857142857142868</v>
      </c>
      <c r="J20" s="3">
        <f>IF('8_Debiti settore privato'!H20&gt;0,'8_Debiti settore privato'!H20/133*100,0)</f>
        <v>101.35338345864662</v>
      </c>
      <c r="K20" s="3">
        <f>IF('9_Debito pubblico'!H20&gt;0,'9_Debito pubblico'!H20/60*100,0)</f>
        <v>96.333333333333329</v>
      </c>
      <c r="L20" s="3">
        <f>IF('10_Disoccupazione'!H20&gt;0,'10_Disoccupazione'!H20/10*100,0)</f>
        <v>57.000000000000007</v>
      </c>
      <c r="M20" s="3">
        <f>IF('11_esposizione finanziaria'!H20&gt;0,'11_esposizione finanziaria'!H20/16.5*100,0)</f>
        <v>21.81818181818182</v>
      </c>
      <c r="N20" s="3">
        <f>IF('12_Tasso di attivita'!H20&lt;0,'12_Tasso di attivita'!H20/-0.2*100,0)</f>
        <v>0</v>
      </c>
      <c r="O20" s="3">
        <f>IF('13_Disoccupazione lungo periodo'!H20&gt;0,'13_Disoccupazione lungo periodo'!H20/0.5*100,0)</f>
        <v>0</v>
      </c>
      <c r="P20" s="3">
        <f>IF('14_Disoccupazione giovanile'!H20&gt;0,'14_Disoccupazione giovanile'!H20/2*100,0)</f>
        <v>0</v>
      </c>
      <c r="Q20">
        <f t="shared" si="0"/>
        <v>1</v>
      </c>
      <c r="R20" s="3">
        <f t="shared" si="4"/>
        <v>35.716336295283661</v>
      </c>
      <c r="S20">
        <f t="shared" si="5"/>
        <v>2</v>
      </c>
      <c r="T20">
        <f t="shared" si="1"/>
        <v>0</v>
      </c>
      <c r="U20" s="3">
        <f t="shared" si="2"/>
        <v>18.8</v>
      </c>
      <c r="V20">
        <f t="shared" si="6"/>
        <v>1</v>
      </c>
      <c r="W20">
        <f t="shared" si="3"/>
        <v>1</v>
      </c>
      <c r="X20" s="3">
        <f t="shared" si="7"/>
        <v>45.114300903774591</v>
      </c>
      <c r="Y20">
        <f t="shared" si="8"/>
        <v>10</v>
      </c>
      <c r="Z20" s="3">
        <f t="shared" si="9"/>
        <v>81.201079363864281</v>
      </c>
    </row>
    <row r="21" spans="1:26">
      <c r="A21" s="4" t="s">
        <v>56</v>
      </c>
      <c r="B21" t="s">
        <v>22</v>
      </c>
      <c r="C21" s="3">
        <f>IF('1_Bilancia commerciale'!H21&lt;1,ABS(1-'1_Bilancia commerciale'!H21)*20,('1_Bilancia commerciale'!H21-1)*20)</f>
        <v>144</v>
      </c>
      <c r="D21" s="3">
        <f>IF('2_posizione internaz.li'!H21&lt;0,'2_posizione internaz.li'!H21/-35*100,0)</f>
        <v>0</v>
      </c>
      <c r="E21" s="3">
        <f>IF('3_Tasso cambio effettivo'!H21&lt;0,'3_Tasso cambio effettivo'!H21/-5*100,'3_Tasso cambio effettivo'!H21/5*100)</f>
        <v>18</v>
      </c>
      <c r="F21" s="3">
        <f>IF('4_Quota export mondiale'!H21&lt;0,'4_Quota export mondiale'!H21/-6*100,0)</f>
        <v>112.33333333333333</v>
      </c>
      <c r="G21" s="3">
        <f>IF('5_Costo_lavoro'!H21&gt;0,'5_Costo_lavoro'!H21/9*100,0)</f>
        <v>0</v>
      </c>
      <c r="H21" s="3">
        <f>IF('6_Prezzo abitazioni'!H21&gt;0,'6_Prezzo abitazioni'!H21/6*100,0)</f>
        <v>56.666666666666664</v>
      </c>
      <c r="I21" s="3">
        <f>IF('7_Crediti concessi privati'!H21&gt;0,'7_Crediti concessi privati'!H21/14*100,0)</f>
        <v>0</v>
      </c>
      <c r="J21" s="3">
        <f>IF('8_Debiti settore privato'!H21&gt;0,'8_Debiti settore privato'!H21/133*100,0)</f>
        <v>197.59398496240604</v>
      </c>
      <c r="K21" s="3">
        <f>IF('9_Debito pubblico'!H21&gt;0,'9_Debito pubblico'!H21/60*100,0)</f>
        <v>107.66666666666667</v>
      </c>
      <c r="L21" s="3">
        <f>IF('10_Disoccupazione'!H21&gt;0,'10_Disoccupazione'!H21/10*100,0)</f>
        <v>72</v>
      </c>
      <c r="M21" s="3">
        <f>IF('11_esposizione finanziaria'!H21&gt;0,'11_esposizione finanziaria'!H21/16.5*100,0)</f>
        <v>24.242424242424242</v>
      </c>
      <c r="N21" s="3">
        <f>IF('12_Tasso di attivita'!H21&lt;0,'12_Tasso di attivita'!H21/-0.2*100,0)</f>
        <v>0</v>
      </c>
      <c r="O21" s="3">
        <f>IF('13_Disoccupazione lungo periodo'!H21&gt;0,'13_Disoccupazione lungo periodo'!H21/0.5*100,0)</f>
        <v>220.00000000000003</v>
      </c>
      <c r="P21" s="3">
        <f>IF('14_Disoccupazione giovanile'!H21&gt;0,'14_Disoccupazione giovanile'!H21/2*100,0)</f>
        <v>0</v>
      </c>
      <c r="Q21">
        <f t="shared" si="0"/>
        <v>5</v>
      </c>
      <c r="R21" s="3">
        <f t="shared" si="4"/>
        <v>68.035933990821206</v>
      </c>
      <c r="S21">
        <f t="shared" si="5"/>
        <v>19</v>
      </c>
      <c r="T21">
        <f t="shared" si="1"/>
        <v>2</v>
      </c>
      <c r="U21" s="3">
        <f t="shared" si="2"/>
        <v>54.86666666666666</v>
      </c>
      <c r="V21">
        <f t="shared" si="6"/>
        <v>10</v>
      </c>
      <c r="W21">
        <f t="shared" si="3"/>
        <v>3</v>
      </c>
      <c r="X21" s="3">
        <f t="shared" si="7"/>
        <v>75.35219361535151</v>
      </c>
      <c r="Y21">
        <f t="shared" si="8"/>
        <v>22</v>
      </c>
      <c r="Z21" s="3">
        <f t="shared" si="9"/>
        <v>71.198693181926913</v>
      </c>
    </row>
    <row r="22" spans="1:26">
      <c r="A22" s="4" t="s">
        <v>56</v>
      </c>
      <c r="B22" t="s">
        <v>23</v>
      </c>
      <c r="C22" s="3">
        <f>IF('1_Bilancia commerciale'!H22&lt;1,ABS(1-'1_Bilancia commerciale'!H22)*20,('1_Bilancia commerciale'!H22-1)*20)</f>
        <v>20</v>
      </c>
      <c r="D22" s="3">
        <f>IF('2_posizione internaz.li'!H22&lt;0,'2_posizione internaz.li'!H22/-35*100,0)</f>
        <v>0</v>
      </c>
      <c r="E22" s="3">
        <f>IF('3_Tasso cambio effettivo'!H22&lt;0,'3_Tasso cambio effettivo'!H22/-5*100,'3_Tasso cambio effettivo'!H22/5*100)</f>
        <v>26</v>
      </c>
      <c r="F22" s="3">
        <f>IF('4_Quota export mondiale'!H22&lt;0,'4_Quota export mondiale'!H22/-6*100,0)</f>
        <v>152.5</v>
      </c>
      <c r="G22" s="3">
        <f>IF('5_Costo_lavoro'!H22&gt;0,'5_Costo_lavoro'!H22/9*100,0)</f>
        <v>71.111111111111114</v>
      </c>
      <c r="H22" s="3">
        <f>IF('6_Prezzo abitazioni'!H22&gt;0,'6_Prezzo abitazioni'!H22/6*100,0)</f>
        <v>56.666666666666664</v>
      </c>
      <c r="I22" s="3">
        <f>IF('7_Crediti concessi privati'!H22&gt;0,'7_Crediti concessi privati'!H22/14*100,0)</f>
        <v>15</v>
      </c>
      <c r="J22" s="3">
        <f>IF('8_Debiti settore privato'!H22&gt;0,'8_Debiti settore privato'!H22/133*100,0)</f>
        <v>93.233082706766908</v>
      </c>
      <c r="K22" s="3">
        <f>IF('9_Debito pubblico'!H22&gt;0,'9_Debito pubblico'!H22/60*100,0)</f>
        <v>141.5</v>
      </c>
      <c r="L22" s="3">
        <f>IF('10_Disoccupazione'!H22&gt;0,'10_Disoccupazione'!H22/10*100,0)</f>
        <v>55.999999999999993</v>
      </c>
      <c r="M22" s="3">
        <f>IF('11_esposizione finanziaria'!H22&gt;0,'11_esposizione finanziaria'!H22/16.5*100,0)</f>
        <v>0</v>
      </c>
      <c r="N22" s="3">
        <f>IF('12_Tasso di attivita'!H22&lt;0,'12_Tasso di attivita'!H22/-0.2*100,0)</f>
        <v>0</v>
      </c>
      <c r="O22" s="3">
        <f>IF('13_Disoccupazione lungo periodo'!H22&gt;0,'13_Disoccupazione lungo periodo'!H22/0.5*100,0)</f>
        <v>100</v>
      </c>
      <c r="P22" s="3">
        <f>IF('14_Disoccupazione giovanile'!H22&gt;0,'14_Disoccupazione giovanile'!H22/2*100,0)</f>
        <v>60</v>
      </c>
      <c r="Q22">
        <f t="shared" si="0"/>
        <v>3</v>
      </c>
      <c r="R22" s="3">
        <f t="shared" si="4"/>
        <v>56.572204320324616</v>
      </c>
      <c r="S22">
        <f t="shared" si="5"/>
        <v>13</v>
      </c>
      <c r="T22">
        <f t="shared" si="1"/>
        <v>1</v>
      </c>
      <c r="U22" s="3">
        <f t="shared" si="2"/>
        <v>53.922222222222217</v>
      </c>
      <c r="V22">
        <f t="shared" si="6"/>
        <v>9</v>
      </c>
      <c r="W22">
        <f t="shared" si="3"/>
        <v>2</v>
      </c>
      <c r="X22" s="3">
        <f t="shared" si="7"/>
        <v>58.044416597048176</v>
      </c>
      <c r="Y22">
        <f t="shared" si="8"/>
        <v>16</v>
      </c>
      <c r="Z22" s="3">
        <f t="shared" si="9"/>
        <v>65.958659841335304</v>
      </c>
    </row>
    <row r="23" spans="1:26">
      <c r="A23" s="4" t="s">
        <v>57</v>
      </c>
      <c r="B23" t="s">
        <v>24</v>
      </c>
      <c r="C23" s="3">
        <f>IF('1_Bilancia commerciale'!H23&lt;1,ABS(1-'1_Bilancia commerciale'!H23)*20,('1_Bilancia commerciale'!H23-1)*20)</f>
        <v>46</v>
      </c>
      <c r="D23" s="3">
        <f>IF('2_posizione internaz.li'!H23&lt;0,'2_posizione internaz.li'!H23/-35*100,0)</f>
        <v>177.42857142857142</v>
      </c>
      <c r="E23" s="3">
        <f>IF('3_Tasso cambio effettivo'!H23&lt;0,'3_Tasso cambio effettivo'!H23/-5*100,'3_Tasso cambio effettivo'!H23/5*100)</f>
        <v>27.999999999999996</v>
      </c>
      <c r="F23" s="3">
        <f>IF('4_Quota export mondiale'!H23&lt;0,'4_Quota export mondiale'!H23/-6*100,0)</f>
        <v>0</v>
      </c>
      <c r="G23" s="3">
        <f>IF('5_Costo_lavoro'!H23&gt;0,'5_Costo_lavoro'!H23/9*100,0)</f>
        <v>2.2222222222222223</v>
      </c>
      <c r="H23" s="3">
        <f>IF('6_Prezzo abitazioni'!H23&gt;0,'6_Prezzo abitazioni'!H23/6*100,0)</f>
        <v>43.333333333333336</v>
      </c>
      <c r="I23" s="3">
        <f>IF('7_Crediti concessi privati'!H23&gt;0,'7_Crediti concessi privati'!H23/14*100,0)</f>
        <v>25</v>
      </c>
      <c r="J23" s="3">
        <f>IF('8_Debiti settore privato'!H23&gt;0,'8_Debiti settore privato'!H23/133*100,0)</f>
        <v>59.323308270676698</v>
      </c>
      <c r="K23" s="3">
        <f>IF('9_Debito pubblico'!H23&gt;0,'9_Debito pubblico'!H23/60*100,0)</f>
        <v>85.5</v>
      </c>
      <c r="L23" s="3">
        <f>IF('10_Disoccupazione'!H23&gt;0,'10_Disoccupazione'!H23/10*100,0)</f>
        <v>89</v>
      </c>
      <c r="M23" s="3">
        <f>IF('11_esposizione finanziaria'!H23&gt;0,'11_esposizione finanziaria'!H23/16.5*100,0)</f>
        <v>14.545454545454545</v>
      </c>
      <c r="N23" s="3">
        <f>IF('12_Tasso di attivita'!H23&lt;0,'12_Tasso di attivita'!H23/-0.2*100,0)</f>
        <v>0</v>
      </c>
      <c r="O23" s="3">
        <f>IF('13_Disoccupazione lungo periodo'!H23&gt;0,'13_Disoccupazione lungo periodo'!H23/0.5*100,0)</f>
        <v>0</v>
      </c>
      <c r="P23" s="3">
        <f>IF('14_Disoccupazione giovanile'!H23&gt;0,'14_Disoccupazione giovanile'!H23/2*100,0)</f>
        <v>0</v>
      </c>
      <c r="Q23">
        <f t="shared" si="0"/>
        <v>1</v>
      </c>
      <c r="R23" s="3">
        <f t="shared" si="4"/>
        <v>40.739492128589873</v>
      </c>
      <c r="S23">
        <f t="shared" si="5"/>
        <v>3</v>
      </c>
      <c r="T23">
        <f t="shared" si="1"/>
        <v>1</v>
      </c>
      <c r="U23" s="3">
        <f t="shared" si="2"/>
        <v>50.730158730158728</v>
      </c>
      <c r="V23">
        <f t="shared" si="6"/>
        <v>6</v>
      </c>
      <c r="W23">
        <f t="shared" si="3"/>
        <v>0</v>
      </c>
      <c r="X23" s="3">
        <f t="shared" si="7"/>
        <v>35.189121794384953</v>
      </c>
      <c r="Y23">
        <f t="shared" si="8"/>
        <v>5</v>
      </c>
      <c r="Z23" s="3">
        <f t="shared" si="9"/>
        <v>55.527393971892735</v>
      </c>
    </row>
    <row r="24" spans="1:26">
      <c r="A24" s="4" t="s">
        <v>56</v>
      </c>
      <c r="B24" t="s">
        <v>25</v>
      </c>
      <c r="C24" s="3">
        <f>IF('1_Bilancia commerciale'!H24&lt;1,ABS(1-'1_Bilancia commerciale'!H24)*20,('1_Bilancia commerciale'!H24-1)*20)</f>
        <v>6.0000000000000009</v>
      </c>
      <c r="D24" s="3">
        <f>IF('2_posizione internaz.li'!H24&lt;0,'2_posizione internaz.li'!H24/-35*100,0)</f>
        <v>339.71428571428572</v>
      </c>
      <c r="E24" s="3">
        <f>IF('3_Tasso cambio effettivo'!H24&lt;0,'3_Tasso cambio effettivo'!H24/-5*100,'3_Tasso cambio effettivo'!H24/5*100)</f>
        <v>62</v>
      </c>
      <c r="F24" s="3">
        <f>IF('4_Quota export mondiale'!H24&lt;0,'4_Quota export mondiale'!H24/-6*100,0)</f>
        <v>0</v>
      </c>
      <c r="G24" s="3">
        <f>IF('5_Costo_lavoro'!H24&gt;0,'5_Costo_lavoro'!H24/9*100,0)</f>
        <v>2.2222222222222223</v>
      </c>
      <c r="H24" s="3">
        <f>IF('6_Prezzo abitazioni'!H24&gt;0,'6_Prezzo abitazioni'!H24/6*100,0)</f>
        <v>35</v>
      </c>
      <c r="I24" s="3">
        <f>IF('7_Crediti concessi privati'!H24&gt;0,'7_Crediti concessi privati'!H24/14*100,0)</f>
        <v>0</v>
      </c>
      <c r="J24" s="3">
        <f>IF('8_Debiti settore privato'!H24&gt;0,'8_Debiti settore privato'!H24/133*100,0)</f>
        <v>134.81203007518798</v>
      </c>
      <c r="K24" s="3">
        <f>IF('9_Debito pubblico'!H24&gt;0,'9_Debito pubblico'!H24/60*100,0)</f>
        <v>218.66666666666666</v>
      </c>
      <c r="L24" s="3">
        <f>IF('10_Disoccupazione'!H24&gt;0,'10_Disoccupazione'!H24/10*100,0)</f>
        <v>144</v>
      </c>
      <c r="M24" s="3">
        <f>IF('11_esposizione finanziaria'!H24&gt;0,'11_esposizione finanziaria'!H24/16.5*100,0)</f>
        <v>0</v>
      </c>
      <c r="N24" s="3">
        <f>IF('12_Tasso di attivita'!H24&lt;0,'12_Tasso di attivita'!H24/-0.2*100,0)</f>
        <v>0</v>
      </c>
      <c r="O24" s="3">
        <f>IF('13_Disoccupazione lungo periodo'!H24&gt;0,'13_Disoccupazione lungo periodo'!H24/0.5*100,0)</f>
        <v>0</v>
      </c>
      <c r="P24" s="3">
        <f>IF('14_Disoccupazione giovanile'!H24&gt;0,'14_Disoccupazione giovanile'!H24/2*100,0)</f>
        <v>0</v>
      </c>
      <c r="Q24">
        <f t="shared" si="0"/>
        <v>4</v>
      </c>
      <c r="R24" s="3">
        <f t="shared" si="4"/>
        <v>67.315371762740185</v>
      </c>
      <c r="S24">
        <f t="shared" si="5"/>
        <v>18</v>
      </c>
      <c r="T24">
        <f t="shared" si="1"/>
        <v>1</v>
      </c>
      <c r="U24" s="3">
        <f t="shared" si="2"/>
        <v>81.987301587301587</v>
      </c>
      <c r="V24">
        <f t="shared" si="6"/>
        <v>19</v>
      </c>
      <c r="W24">
        <f t="shared" si="3"/>
        <v>3</v>
      </c>
      <c r="X24" s="3">
        <f t="shared" si="7"/>
        <v>59.164299637983845</v>
      </c>
      <c r="Y24">
        <f t="shared" si="8"/>
        <v>18</v>
      </c>
      <c r="Z24" s="3">
        <f t="shared" si="9"/>
        <v>56.501496802949461</v>
      </c>
    </row>
    <row r="25" spans="1:26">
      <c r="A25" s="4" t="s">
        <v>57</v>
      </c>
      <c r="B25" t="s">
        <v>26</v>
      </c>
      <c r="C25" s="3">
        <f>IF('1_Bilancia commerciale'!H25&lt;1,ABS(1-'1_Bilancia commerciale'!H25)*20,('1_Bilancia commerciale'!H25-1)*20)</f>
        <v>40</v>
      </c>
      <c r="D25" s="3">
        <f>IF('2_posizione internaz.li'!H25&lt;0,'2_posizione internaz.li'!H25/-35*100,0)</f>
        <v>156</v>
      </c>
      <c r="E25" s="3">
        <f>IF('3_Tasso cambio effettivo'!H25&lt;0,'3_Tasso cambio effettivo'!H25/-5*100,'3_Tasso cambio effettivo'!H25/5*100)</f>
        <v>54</v>
      </c>
      <c r="F25" s="3">
        <f>IF('4_Quota export mondiale'!H25&lt;0,'4_Quota export mondiale'!H25/-6*100,0)</f>
        <v>0</v>
      </c>
      <c r="G25" s="3">
        <f>IF('5_Costo_lavoro'!H25&gt;0,'5_Costo_lavoro'!H25/9*100,0)</f>
        <v>6.666666666666667</v>
      </c>
      <c r="H25" s="3">
        <f>IF('6_Prezzo abitazioni'!H25&gt;0,'6_Prezzo abitazioni'!H25/6*100,0)</f>
        <v>30</v>
      </c>
      <c r="I25" s="3">
        <f>IF('7_Crediti concessi privati'!H25&gt;0,'7_Crediti concessi privati'!H25/14*100,0)</f>
        <v>1.4285714285714286</v>
      </c>
      <c r="J25" s="3">
        <f>IF('8_Debiti settore privato'!H25&gt;0,'8_Debiti settore privato'!H25/133*100,0)</f>
        <v>43.609022556390975</v>
      </c>
      <c r="K25" s="3">
        <f>IF('9_Debito pubblico'!H25&gt;0,'9_Debito pubblico'!H25/60*100,0)</f>
        <v>63</v>
      </c>
      <c r="L25" s="3">
        <f>IF('10_Disoccupazione'!H25&gt;0,'10_Disoccupazione'!H25/10*100,0)</f>
        <v>69</v>
      </c>
      <c r="M25" s="3">
        <f>IF('11_esposizione finanziaria'!H25&gt;0,'11_esposizione finanziaria'!H25/16.5*100,0)</f>
        <v>24.848484848484848</v>
      </c>
      <c r="N25" s="3">
        <f>IF('12_Tasso di attivita'!H25&lt;0,'12_Tasso di attivita'!H25/-0.2*100,0)</f>
        <v>0</v>
      </c>
      <c r="O25" s="3">
        <f>IF('13_Disoccupazione lungo periodo'!H25&gt;0,'13_Disoccupazione lungo periodo'!H25/0.5*100,0)</f>
        <v>0</v>
      </c>
      <c r="P25" s="3">
        <f>IF('14_Disoccupazione giovanile'!H25&gt;0,'14_Disoccupazione giovanile'!H25/2*100,0)</f>
        <v>0</v>
      </c>
      <c r="Q25">
        <f t="shared" si="0"/>
        <v>1</v>
      </c>
      <c r="R25" s="3">
        <f t="shared" si="4"/>
        <v>34.89662467857957</v>
      </c>
      <c r="S25">
        <f t="shared" si="5"/>
        <v>1</v>
      </c>
      <c r="T25">
        <f t="shared" si="1"/>
        <v>1</v>
      </c>
      <c r="U25" s="3">
        <f t="shared" si="2"/>
        <v>51.333333333333336</v>
      </c>
      <c r="V25">
        <f t="shared" si="6"/>
        <v>7</v>
      </c>
      <c r="W25">
        <f t="shared" si="3"/>
        <v>0</v>
      </c>
      <c r="X25" s="3">
        <f t="shared" si="7"/>
        <v>25.765119870383028</v>
      </c>
      <c r="Y25">
        <f t="shared" si="8"/>
        <v>1</v>
      </c>
      <c r="Z25" s="3">
        <f t="shared" si="9"/>
        <v>47.463877947523095</v>
      </c>
    </row>
    <row r="26" spans="1:26">
      <c r="A26" s="4" t="s">
        <v>56</v>
      </c>
      <c r="B26" t="s">
        <v>27</v>
      </c>
      <c r="C26" s="3">
        <f>IF('1_Bilancia commerciale'!H26&lt;1,ABS(1-'1_Bilancia commerciale'!H26)*20,('1_Bilancia commerciale'!H26-1)*20)</f>
        <v>61.999999999999993</v>
      </c>
      <c r="D26" s="3">
        <f>IF('2_posizione internaz.li'!H26&lt;0,'2_posizione internaz.li'!H26/-35*100,0)</f>
        <v>89.142857142857139</v>
      </c>
      <c r="E26" s="3">
        <f>IF('3_Tasso cambio effettivo'!H26&lt;0,'3_Tasso cambio effettivo'!H26/-5*100,'3_Tasso cambio effettivo'!H26/5*100)</f>
        <v>6</v>
      </c>
      <c r="F26" s="3">
        <f>IF('4_Quota export mondiale'!H26&lt;0,'4_Quota export mondiale'!H26/-6*100,0)</f>
        <v>76.833333333333343</v>
      </c>
      <c r="G26" s="3">
        <f>IF('5_Costo_lavoro'!H26&gt;0,'5_Costo_lavoro'!H26/9*100,0)</f>
        <v>0</v>
      </c>
      <c r="H26" s="3">
        <f>IF('6_Prezzo abitazioni'!H26&gt;0,'6_Prezzo abitazioni'!H26/6*100,0)</f>
        <v>23.333333333333332</v>
      </c>
      <c r="I26" s="3">
        <f>IF('7_Crediti concessi privati'!H26&gt;0,'7_Crediti concessi privati'!H26/14*100,0)</f>
        <v>0</v>
      </c>
      <c r="J26" s="3">
        <f>IF('8_Debiti settore privato'!H26&gt;0,'8_Debiti settore privato'!H26/133*100,0)</f>
        <v>65.714285714285708</v>
      </c>
      <c r="K26" s="3">
        <f>IF('9_Debito pubblico'!H26&gt;0,'9_Debito pubblico'!H26/60*100,0)</f>
        <v>137.66666666666666</v>
      </c>
      <c r="L26" s="3">
        <f>IF('10_Disoccupazione'!H26&gt;0,'10_Disoccupazione'!H26/10*100,0)</f>
        <v>96</v>
      </c>
      <c r="M26" s="3">
        <f>IF('11_esposizione finanziaria'!H26&gt;0,'11_esposizione finanziaria'!H26/16.5*100,0)</f>
        <v>0</v>
      </c>
      <c r="N26" s="3">
        <f>IF('12_Tasso di attivita'!H26&lt;0,'12_Tasso di attivita'!H26/-0.2*100,0)</f>
        <v>0</v>
      </c>
      <c r="O26" s="3">
        <f>IF('13_Disoccupazione lungo periodo'!H26&gt;0,'13_Disoccupazione lungo periodo'!H26/0.5*100,0)</f>
        <v>80</v>
      </c>
      <c r="P26" s="3">
        <f>IF('14_Disoccupazione giovanile'!H26&gt;0,'14_Disoccupazione giovanile'!H26/2*100,0)</f>
        <v>0</v>
      </c>
      <c r="Q26">
        <f t="shared" si="0"/>
        <v>1</v>
      </c>
      <c r="R26" s="3">
        <f t="shared" si="4"/>
        <v>45.477891156462583</v>
      </c>
      <c r="S26">
        <f t="shared" si="5"/>
        <v>6</v>
      </c>
      <c r="T26">
        <f t="shared" si="1"/>
        <v>0</v>
      </c>
      <c r="U26" s="3">
        <f t="shared" si="2"/>
        <v>46.795238095238098</v>
      </c>
      <c r="V26">
        <f t="shared" si="6"/>
        <v>4</v>
      </c>
      <c r="W26">
        <f t="shared" si="3"/>
        <v>1</v>
      </c>
      <c r="X26" s="3">
        <f t="shared" si="7"/>
        <v>44.74603174603174</v>
      </c>
      <c r="Y26">
        <f t="shared" si="8"/>
        <v>9</v>
      </c>
      <c r="Z26" s="3">
        <f t="shared" si="9"/>
        <v>63.251187315358436</v>
      </c>
    </row>
    <row r="27" spans="1:26">
      <c r="A27" s="4" t="s">
        <v>56</v>
      </c>
      <c r="B27" t="s">
        <v>28</v>
      </c>
      <c r="C27" s="3">
        <f>IF('1_Bilancia commerciale'!H27&lt;1,ABS(1-'1_Bilancia commerciale'!H27)*20,('1_Bilancia commerciale'!H27-1)*20)</f>
        <v>14</v>
      </c>
      <c r="D27" s="3">
        <f>IF('2_posizione internaz.li'!H27&lt;0,'2_posizione internaz.li'!H27/-35*100,0)</f>
        <v>182.57142857142856</v>
      </c>
      <c r="E27" s="3">
        <f>IF('3_Tasso cambio effettivo'!H27&lt;0,'3_Tasso cambio effettivo'!H27/-5*100,'3_Tasso cambio effettivo'!H27/5*100)</f>
        <v>24</v>
      </c>
      <c r="F27" s="3">
        <f>IF('4_Quota export mondiale'!H27&lt;0,'4_Quota export mondiale'!H27/-6*100,0)</f>
        <v>0</v>
      </c>
      <c r="G27" s="3">
        <f>IF('5_Costo_lavoro'!H27&gt;0,'5_Costo_lavoro'!H27/9*100,0)</f>
        <v>30.000000000000004</v>
      </c>
      <c r="H27" s="3">
        <f>IF('6_Prezzo abitazioni'!H27&gt;0,'6_Prezzo abitazioni'!H27/6*100,0)</f>
        <v>91.666666666666657</v>
      </c>
      <c r="I27" s="3">
        <f>IF('7_Crediti concessi privati'!H27&gt;0,'7_Crediti concessi privati'!H27/14*100,0)</f>
        <v>36.428571428571423</v>
      </c>
      <c r="J27" s="3">
        <f>IF('8_Debiti settore privato'!H27&gt;0,'8_Debiti settore privato'!H27/133*100,0)</f>
        <v>60.60150375939849</v>
      </c>
      <c r="K27" s="3">
        <f>IF('9_Debito pubblico'!H27&gt;0,'9_Debito pubblico'!H27/60*100,0)</f>
        <v>86.5</v>
      </c>
      <c r="L27" s="3">
        <f>IF('10_Disoccupazione'!H27&gt;0,'10_Disoccupazione'!H27/10*100,0)</f>
        <v>130</v>
      </c>
      <c r="M27" s="3">
        <f>IF('11_esposizione finanziaria'!H27&gt;0,'11_esposizione finanziaria'!H27/16.5*100,0)</f>
        <v>63.030303030303038</v>
      </c>
      <c r="N27" s="3">
        <f>IF('12_Tasso di attivita'!H27&lt;0,'12_Tasso di attivita'!H27/-0.2*100,0)</f>
        <v>0</v>
      </c>
      <c r="O27" s="3">
        <f>IF('13_Disoccupazione lungo periodo'!H27&gt;0,'13_Disoccupazione lungo periodo'!H27/0.5*100,0)</f>
        <v>0</v>
      </c>
      <c r="P27" s="3">
        <f>IF('14_Disoccupazione giovanile'!H27&gt;0,'14_Disoccupazione giovanile'!H27/2*100,0)</f>
        <v>0</v>
      </c>
      <c r="Q27">
        <f t="shared" si="0"/>
        <v>2</v>
      </c>
      <c r="R27" s="3">
        <f t="shared" si="4"/>
        <v>51.342748104026292</v>
      </c>
      <c r="S27">
        <f t="shared" si="5"/>
        <v>8</v>
      </c>
      <c r="T27">
        <f t="shared" si="1"/>
        <v>1</v>
      </c>
      <c r="U27" s="3">
        <f t="shared" si="2"/>
        <v>50.114285714285714</v>
      </c>
      <c r="V27">
        <f t="shared" si="6"/>
        <v>5</v>
      </c>
      <c r="W27">
        <f t="shared" si="3"/>
        <v>1</v>
      </c>
      <c r="X27" s="3">
        <f t="shared" si="7"/>
        <v>52.025227209437737</v>
      </c>
      <c r="Y27">
        <f t="shared" si="8"/>
        <v>13</v>
      </c>
      <c r="Z27" s="3">
        <f t="shared" si="9"/>
        <v>65.140239187411339</v>
      </c>
    </row>
    <row r="28" spans="1:26">
      <c r="A28" s="4" t="s">
        <v>56</v>
      </c>
      <c r="B28" t="s">
        <v>29</v>
      </c>
      <c r="C28" s="3">
        <f>IF('1_Bilancia commerciale'!H28&lt;1,ABS(1-'1_Bilancia commerciale'!H28)*20,('1_Bilancia commerciale'!H28-1)*20)</f>
        <v>48</v>
      </c>
      <c r="D28" s="3">
        <f>IF('2_posizione internaz.li'!H28&lt;0,'2_posizione internaz.li'!H28/-35*100,0)</f>
        <v>0</v>
      </c>
      <c r="E28" s="3">
        <f>IF('3_Tasso cambio effettivo'!H28&lt;0,'3_Tasso cambio effettivo'!H28/-5*100,'3_Tasso cambio effettivo'!H28/5*100)</f>
        <v>42.000000000000007</v>
      </c>
      <c r="F28" s="3">
        <f>IF('4_Quota export mondiale'!H28&lt;0,'4_Quota export mondiale'!H28/-6*100,0)</f>
        <v>384.33333333333331</v>
      </c>
      <c r="G28" s="3">
        <f>IF('5_Costo_lavoro'!H28&gt;0,'5_Costo_lavoro'!H28/9*100,0)</f>
        <v>35.555555555555557</v>
      </c>
      <c r="H28" s="3">
        <f>IF('6_Prezzo abitazioni'!H28&gt;0,'6_Prezzo abitazioni'!H28/6*100,0)</f>
        <v>0</v>
      </c>
      <c r="I28" s="3">
        <f>IF('7_Crediti concessi privati'!H28&gt;0,'7_Crediti concessi privati'!H28/14*100,0)</f>
        <v>48.571428571428569</v>
      </c>
      <c r="J28" s="3">
        <f>IF('8_Debiti settore privato'!H28&gt;0,'8_Debiti settore privato'!H28/133*100,0)</f>
        <v>113.90977443609023</v>
      </c>
      <c r="K28" s="3">
        <f>IF('9_Debito pubblico'!H28&gt;0,'9_Debito pubblico'!H28/60*100,0)</f>
        <v>105</v>
      </c>
      <c r="L28" s="3">
        <f>IF('10_Disoccupazione'!H28&gt;0,'10_Disoccupazione'!H28/10*100,0)</f>
        <v>88.000000000000014</v>
      </c>
      <c r="M28" s="3">
        <f>IF('11_esposizione finanziaria'!H28&gt;0,'11_esposizione finanziaria'!H28/16.5*100,0)</f>
        <v>8.4848484848484844</v>
      </c>
      <c r="N28" s="3">
        <f>IF('12_Tasso di attivita'!H28&lt;0,'12_Tasso di attivita'!H28/-0.2*100,0)</f>
        <v>0</v>
      </c>
      <c r="O28" s="3">
        <f>IF('13_Disoccupazione lungo periodo'!H28&gt;0,'13_Disoccupazione lungo periodo'!H28/0.5*100,0)</f>
        <v>140</v>
      </c>
      <c r="P28" s="3">
        <f>IF('14_Disoccupazione giovanile'!H28&gt;0,'14_Disoccupazione giovanile'!H28/2*100,0)</f>
        <v>170</v>
      </c>
      <c r="Q28">
        <f t="shared" si="0"/>
        <v>5</v>
      </c>
      <c r="R28" s="3">
        <f t="shared" si="4"/>
        <v>84.561067170089729</v>
      </c>
      <c r="S28">
        <f t="shared" si="5"/>
        <v>24</v>
      </c>
      <c r="T28">
        <f t="shared" si="1"/>
        <v>1</v>
      </c>
      <c r="U28" s="3">
        <f t="shared" si="2"/>
        <v>101.97777777777777</v>
      </c>
      <c r="V28">
        <f t="shared" si="6"/>
        <v>24</v>
      </c>
      <c r="W28">
        <f t="shared" si="3"/>
        <v>4</v>
      </c>
      <c r="X28" s="3">
        <f t="shared" si="7"/>
        <v>74.885116832485267</v>
      </c>
      <c r="Y28">
        <f t="shared" si="8"/>
        <v>21</v>
      </c>
      <c r="Z28" s="3">
        <f t="shared" si="9"/>
        <v>56.929783244839015</v>
      </c>
    </row>
    <row r="29" spans="1:26">
      <c r="A29" s="4" t="s">
        <v>57</v>
      </c>
      <c r="B29" t="s">
        <v>30</v>
      </c>
      <c r="C29" s="3">
        <f>IF('1_Bilancia commerciale'!H29&lt;1,ABS(1-'1_Bilancia commerciale'!H29)*20,('1_Bilancia commerciale'!H29-1)*20)</f>
        <v>72</v>
      </c>
      <c r="D29" s="3">
        <f>IF('2_posizione internaz.li'!H29&lt;0,'2_posizione internaz.li'!H29/-35*100,0)</f>
        <v>11.142857142857142</v>
      </c>
      <c r="E29" s="3">
        <f>IF('3_Tasso cambio effettivo'!H29&lt;0,'3_Tasso cambio effettivo'!H29/-5*100,'3_Tasso cambio effettivo'!H29/5*100)</f>
        <v>166</v>
      </c>
      <c r="F29" s="3">
        <f>IF('4_Quota export mondiale'!H29&lt;0,'4_Quota export mondiale'!H29/-6*100,0)</f>
        <v>155.33333333333334</v>
      </c>
      <c r="G29" s="3">
        <f>IF('5_Costo_lavoro'!H29&gt;0,'5_Costo_lavoro'!H29/9*100,0)</f>
        <v>28.888888888888893</v>
      </c>
      <c r="H29" s="3">
        <f>IF('6_Prezzo abitazioni'!H29&gt;0,'6_Prezzo abitazioni'!H29/6*100,0)</f>
        <v>198.33333333333334</v>
      </c>
      <c r="I29" s="3">
        <f>IF('7_Crediti concessi privati'!H29&gt;0,'7_Crediti concessi privati'!H29/14*100,0)</f>
        <v>53.571428571428569</v>
      </c>
      <c r="J29" s="3">
        <f>IF('8_Debiti settore privato'!H29&gt;0,'8_Debiti settore privato'!H29/133*100,0)</f>
        <v>143.98496240601503</v>
      </c>
      <c r="K29" s="3">
        <f>IF('9_Debito pubblico'!H29&gt;0,'9_Debito pubblico'!H29/60*100,0)</f>
        <v>73.166666666666671</v>
      </c>
      <c r="L29" s="3">
        <f>IF('10_Disoccupazione'!H29&gt;0,'10_Disoccupazione'!H29/10*100,0)</f>
        <v>78</v>
      </c>
      <c r="M29" s="3">
        <f>IF('11_esposizione finanziaria'!H29&gt;0,'11_esposizione finanziaria'!H29/16.5*100,0)</f>
        <v>10.90909090909091</v>
      </c>
      <c r="N29" s="3">
        <f>IF('12_Tasso di attivita'!H29&lt;0,'12_Tasso di attivita'!H29/-0.2*100,0)</f>
        <v>0</v>
      </c>
      <c r="O29" s="3">
        <f>IF('13_Disoccupazione lungo periodo'!H29&gt;0,'13_Disoccupazione lungo periodo'!H29/0.5*100,0)</f>
        <v>0</v>
      </c>
      <c r="P29" s="3">
        <f>IF('14_Disoccupazione giovanile'!H29&gt;0,'14_Disoccupazione giovanile'!H29/2*100,0)</f>
        <v>0</v>
      </c>
      <c r="Q29">
        <f t="shared" si="0"/>
        <v>4</v>
      </c>
      <c r="R29" s="3">
        <f t="shared" si="4"/>
        <v>70.809325803686704</v>
      </c>
      <c r="S29">
        <f t="shared" si="5"/>
        <v>20</v>
      </c>
      <c r="T29">
        <f t="shared" si="1"/>
        <v>2</v>
      </c>
      <c r="U29" s="3">
        <f t="shared" si="2"/>
        <v>86.673015873015885</v>
      </c>
      <c r="V29">
        <f t="shared" si="6"/>
        <v>22</v>
      </c>
      <c r="W29">
        <f t="shared" si="3"/>
        <v>2</v>
      </c>
      <c r="X29" s="3">
        <f t="shared" si="7"/>
        <v>61.996164654059399</v>
      </c>
      <c r="Y29">
        <f t="shared" si="8"/>
        <v>19</v>
      </c>
      <c r="Z29" s="3">
        <f t="shared" si="9"/>
        <v>56.284503241993256</v>
      </c>
    </row>
    <row r="30" spans="1:26">
      <c r="A30" s="4" t="s">
        <v>57</v>
      </c>
      <c r="B30" t="s">
        <v>31</v>
      </c>
      <c r="C30" s="3">
        <f>IF('1_Bilancia commerciale'!H30&lt;1,ABS(1-'1_Bilancia commerciale'!H30)*20,('1_Bilancia commerciale'!H30-1)*20)</f>
        <v>116</v>
      </c>
      <c r="D30" s="3">
        <f>IF('2_posizione internaz.li'!H30&lt;0,'2_posizione internaz.li'!H30/-35*100,0)</f>
        <v>64.857142857142861</v>
      </c>
      <c r="E30" s="3">
        <f>IF('3_Tasso cambio effettivo'!H30&lt;0,'3_Tasso cambio effettivo'!H30/-5*100,'3_Tasso cambio effettivo'!H30/5*100)</f>
        <v>213.99999999999997</v>
      </c>
      <c r="F30" s="3">
        <f>IF('4_Quota export mondiale'!H30&lt;0,'4_Quota export mondiale'!H30/-6*100,0)</f>
        <v>0</v>
      </c>
      <c r="G30" s="3">
        <f>IF('5_Costo_lavoro'!H30&gt;0,'5_Costo_lavoro'!H30/9*100,0)</f>
        <v>35.555555555555557</v>
      </c>
      <c r="H30" s="3">
        <f>IF('6_Prezzo abitazioni'!H30&gt;0,'6_Prezzo abitazioni'!H30/6*100,0)</f>
        <v>100</v>
      </c>
      <c r="I30" s="3">
        <f>IF('7_Crediti concessi privati'!H30&gt;0,'7_Crediti concessi privati'!H30/14*100,0)</f>
        <v>20</v>
      </c>
      <c r="J30" s="3">
        <f>IF('8_Debiti settore privato'!H30&gt;0,'8_Debiti settore privato'!H30/133*100,0)</f>
        <v>121.57894736842105</v>
      </c>
      <c r="K30" s="3">
        <f>IF('9_Debito pubblico'!H30&gt;0,'9_Debito pubblico'!H30/60*100,0)</f>
        <v>144.83333333333334</v>
      </c>
      <c r="L30" s="3">
        <f>IF('10_Disoccupazione'!H30&gt;0,'10_Disoccupazione'!H30/10*100,0)</f>
        <v>63</v>
      </c>
      <c r="M30" s="3">
        <f>IF('11_esposizione finanziaria'!H30&gt;0,'11_esposizione finanziaria'!H30/16.5*100,0)</f>
        <v>0</v>
      </c>
      <c r="N30" s="3">
        <f>IF('12_Tasso di attivita'!H30&lt;0,'12_Tasso di attivita'!H30/-0.2*100,0)</f>
        <v>0</v>
      </c>
      <c r="O30" s="3">
        <f>IF('13_Disoccupazione lungo periodo'!H30&gt;0,'13_Disoccupazione lungo periodo'!H30/0.5*100,0)</f>
        <v>0</v>
      </c>
      <c r="P30" s="3">
        <f>IF('14_Disoccupazione giovanile'!H30&gt;0,'14_Disoccupazione giovanile'!H30/2*100,0)</f>
        <v>0</v>
      </c>
      <c r="Q30">
        <f t="shared" si="0"/>
        <v>5</v>
      </c>
      <c r="R30" s="3">
        <f t="shared" si="4"/>
        <v>62.844641365318054</v>
      </c>
      <c r="S30">
        <f t="shared" si="5"/>
        <v>16</v>
      </c>
      <c r="T30">
        <f t="shared" si="1"/>
        <v>2</v>
      </c>
      <c r="U30" s="3">
        <f t="shared" si="2"/>
        <v>86.082539682539675</v>
      </c>
      <c r="V30">
        <f t="shared" si="6"/>
        <v>21</v>
      </c>
      <c r="W30">
        <f t="shared" si="3"/>
        <v>3</v>
      </c>
      <c r="X30" s="3">
        <f t="shared" si="7"/>
        <v>49.934697855750493</v>
      </c>
      <c r="Y30">
        <f t="shared" si="8"/>
        <v>12</v>
      </c>
      <c r="Z30" s="3">
        <f t="shared" si="9"/>
        <v>51.079736466915229</v>
      </c>
    </row>
    <row r="31" spans="1:26">
      <c r="A31" s="4"/>
      <c r="B31" t="s">
        <v>82</v>
      </c>
      <c r="C31" s="3">
        <f>AVERAGE(C3:C30)</f>
        <v>45.214285714285715</v>
      </c>
      <c r="D31" s="3">
        <f t="shared" ref="D31:P31" si="10">AVERAGE(D3:D30)</f>
        <v>138.29591836734696</v>
      </c>
      <c r="E31" s="3">
        <f>AVERAGE(E3:E30)</f>
        <v>71</v>
      </c>
      <c r="F31" s="3">
        <f>AVERAGE(F3:F30)</f>
        <v>77.86904761904762</v>
      </c>
      <c r="G31" s="3">
        <f t="shared" si="10"/>
        <v>37.420634920634917</v>
      </c>
      <c r="H31" s="3">
        <f>AVERAGE(H3:H30)</f>
        <v>61.964285714285715</v>
      </c>
      <c r="I31" s="3">
        <f>AVERAGE(I3:I30)</f>
        <v>23.698979591836736</v>
      </c>
      <c r="J31" s="3">
        <f t="shared" si="10"/>
        <v>111.36412459720728</v>
      </c>
      <c r="K31" s="3">
        <f t="shared" si="10"/>
        <v>119.11904761904762</v>
      </c>
      <c r="L31" s="3">
        <f t="shared" si="10"/>
        <v>104.42857142857143</v>
      </c>
      <c r="M31" s="3">
        <f t="shared" si="10"/>
        <v>27.683982683982684</v>
      </c>
      <c r="N31" s="3">
        <f t="shared" si="10"/>
        <v>1.7857142857142858</v>
      </c>
      <c r="O31" s="3">
        <f t="shared" si="10"/>
        <v>93.571428571428569</v>
      </c>
      <c r="P31" s="3">
        <f t="shared" si="10"/>
        <v>31.071428571428573</v>
      </c>
      <c r="R31" s="3">
        <f t="shared" si="4"/>
        <v>67.463389263201293</v>
      </c>
      <c r="U31" s="3">
        <f t="shared" si="2"/>
        <v>73.95997732426305</v>
      </c>
      <c r="X31" s="3">
        <f t="shared" si="7"/>
        <v>63.854173673722549</v>
      </c>
      <c r="Z31" s="3">
        <f t="shared" si="9"/>
        <v>60.846500740193008</v>
      </c>
    </row>
    <row r="32" spans="1:26">
      <c r="A32" s="4" t="s">
        <v>56</v>
      </c>
      <c r="C32" s="3">
        <f>SUMIF($A3:$A30,"EUR",C3:C30)/19</f>
        <v>41.789473684210527</v>
      </c>
      <c r="D32" s="3">
        <f t="shared" ref="D32:P32" si="11">SUMIF($A3:$A30,"EUR",D3:D30)/19</f>
        <v>146.01503759398497</v>
      </c>
      <c r="E32" s="3">
        <f t="shared" si="11"/>
        <v>57.684210526315788</v>
      </c>
      <c r="F32" s="3">
        <f t="shared" si="11"/>
        <v>83.956140350877192</v>
      </c>
      <c r="G32" s="3">
        <f t="shared" si="11"/>
        <v>40.87719298245613</v>
      </c>
      <c r="H32" s="3">
        <f t="shared" si="11"/>
        <v>50.087719298245609</v>
      </c>
      <c r="I32" s="3">
        <f t="shared" si="11"/>
        <v>28.458646616541358</v>
      </c>
      <c r="J32" s="3">
        <f t="shared" si="11"/>
        <v>121.61456272259595</v>
      </c>
      <c r="K32" s="3">
        <f t="shared" si="11"/>
        <v>132.89473684210526</v>
      </c>
      <c r="L32" s="3">
        <f t="shared" si="11"/>
        <v>112.21052631578948</v>
      </c>
      <c r="M32" s="3">
        <f t="shared" si="11"/>
        <v>31.770334928229666</v>
      </c>
      <c r="N32" s="3">
        <f t="shared" si="11"/>
        <v>0</v>
      </c>
      <c r="O32" s="3">
        <f t="shared" si="11"/>
        <v>137.89473684210526</v>
      </c>
      <c r="P32" s="3">
        <f t="shared" si="11"/>
        <v>45.526315789473685</v>
      </c>
      <c r="R32" s="3">
        <f t="shared" si="4"/>
        <v>73.627116749495059</v>
      </c>
      <c r="U32" s="3">
        <f t="shared" si="2"/>
        <v>74.064411027568923</v>
      </c>
      <c r="X32" s="3">
        <f t="shared" si="7"/>
        <v>73.384175483898474</v>
      </c>
      <c r="Z32" s="3">
        <f t="shared" si="9"/>
        <v>64.073596067891245</v>
      </c>
    </row>
    <row r="33" spans="1:26">
      <c r="A33" s="4" t="s">
        <v>57</v>
      </c>
      <c r="C33" s="3">
        <f>SUMIF($A3:$A30,"N_EUR",C3:C30)/9</f>
        <v>52.444444444444443</v>
      </c>
      <c r="D33" s="3">
        <f t="shared" ref="D33:P33" si="12">SUMIF($A3:$A30,"N_EUR",D3:D30)/9</f>
        <v>122</v>
      </c>
      <c r="E33" s="3">
        <f t="shared" si="12"/>
        <v>99.111111111111114</v>
      </c>
      <c r="F33" s="3">
        <f t="shared" si="12"/>
        <v>65.018518518518519</v>
      </c>
      <c r="G33" s="3">
        <f t="shared" si="12"/>
        <v>30.123456790123459</v>
      </c>
      <c r="H33" s="3">
        <f t="shared" si="12"/>
        <v>87.037037037037024</v>
      </c>
      <c r="I33" s="3">
        <f t="shared" si="12"/>
        <v>13.650793650793652</v>
      </c>
      <c r="J33" s="3">
        <f t="shared" si="12"/>
        <v>89.724310776942346</v>
      </c>
      <c r="K33" s="3">
        <f t="shared" si="12"/>
        <v>90.037037037037024</v>
      </c>
      <c r="L33" s="3">
        <f t="shared" si="12"/>
        <v>88</v>
      </c>
      <c r="M33" s="3">
        <f t="shared" si="12"/>
        <v>19.057239057239055</v>
      </c>
      <c r="N33" s="3">
        <f t="shared" si="12"/>
        <v>5.5555555555555554</v>
      </c>
      <c r="O33" s="3">
        <f t="shared" si="12"/>
        <v>0</v>
      </c>
      <c r="P33" s="3">
        <f t="shared" si="12"/>
        <v>0.55555555555555558</v>
      </c>
      <c r="R33" s="3">
        <f t="shared" si="4"/>
        <v>54.45107568102555</v>
      </c>
      <c r="U33" s="3">
        <f t="shared" si="2"/>
        <v>73.739506172839498</v>
      </c>
      <c r="X33" s="3">
        <f t="shared" si="7"/>
        <v>43.73528096335113</v>
      </c>
      <c r="Z33" s="3">
        <f t="shared" si="9"/>
        <v>51.634494655082932</v>
      </c>
    </row>
    <row r="34" spans="1:26">
      <c r="A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  <c r="U34" s="3"/>
      <c r="X34" s="3"/>
    </row>
    <row r="35" spans="1:2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6">
      <c r="A36" s="4" t="s">
        <v>59</v>
      </c>
      <c r="E36" s="7" t="s">
        <v>71</v>
      </c>
      <c r="G36" s="6" t="s">
        <v>72</v>
      </c>
    </row>
  </sheetData>
  <mergeCells count="3">
    <mergeCell ref="Q1:S1"/>
    <mergeCell ref="T1:V1"/>
    <mergeCell ref="W1:Y1"/>
  </mergeCells>
  <conditionalFormatting sqref="N31:P31 C3:M33">
    <cfRule type="cellIs" dxfId="30" priority="4" stopIfTrue="1" operator="greaterThanOrEqual">
      <formula>100</formula>
    </cfRule>
  </conditionalFormatting>
  <conditionalFormatting sqref="N3:N30 N32:N33">
    <cfRule type="cellIs" dxfId="29" priority="3" stopIfTrue="1" operator="greaterThanOrEqual">
      <formula>100</formula>
    </cfRule>
  </conditionalFormatting>
  <conditionalFormatting sqref="O3:O30 O32:O33">
    <cfRule type="cellIs" dxfId="28" priority="2" stopIfTrue="1" operator="greaterThanOrEqual">
      <formula>100</formula>
    </cfRule>
  </conditionalFormatting>
  <conditionalFormatting sqref="P3:P30 P32:P33">
    <cfRule type="cellIs" dxfId="27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activeCell="M35" sqref="M35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6">
      <c r="Q1" s="74" t="s">
        <v>79</v>
      </c>
      <c r="R1" s="75"/>
      <c r="S1" s="75"/>
      <c r="T1" s="74" t="s">
        <v>80</v>
      </c>
      <c r="U1" s="75"/>
      <c r="V1" s="75"/>
      <c r="W1" s="74" t="s">
        <v>81</v>
      </c>
      <c r="X1" s="75"/>
      <c r="Y1" s="75"/>
    </row>
    <row r="2" spans="1:26" ht="38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</row>
    <row r="3" spans="1:26">
      <c r="A3" s="4" t="s">
        <v>56</v>
      </c>
      <c r="B3" t="s">
        <v>3</v>
      </c>
      <c r="C3" s="3">
        <f>IF('1_Bilancia commerciale'!I3&lt;1,ABS(1-'1_Bilancia commerciale'!I3)*20,('1_Bilancia commerciale'!I3-1)*20)</f>
        <v>1.9999999999999996</v>
      </c>
      <c r="D3" s="3">
        <f>IF('2_posizione internaz.li'!I3&lt;0,'2_posizione internaz.li'!I3/-35*100,0)</f>
        <v>0</v>
      </c>
      <c r="E3" s="3">
        <f>IF('3_Tasso cambio effettivo'!I3&lt;0,'3_Tasso cambio effettivo'!I3/-5*100,'3_Tasso cambio effettivo'!I3/5*100)</f>
        <v>8</v>
      </c>
      <c r="F3" s="3">
        <f>IF('4_Quota export mondiale'!I3&lt;0,'4_Quota export mondiale'!I3/-6*100,0)</f>
        <v>83.5</v>
      </c>
      <c r="G3" s="3">
        <f>IF('5_Costo_lavoro'!I3&gt;0,'5_Costo_lavoro'!I3/9*100,0)</f>
        <v>0</v>
      </c>
      <c r="H3" s="3">
        <f>IF('6_Prezzo abitazioni'!I3&gt;0,'6_Prezzo abitazioni'!I3/6*100,0)</f>
        <v>20</v>
      </c>
      <c r="I3" s="3">
        <f>IF('7_Crediti concessi privati'!I3&gt;0,'7_Crediti concessi privati'!I3/14*100,0)</f>
        <v>170</v>
      </c>
      <c r="J3" s="3">
        <f>IF('8_Debiti settore privato'!I3&gt;0,'8_Debiti settore privato'!I3/133*100,0)</f>
        <v>146.46616541353384</v>
      </c>
      <c r="K3" s="3">
        <f>IF('9_Debito pubblico'!I3&gt;0,'9_Debito pubblico'!I3/60*100,0)</f>
        <v>174.83333333333334</v>
      </c>
      <c r="L3" s="3">
        <f>IF('10_Disoccupazione'!I3&gt;0,'10_Disoccupazione'!I3/10*100,0)</f>
        <v>83</v>
      </c>
      <c r="M3" s="3">
        <f>IF('11_esposizione finanziaria'!I3&gt;0,'11_esposizione finanziaria'!I3/16.5*100,0)</f>
        <v>14.545454545454545</v>
      </c>
      <c r="N3" s="3">
        <f>IF('12_Tasso di attivita'!I3&lt;0,'12_Tasso di attivita'!I3/-0.2*100,0)</f>
        <v>0</v>
      </c>
      <c r="O3" s="3">
        <f>IF('13_Disoccupazione lungo periodo'!I3&gt;0,'13_Disoccupazione lungo periodo'!I3/0.5*100,0)</f>
        <v>20</v>
      </c>
      <c r="P3" s="3">
        <f>IF('14_Disoccupazione giovanile'!I3&gt;0,'14_Disoccupazione giovanile'!I3/2*100,0)</f>
        <v>0</v>
      </c>
      <c r="Q3">
        <f t="shared" ref="Q3:Q30" si="0">COUNTIF(C3:P3,"&gt;=100")</f>
        <v>3</v>
      </c>
      <c r="R3" s="3">
        <f>AVERAGE(C3:P3)</f>
        <v>51.596068092308698</v>
      </c>
      <c r="S3">
        <f>RANK(R3,R$3:R$30,1)</f>
        <v>13</v>
      </c>
      <c r="T3">
        <f t="shared" ref="T3:T30" si="1">COUNTIF(C3:G3,"&gt;=100")</f>
        <v>0</v>
      </c>
      <c r="U3" s="3">
        <f t="shared" ref="U3:U33" si="2">AVERAGE(C3:G3)</f>
        <v>18.7</v>
      </c>
      <c r="V3">
        <f>RANK(U3,U$3:U$30,1)</f>
        <v>1</v>
      </c>
      <c r="W3">
        <f t="shared" ref="W3:W30" si="3">COUNTIF(H3:P3,"&gt;=100")</f>
        <v>3</v>
      </c>
      <c r="X3" s="3">
        <f>AVERAGE(H3:P3)</f>
        <v>69.871661476924643</v>
      </c>
      <c r="Y3">
        <f>RANK(X3,X$3:X$30,1)</f>
        <v>24</v>
      </c>
      <c r="Z3" s="3">
        <f>SUM(H3:P3)/14/R3*100</f>
        <v>87.056045788948424</v>
      </c>
    </row>
    <row r="4" spans="1:26">
      <c r="A4" s="4" t="s">
        <v>57</v>
      </c>
      <c r="B4" t="s">
        <v>5</v>
      </c>
      <c r="C4" s="3">
        <f>IF('1_Bilancia commerciale'!I4&lt;1,ABS(1-'1_Bilancia commerciale'!I4)*20,('1_Bilancia commerciale'!I4-1)*20)</f>
        <v>10</v>
      </c>
      <c r="D4" s="3">
        <f>IF('2_posizione internaz.li'!I4&lt;0,'2_posizione internaz.li'!I4/-35*100,0)</f>
        <v>136.85714285714286</v>
      </c>
      <c r="E4" s="3">
        <f>IF('3_Tasso cambio effettivo'!I4&lt;0,'3_Tasso cambio effettivo'!I4/-5*100,'3_Tasso cambio effettivo'!I4/5*100)</f>
        <v>94</v>
      </c>
      <c r="F4" s="3">
        <f>IF('4_Quota export mondiale'!I4&lt;0,'4_Quota export mondiale'!I4/-6*100,0)</f>
        <v>0</v>
      </c>
      <c r="G4" s="3">
        <f>IF('5_Costo_lavoro'!I4&gt;0,'5_Costo_lavoro'!I4/9*100,0)</f>
        <v>95.555555555555543</v>
      </c>
      <c r="H4" s="3">
        <f>IF('6_Prezzo abitazioni'!I4&gt;0,'6_Prezzo abitazioni'!I4/6*100,0)</f>
        <v>109.99999999999999</v>
      </c>
      <c r="I4" s="3">
        <f>IF('7_Crediti concessi privati'!I4&gt;0,'7_Crediti concessi privati'!I4/14*100,0)</f>
        <v>21.428571428571427</v>
      </c>
      <c r="J4" s="3">
        <f>IF('8_Debiti settore privato'!I4&gt;0,'8_Debiti settore privato'!I4/133*100,0)</f>
        <v>78.571428571428569</v>
      </c>
      <c r="K4" s="3">
        <f>IF('9_Debito pubblico'!I4&gt;0,'9_Debito pubblico'!I4/60*100,0)</f>
        <v>48.833333333333336</v>
      </c>
      <c r="L4" s="3">
        <f>IF('10_Disoccupazione'!I4&gt;0,'10_Disoccupazione'!I4/10*100,0)</f>
        <v>94</v>
      </c>
      <c r="M4" s="3">
        <f>IF('11_esposizione finanziaria'!I4&gt;0,'11_esposizione finanziaria'!I4/16.5*100,0)</f>
        <v>56.363636363636374</v>
      </c>
      <c r="N4" s="3">
        <f>IF('12_Tasso di attivita'!I4&lt;0,'12_Tasso di attivita'!I4/-0.2*100,0)</f>
        <v>0</v>
      </c>
      <c r="O4" s="3">
        <f>IF('13_Disoccupazione lungo periodo'!I4&gt;0,'13_Disoccupazione lungo periodo'!I4/0.5*100,0)</f>
        <v>0</v>
      </c>
      <c r="P4" s="3">
        <f>IF('14_Disoccupazione giovanile'!I4&gt;0,'14_Disoccupazione giovanile'!I4/2*100,0)</f>
        <v>0</v>
      </c>
      <c r="Q4">
        <f t="shared" si="0"/>
        <v>2</v>
      </c>
      <c r="R4" s="3">
        <f t="shared" ref="R4:R33" si="4">AVERAGE(C4:P4)</f>
        <v>53.257833436404873</v>
      </c>
      <c r="S4">
        <f t="shared" ref="S4:S30" si="5">RANK(R4,R$3:R$30,1)</f>
        <v>15</v>
      </c>
      <c r="T4">
        <f t="shared" si="1"/>
        <v>1</v>
      </c>
      <c r="U4" s="3">
        <f t="shared" si="2"/>
        <v>67.282539682539692</v>
      </c>
      <c r="V4">
        <f t="shared" ref="V4:V30" si="6">RANK(U4,U$3:U$30,1)</f>
        <v>16</v>
      </c>
      <c r="W4">
        <f t="shared" si="3"/>
        <v>1</v>
      </c>
      <c r="X4" s="3">
        <f t="shared" ref="X4:X33" si="7">AVERAGE(H4:P4)</f>
        <v>45.466329966329965</v>
      </c>
      <c r="Y4">
        <f t="shared" ref="Y4:Y30" si="8">RANK(X4,X$3:X$30,1)</f>
        <v>9</v>
      </c>
      <c r="Z4" s="3">
        <f t="shared" ref="Z4:Z33" si="9">SUM(H4:P4)/14/R4*100</f>
        <v>54.88085619039785</v>
      </c>
    </row>
    <row r="5" spans="1:26">
      <c r="A5" s="4" t="s">
        <v>57</v>
      </c>
      <c r="B5" t="s">
        <v>6</v>
      </c>
      <c r="C5" s="3">
        <f>IF('1_Bilancia commerciale'!I5&lt;1,ABS(1-'1_Bilancia commerciale'!I5)*20,('1_Bilancia commerciale'!I5-1)*20)</f>
        <v>6.0000000000000009</v>
      </c>
      <c r="D5" s="3">
        <f>IF('2_posizione internaz.li'!I5&lt;0,'2_posizione internaz.li'!I5/-35*100,0)</f>
        <v>76.857142857142861</v>
      </c>
      <c r="E5" s="3">
        <f>IF('3_Tasso cambio effettivo'!I5&lt;0,'3_Tasso cambio effettivo'!I5/-5*100,'3_Tasso cambio effettivo'!I5/5*100)</f>
        <v>74</v>
      </c>
      <c r="F5" s="3">
        <f>IF('4_Quota export mondiale'!I5&lt;0,'4_Quota export mondiale'!I5/-6*100,0)</f>
        <v>0</v>
      </c>
      <c r="G5" s="3">
        <f>IF('5_Costo_lavoro'!I5&gt;0,'5_Costo_lavoro'!I5/9*100,0)</f>
        <v>30.000000000000004</v>
      </c>
      <c r="H5" s="3">
        <f>IF('6_Prezzo abitazioni'!I5&gt;0,'6_Prezzo abitazioni'!I5/6*100,0)</f>
        <v>111.66666666666667</v>
      </c>
      <c r="I5" s="3">
        <f>IF('7_Crediti concessi privati'!I5&gt;0,'7_Crediti concessi privati'!I5/14*100,0)</f>
        <v>30.714285714285712</v>
      </c>
      <c r="J5" s="3">
        <f>IF('8_Debiti settore privato'!I5&gt;0,'8_Debiti settore privato'!I5/133*100,0)</f>
        <v>51.654135338345867</v>
      </c>
      <c r="K5" s="3">
        <f>IF('9_Debito pubblico'!I5&gt;0,'9_Debito pubblico'!I5/60*100,0)</f>
        <v>61.333333333333329</v>
      </c>
      <c r="L5" s="3">
        <f>IF('10_Disoccupazione'!I5&gt;0,'10_Disoccupazione'!I5/10*100,0)</f>
        <v>51</v>
      </c>
      <c r="M5" s="3">
        <f>IF('11_esposizione finanziaria'!I5&gt;0,'11_esposizione finanziaria'!I5/16.5*100,0)</f>
        <v>98.787878787878796</v>
      </c>
      <c r="N5" s="3">
        <f>IF('12_Tasso di attivita'!I5&lt;0,'12_Tasso di attivita'!I5/-0.2*100,0)</f>
        <v>0</v>
      </c>
      <c r="O5" s="3">
        <f>IF('13_Disoccupazione lungo periodo'!I5&gt;0,'13_Disoccupazione lungo periodo'!I5/0.5*100,0)</f>
        <v>0</v>
      </c>
      <c r="P5" s="3">
        <f>IF('14_Disoccupazione giovanile'!I5&gt;0,'14_Disoccupazione giovanile'!I5/2*100,0)</f>
        <v>0</v>
      </c>
      <c r="Q5">
        <f t="shared" si="0"/>
        <v>1</v>
      </c>
      <c r="R5" s="3">
        <f t="shared" si="4"/>
        <v>42.286674478403803</v>
      </c>
      <c r="S5">
        <f t="shared" si="5"/>
        <v>3</v>
      </c>
      <c r="T5">
        <f t="shared" si="1"/>
        <v>0</v>
      </c>
      <c r="U5" s="3">
        <f t="shared" si="2"/>
        <v>37.371428571428574</v>
      </c>
      <c r="V5">
        <f t="shared" si="6"/>
        <v>8</v>
      </c>
      <c r="W5">
        <f t="shared" si="3"/>
        <v>1</v>
      </c>
      <c r="X5" s="3">
        <f t="shared" si="7"/>
        <v>45.017366648945597</v>
      </c>
      <c r="Y5">
        <f t="shared" si="8"/>
        <v>7</v>
      </c>
      <c r="Z5" s="3">
        <f t="shared" si="9"/>
        <v>68.437010145296213</v>
      </c>
    </row>
    <row r="6" spans="1:26">
      <c r="A6" s="4" t="s">
        <v>57</v>
      </c>
      <c r="B6" t="s">
        <v>7</v>
      </c>
      <c r="C6" s="3">
        <f>IF('1_Bilancia commerciale'!I6&lt;1,ABS(1-'1_Bilancia commerciale'!I6)*20,('1_Bilancia commerciale'!I6-1)*20)</f>
        <v>146</v>
      </c>
      <c r="D6" s="3">
        <f>IF('2_posizione internaz.li'!I6&lt;0,'2_posizione internaz.li'!I6/-35*100,0)</f>
        <v>0</v>
      </c>
      <c r="E6" s="3">
        <f>IF('3_Tasso cambio effettivo'!I6&lt;0,'3_Tasso cambio effettivo'!I6/-5*100,'3_Tasso cambio effettivo'!I6/5*100)</f>
        <v>34</v>
      </c>
      <c r="F6" s="3">
        <f>IF('4_Quota export mondiale'!I6&lt;0,'4_Quota export mondiale'!I6/-6*100,0)</f>
        <v>47.833333333333336</v>
      </c>
      <c r="G6" s="3">
        <f>IF('5_Costo_lavoro'!I6&gt;0,'5_Costo_lavoro'!I6/9*100,0)</f>
        <v>14.444444444444446</v>
      </c>
      <c r="H6" s="3">
        <f>IF('6_Prezzo abitazioni'!I6&gt;0,'6_Prezzo abitazioni'!I6/6*100,0)</f>
        <v>78.333333333333329</v>
      </c>
      <c r="I6" s="3">
        <f>IF('7_Crediti concessi privati'!I6&gt;0,'7_Crediti concessi privati'!I6/14*100,0)</f>
        <v>22.142857142857146</v>
      </c>
      <c r="J6" s="3">
        <f>IF('8_Debiti settore privato'!I6&gt;0,'8_Debiti settore privato'!I6/133*100,0)</f>
        <v>157.14285714285714</v>
      </c>
      <c r="K6" s="3">
        <f>IF('9_Debito pubblico'!I6&gt;0,'9_Debito pubblico'!I6/60*100,0)</f>
        <v>62</v>
      </c>
      <c r="L6" s="3">
        <f>IF('10_Disoccupazione'!I6&gt;0,'10_Disoccupazione'!I6/10*100,0)</f>
        <v>64</v>
      </c>
      <c r="M6" s="3">
        <f>IF('11_esposizione finanziaria'!I6&gt;0,'11_esposizione finanziaria'!I6/16.5*100,0)</f>
        <v>31.515151515151519</v>
      </c>
      <c r="N6" s="3">
        <f>IF('12_Tasso di attivita'!I6&lt;0,'12_Tasso di attivita'!I6/-0.2*100,0)</f>
        <v>0</v>
      </c>
      <c r="O6" s="3">
        <f>IF('13_Disoccupazione lungo periodo'!I6&gt;0,'13_Disoccupazione lungo periodo'!I6/0.5*100,0)</f>
        <v>0</v>
      </c>
      <c r="P6" s="3">
        <f>IF('14_Disoccupazione giovanile'!I6&gt;0,'14_Disoccupazione giovanile'!I6/2*100,0)</f>
        <v>0</v>
      </c>
      <c r="Q6">
        <f t="shared" si="0"/>
        <v>2</v>
      </c>
      <c r="R6" s="3">
        <f t="shared" si="4"/>
        <v>46.957998350855497</v>
      </c>
      <c r="S6">
        <f t="shared" si="5"/>
        <v>8</v>
      </c>
      <c r="T6">
        <f t="shared" si="1"/>
        <v>1</v>
      </c>
      <c r="U6" s="3">
        <f t="shared" si="2"/>
        <v>48.455555555555563</v>
      </c>
      <c r="V6">
        <f t="shared" si="6"/>
        <v>13</v>
      </c>
      <c r="W6">
        <f t="shared" si="3"/>
        <v>1</v>
      </c>
      <c r="X6" s="3">
        <f t="shared" si="7"/>
        <v>46.126022126022121</v>
      </c>
      <c r="Y6">
        <f t="shared" si="8"/>
        <v>10</v>
      </c>
      <c r="Z6" s="3">
        <f t="shared" si="9"/>
        <v>63.146735032754478</v>
      </c>
    </row>
    <row r="7" spans="1:26">
      <c r="A7" s="4" t="s">
        <v>56</v>
      </c>
      <c r="B7" t="s">
        <v>8</v>
      </c>
      <c r="C7" s="3">
        <f>IF('1_Bilancia commerciale'!I7&lt;1,ABS(1-'1_Bilancia commerciale'!I7)*20,('1_Bilancia commerciale'!I7-1)*20)</f>
        <v>142</v>
      </c>
      <c r="D7" s="3">
        <f>IF('2_posizione internaz.li'!I7&lt;0,'2_posizione internaz.li'!I7/-35*100,0)</f>
        <v>0</v>
      </c>
      <c r="E7" s="3">
        <f>IF('3_Tasso cambio effettivo'!I7&lt;0,'3_Tasso cambio effettivo'!I7/-5*100,'3_Tasso cambio effettivo'!I7/5*100)</f>
        <v>42.000000000000007</v>
      </c>
      <c r="F7" s="3">
        <f>IF('4_Quota export mondiale'!I7&lt;0,'4_Quota export mondiale'!I7/-6*100,0)</f>
        <v>0</v>
      </c>
      <c r="G7" s="3">
        <f>IF('5_Costo_lavoro'!I7&gt;0,'5_Costo_lavoro'!I7/9*100,0)</f>
        <v>54.44444444444445</v>
      </c>
      <c r="H7" s="3">
        <f>IF('6_Prezzo abitazioni'!I7&gt;0,'6_Prezzo abitazioni'!I7/6*100,0)</f>
        <v>113.33333333333333</v>
      </c>
      <c r="I7" s="3">
        <f>IF('7_Crediti concessi privati'!I7&gt;0,'7_Crediti concessi privati'!I7/14*100,0)</f>
        <v>26.428571428571431</v>
      </c>
      <c r="J7" s="3">
        <f>IF('8_Debiti settore privato'!I7&gt;0,'8_Debiti settore privato'!I7/133*100,0)</f>
        <v>73.834586466165419</v>
      </c>
      <c r="K7" s="3">
        <f>IF('9_Debito pubblico'!I7&gt;0,'9_Debito pubblico'!I7/60*100,0)</f>
        <v>115.33333333333333</v>
      </c>
      <c r="L7" s="3">
        <f>IF('10_Disoccupazione'!I7&gt;0,'10_Disoccupazione'!I7/10*100,0)</f>
        <v>46</v>
      </c>
      <c r="M7" s="3">
        <f>IF('11_esposizione finanziaria'!I7&gt;0,'11_esposizione finanziaria'!I7/16.5*100,0)</f>
        <v>31.515151515151519</v>
      </c>
      <c r="N7" s="3">
        <f>IF('12_Tasso di attivita'!I7&lt;0,'12_Tasso di attivita'!I7/-0.2*100,0)</f>
        <v>0</v>
      </c>
      <c r="O7" s="3">
        <f>IF('13_Disoccupazione lungo periodo'!I7&gt;0,'13_Disoccupazione lungo periodo'!I7/0.5*100,0)</f>
        <v>0</v>
      </c>
      <c r="P7" s="3">
        <f>IF('14_Disoccupazione giovanile'!I7&gt;0,'14_Disoccupazione giovanile'!I7/2*100,0)</f>
        <v>0</v>
      </c>
      <c r="Q7">
        <f t="shared" si="0"/>
        <v>3</v>
      </c>
      <c r="R7" s="3">
        <f t="shared" si="4"/>
        <v>46.06353003721425</v>
      </c>
      <c r="S7">
        <f t="shared" si="5"/>
        <v>5</v>
      </c>
      <c r="T7">
        <f t="shared" si="1"/>
        <v>1</v>
      </c>
      <c r="U7" s="3">
        <f t="shared" si="2"/>
        <v>47.68888888888889</v>
      </c>
      <c r="V7">
        <f t="shared" si="6"/>
        <v>12</v>
      </c>
      <c r="W7">
        <f t="shared" si="3"/>
        <v>2</v>
      </c>
      <c r="X7" s="3">
        <f t="shared" si="7"/>
        <v>45.160552897395</v>
      </c>
      <c r="Y7">
        <f t="shared" si="8"/>
        <v>8</v>
      </c>
      <c r="Z7" s="3">
        <f t="shared" si="9"/>
        <v>63.025530136343733</v>
      </c>
    </row>
    <row r="8" spans="1:26">
      <c r="A8" s="4" t="s">
        <v>56</v>
      </c>
      <c r="B8" t="s">
        <v>9</v>
      </c>
      <c r="C8" s="3">
        <f>IF('1_Bilancia commerciale'!I8&lt;1,ABS(1-'1_Bilancia commerciale'!I8)*20,('1_Bilancia commerciale'!I8-1)*20)</f>
        <v>7.9999999999999982</v>
      </c>
      <c r="D8" s="3">
        <f>IF('2_posizione internaz.li'!I8&lt;0,'2_posizione internaz.li'!I8/-35*100,0)</f>
        <v>112.00000000000001</v>
      </c>
      <c r="E8" s="3">
        <f>IF('3_Tasso cambio effettivo'!I8&lt;0,'3_Tasso cambio effettivo'!I8/-5*100,'3_Tasso cambio effettivo'!I8/5*100)</f>
        <v>88.000000000000014</v>
      </c>
      <c r="F8" s="3">
        <f>IF('4_Quota export mondiale'!I8&lt;0,'4_Quota export mondiale'!I8/-6*100,0)</f>
        <v>5.666666666666667</v>
      </c>
      <c r="G8" s="3">
        <f>IF('5_Costo_lavoro'!I8&gt;0,'5_Costo_lavoro'!I8/9*100,0)</f>
        <v>142.22222222222223</v>
      </c>
      <c r="H8" s="3">
        <f>IF('6_Prezzo abitazioni'!I8&gt;0,'6_Prezzo abitazioni'!I8/6*100,0)</f>
        <v>66.666666666666657</v>
      </c>
      <c r="I8" s="3">
        <f>IF('7_Crediti concessi privati'!I8&gt;0,'7_Crediti concessi privati'!I8/14*100,0)</f>
        <v>44.285714285714292</v>
      </c>
      <c r="J8" s="3">
        <f>IF('8_Debiti settore privato'!I8&gt;0,'8_Debiti settore privato'!I8/133*100,0)</f>
        <v>84.511278195488728</v>
      </c>
      <c r="K8" s="3">
        <f>IF('9_Debito pubblico'!I8&gt;0,'9_Debito pubblico'!I8/60*100,0)</f>
        <v>17</v>
      </c>
      <c r="L8" s="3">
        <f>IF('10_Disoccupazione'!I8&gt;0,'10_Disoccupazione'!I8/10*100,0)</f>
        <v>68</v>
      </c>
      <c r="M8" s="3">
        <f>IF('11_esposizione finanziaria'!I8&gt;0,'11_esposizione finanziaria'!I8/16.5*100,0)</f>
        <v>40.606060606060609</v>
      </c>
      <c r="N8" s="3">
        <f>IF('12_Tasso di attivita'!I8&lt;0,'12_Tasso di attivita'!I8/-0.2*100,0)</f>
        <v>0</v>
      </c>
      <c r="O8" s="3">
        <f>IF('13_Disoccupazione lungo periodo'!I8&gt;0,'13_Disoccupazione lungo periodo'!I8/0.5*100,0)</f>
        <v>0</v>
      </c>
      <c r="P8" s="3">
        <f>IF('14_Disoccupazione giovanile'!I8&gt;0,'14_Disoccupazione giovanile'!I8/2*100,0)</f>
        <v>0</v>
      </c>
      <c r="Q8">
        <f t="shared" si="0"/>
        <v>2</v>
      </c>
      <c r="R8" s="3">
        <f t="shared" si="4"/>
        <v>48.35418633162994</v>
      </c>
      <c r="S8">
        <f t="shared" si="5"/>
        <v>10</v>
      </c>
      <c r="T8">
        <f t="shared" si="1"/>
        <v>2</v>
      </c>
      <c r="U8" s="3">
        <f t="shared" si="2"/>
        <v>71.177777777777777</v>
      </c>
      <c r="V8">
        <f t="shared" si="6"/>
        <v>19</v>
      </c>
      <c r="W8">
        <f t="shared" si="3"/>
        <v>0</v>
      </c>
      <c r="X8" s="3">
        <f t="shared" si="7"/>
        <v>35.67441330599226</v>
      </c>
      <c r="Y8">
        <f t="shared" si="8"/>
        <v>2</v>
      </c>
      <c r="Z8" s="3">
        <f t="shared" si="9"/>
        <v>47.428264543029833</v>
      </c>
    </row>
    <row r="9" spans="1:26">
      <c r="A9" s="4" t="s">
        <v>56</v>
      </c>
      <c r="B9" t="s">
        <v>10</v>
      </c>
      <c r="C9" s="3">
        <f>IF('1_Bilancia commerciale'!I9&lt;1,ABS(1-'1_Bilancia commerciale'!I9)*20,('1_Bilancia commerciale'!I9-1)*20)</f>
        <v>12</v>
      </c>
      <c r="D9" s="3">
        <f>IF('2_posizione internaz.li'!I9&lt;0,'2_posizione internaz.li'!I9/-35*100,0)</f>
        <v>490.57142857142856</v>
      </c>
      <c r="E9" s="3">
        <f>IF('3_Tasso cambio effettivo'!I9&lt;0,'3_Tasso cambio effettivo'!I9/-5*100,'3_Tasso cambio effettivo'!I9/5*100)</f>
        <v>142</v>
      </c>
      <c r="F9" s="3">
        <f>IF('4_Quota export mondiale'!I9&lt;0,'4_Quota export mondiale'!I9/-6*100,0)</f>
        <v>0</v>
      </c>
      <c r="G9" s="3">
        <f>IF('5_Costo_lavoro'!I9&gt;0,'5_Costo_lavoro'!I9/9*100,0)</f>
        <v>0</v>
      </c>
      <c r="H9" s="3">
        <f>IF('6_Prezzo abitazioni'!I9&gt;0,'6_Prezzo abitazioni'!I9/6*100,0)</f>
        <v>118.33333333333333</v>
      </c>
      <c r="I9" s="3">
        <f>IF('7_Crediti concessi privati'!I9&gt;0,'7_Crediti concessi privati'!I9/14*100,0)</f>
        <v>0</v>
      </c>
      <c r="J9" s="3">
        <f>IF('8_Debiti settore privato'!I9&gt;0,'8_Debiti settore privato'!I9/133*100,0)</f>
        <v>213.8345864661654</v>
      </c>
      <c r="K9" s="3">
        <f>IF('9_Debito pubblico'!I9&gt;0,'9_Debito pubblico'!I9/60*100,0)</f>
        <v>123.16666666666667</v>
      </c>
      <c r="L9" s="3">
        <f>IF('10_Disoccupazione'!I9&gt;0,'10_Disoccupazione'!I9/10*100,0)</f>
        <v>101</v>
      </c>
      <c r="M9" s="3">
        <f>IF('11_esposizione finanziaria'!I9&gt;0,'11_esposizione finanziaria'!I9/16.5*100,0)</f>
        <v>9.0909090909090917</v>
      </c>
      <c r="N9" s="3">
        <f>IF('12_Tasso di attivita'!I9&lt;0,'12_Tasso di attivita'!I9/-0.2*100,0)</f>
        <v>0</v>
      </c>
      <c r="O9" s="3">
        <f>IF('13_Disoccupazione lungo periodo'!I9&gt;0,'13_Disoccupazione lungo periodo'!I9/0.5*100,0)</f>
        <v>0</v>
      </c>
      <c r="P9" s="3">
        <f>IF('14_Disoccupazione giovanile'!I9&gt;0,'14_Disoccupazione giovanile'!I9/2*100,0)</f>
        <v>0</v>
      </c>
      <c r="Q9">
        <f t="shared" si="0"/>
        <v>6</v>
      </c>
      <c r="R9" s="3">
        <f t="shared" si="4"/>
        <v>86.428351723464502</v>
      </c>
      <c r="S9">
        <f t="shared" si="5"/>
        <v>26</v>
      </c>
      <c r="T9">
        <f t="shared" si="1"/>
        <v>2</v>
      </c>
      <c r="U9" s="3">
        <f t="shared" si="2"/>
        <v>128.91428571428571</v>
      </c>
      <c r="V9">
        <f t="shared" si="6"/>
        <v>27</v>
      </c>
      <c r="W9">
        <f t="shared" si="3"/>
        <v>4</v>
      </c>
      <c r="X9" s="3">
        <f t="shared" si="7"/>
        <v>62.825055061897174</v>
      </c>
      <c r="Y9">
        <f t="shared" si="8"/>
        <v>20</v>
      </c>
      <c r="Z9" s="3">
        <f t="shared" si="9"/>
        <v>46.729498586479529</v>
      </c>
    </row>
    <row r="10" spans="1:26">
      <c r="A10" s="4" t="s">
        <v>56</v>
      </c>
      <c r="B10" t="s">
        <v>11</v>
      </c>
      <c r="C10" s="3">
        <f>IF('1_Bilancia commerciale'!I10&lt;1,ABS(1-'1_Bilancia commerciale'!I10)*20,('1_Bilancia commerciale'!I10-1)*20)</f>
        <v>42</v>
      </c>
      <c r="D10" s="3">
        <f>IF('2_posizione internaz.li'!I10&lt;0,'2_posizione internaz.li'!I10/-35*100,0)</f>
        <v>393.14285714285711</v>
      </c>
      <c r="E10" s="3">
        <f>IF('3_Tasso cambio effettivo'!I10&lt;0,'3_Tasso cambio effettivo'!I10/-5*100,'3_Tasso cambio effettivo'!I10/5*100)</f>
        <v>80</v>
      </c>
      <c r="F10" s="3">
        <f>IF('4_Quota export mondiale'!I10&lt;0,'4_Quota export mondiale'!I10/-6*100,0)</f>
        <v>163</v>
      </c>
      <c r="G10" s="3">
        <f>IF('5_Costo_lavoro'!I10&gt;0,'5_Costo_lavoro'!I10/9*100,0)</f>
        <v>0</v>
      </c>
      <c r="H10" s="3">
        <f>IF('6_Prezzo abitazioni'!I10&gt;0,'6_Prezzo abitazioni'!I10/6*100,0)</f>
        <v>0</v>
      </c>
      <c r="I10" s="3">
        <f>IF('7_Crediti concessi privati'!I10&gt;0,'7_Crediti concessi privati'!I10/14*100,0)</f>
        <v>0</v>
      </c>
      <c r="J10" s="3">
        <f>IF('8_Debiti settore privato'!I10&gt;0,'8_Debiti settore privato'!I10/133*100,0)</f>
        <v>94.060150375939841</v>
      </c>
      <c r="K10" s="3">
        <f>IF('9_Debito pubblico'!I10&gt;0,'9_Debito pubblico'!I10/60*100,0)</f>
        <v>297.5</v>
      </c>
      <c r="L10" s="3">
        <f>IF('10_Disoccupazione'!I10&gt;0,'10_Disoccupazione'!I10/10*100,0)</f>
        <v>250</v>
      </c>
      <c r="M10" s="3">
        <f>IF('11_esposizione finanziaria'!I10&gt;0,'11_esposizione finanziaria'!I10/16.5*100,0)</f>
        <v>0</v>
      </c>
      <c r="N10" s="3">
        <f>IF('12_Tasso di attivita'!I10&lt;0,'12_Tasso di attivita'!I10/-0.2*100,0)</f>
        <v>0</v>
      </c>
      <c r="O10" s="3">
        <f>IF('13_Disoccupazione lungo periodo'!I10&gt;0,'13_Disoccupazione lungo periodo'!I10/0.5*100,0)</f>
        <v>0</v>
      </c>
      <c r="P10" s="3">
        <f>IF('14_Disoccupazione giovanile'!I10&gt;0,'14_Disoccupazione giovanile'!I10/2*100,0)</f>
        <v>0</v>
      </c>
      <c r="Q10">
        <f t="shared" si="0"/>
        <v>4</v>
      </c>
      <c r="R10" s="3">
        <f t="shared" si="4"/>
        <v>94.264500537056932</v>
      </c>
      <c r="S10">
        <f t="shared" si="5"/>
        <v>27</v>
      </c>
      <c r="T10">
        <f t="shared" si="1"/>
        <v>2</v>
      </c>
      <c r="U10" s="3">
        <f t="shared" si="2"/>
        <v>135.62857142857143</v>
      </c>
      <c r="V10">
        <f t="shared" si="6"/>
        <v>28</v>
      </c>
      <c r="W10">
        <f t="shared" si="3"/>
        <v>2</v>
      </c>
      <c r="X10" s="3">
        <f t="shared" si="7"/>
        <v>71.284461152882216</v>
      </c>
      <c r="Y10">
        <f t="shared" si="8"/>
        <v>26</v>
      </c>
      <c r="Z10" s="3">
        <f t="shared" si="9"/>
        <v>48.613979563640719</v>
      </c>
    </row>
    <row r="11" spans="1:26">
      <c r="A11" s="4" t="s">
        <v>56</v>
      </c>
      <c r="B11" t="s">
        <v>12</v>
      </c>
      <c r="C11" s="3">
        <f>IF('1_Bilancia commerciale'!I11&lt;1,ABS(1-'1_Bilancia commerciale'!I11)*20,('1_Bilancia commerciale'!I11-1)*20)</f>
        <v>25.999999999999996</v>
      </c>
      <c r="D11" s="3">
        <f>IF('2_posizione internaz.li'!I11&lt;0,'2_posizione internaz.li'!I11/-35*100,0)</f>
        <v>244.28571428571431</v>
      </c>
      <c r="E11" s="3">
        <f>IF('3_Tasso cambio effettivo'!I11&lt;0,'3_Tasso cambio effettivo'!I11/-5*100,'3_Tasso cambio effettivo'!I11/5*100)</f>
        <v>86</v>
      </c>
      <c r="F11" s="3">
        <f>IF('4_Quota export mondiale'!I11&lt;0,'4_Quota export mondiale'!I11/-6*100,0)</f>
        <v>0</v>
      </c>
      <c r="G11" s="3">
        <f>IF('5_Costo_lavoro'!I11&gt;0,'5_Costo_lavoro'!I11/9*100,0)</f>
        <v>0</v>
      </c>
      <c r="H11" s="3">
        <f>IF('6_Prezzo abitazioni'!I11&gt;0,'6_Prezzo abitazioni'!I11/6*100,0)</f>
        <v>73.333333333333343</v>
      </c>
      <c r="I11" s="3">
        <f>IF('7_Crediti concessi privati'!I11&gt;0,'7_Crediti concessi privati'!I11/14*100,0)</f>
        <v>0</v>
      </c>
      <c r="J11" s="3">
        <f>IF('8_Debiti settore privato'!I11&gt;0,'8_Debiti settore privato'!I11/133*100,0)</f>
        <v>110.90225563909775</v>
      </c>
      <c r="K11" s="3">
        <f>IF('9_Debito pubblico'!I11&gt;0,'9_Debito pubblico'!I11/60*100,0)</f>
        <v>165.33333333333334</v>
      </c>
      <c r="L11" s="3">
        <f>IF('10_Disoccupazione'!I11&gt;0,'10_Disoccupazione'!I11/10*100,0)</f>
        <v>221</v>
      </c>
      <c r="M11" s="3">
        <f>IF('11_esposizione finanziaria'!I11&gt;0,'11_esposizione finanziaria'!I11/16.5*100,0)</f>
        <v>15.151515151515152</v>
      </c>
      <c r="N11" s="3">
        <f>IF('12_Tasso di attivita'!I11&lt;0,'12_Tasso di attivita'!I11/-0.2*100,0)</f>
        <v>50</v>
      </c>
      <c r="O11" s="3">
        <f>IF('13_Disoccupazione lungo periodo'!I11&gt;0,'13_Disoccupazione lungo periodo'!I11/0.5*100,0)</f>
        <v>0</v>
      </c>
      <c r="P11" s="3">
        <f>IF('14_Disoccupazione giovanile'!I11&gt;0,'14_Disoccupazione giovanile'!I11/2*100,0)</f>
        <v>0</v>
      </c>
      <c r="Q11">
        <f t="shared" si="0"/>
        <v>4</v>
      </c>
      <c r="R11" s="3">
        <f t="shared" si="4"/>
        <v>70.857582267356705</v>
      </c>
      <c r="S11">
        <f t="shared" si="5"/>
        <v>25</v>
      </c>
      <c r="T11">
        <f t="shared" si="1"/>
        <v>1</v>
      </c>
      <c r="U11" s="3">
        <f t="shared" si="2"/>
        <v>71.257142857142853</v>
      </c>
      <c r="V11">
        <f t="shared" si="6"/>
        <v>20</v>
      </c>
      <c r="W11">
        <f t="shared" si="3"/>
        <v>3</v>
      </c>
      <c r="X11" s="3">
        <f t="shared" si="7"/>
        <v>70.635604161919957</v>
      </c>
      <c r="Y11">
        <f t="shared" si="8"/>
        <v>25</v>
      </c>
      <c r="Z11" s="3">
        <f t="shared" si="9"/>
        <v>64.084324108302525</v>
      </c>
    </row>
    <row r="12" spans="1:26">
      <c r="A12" s="4" t="s">
        <v>56</v>
      </c>
      <c r="B12" t="s">
        <v>13</v>
      </c>
      <c r="C12" s="3">
        <f>IF('1_Bilancia commerciale'!I12&lt;1,ABS(1-'1_Bilancia commerciale'!I12)*20,('1_Bilancia commerciale'!I12-1)*20)</f>
        <v>32</v>
      </c>
      <c r="D12" s="3">
        <f>IF('2_posizione internaz.li'!I12&lt;0,'2_posizione internaz.li'!I12/-35*100,0)</f>
        <v>37.142857142857146</v>
      </c>
      <c r="E12" s="3">
        <f>IF('3_Tasso cambio effettivo'!I12&lt;0,'3_Tasso cambio effettivo'!I12/-5*100,'3_Tasso cambio effettivo'!I12/5*100)</f>
        <v>64</v>
      </c>
      <c r="F12" s="3">
        <f>IF('4_Quota export mondiale'!I12&lt;0,'4_Quota export mondiale'!I12/-6*100,0)</f>
        <v>0</v>
      </c>
      <c r="G12" s="3">
        <f>IF('5_Costo_lavoro'!I12&gt;0,'5_Costo_lavoro'!I12/9*100,0)</f>
        <v>18.888888888888889</v>
      </c>
      <c r="H12" s="3">
        <f>IF('6_Prezzo abitazioni'!I12&gt;0,'6_Prezzo abitazioni'!I12/6*100,0)</f>
        <v>13.333333333333334</v>
      </c>
      <c r="I12" s="3">
        <f>IF('7_Crediti concessi privati'!I12&gt;0,'7_Crediti concessi privati'!I12/14*100,0)</f>
        <v>46.428571428571431</v>
      </c>
      <c r="J12" s="3">
        <f>IF('8_Debiti settore privato'!I12&gt;0,'8_Debiti settore privato'!I12/133*100,0)</f>
        <v>108.04511278195488</v>
      </c>
      <c r="K12" s="3">
        <f>IF('9_Debito pubblico'!I12&gt;0,'9_Debito pubblico'!I12/60*100,0)</f>
        <v>163.33333333333334</v>
      </c>
      <c r="L12" s="3">
        <f>IF('10_Disoccupazione'!I12&gt;0,'10_Disoccupazione'!I12/10*100,0)</f>
        <v>103</v>
      </c>
      <c r="M12" s="3">
        <f>IF('11_esposizione finanziaria'!I12&gt;0,'11_esposizione finanziaria'!I12/16.5*100,0)</f>
        <v>27.878787878787875</v>
      </c>
      <c r="N12" s="3">
        <f>IF('12_Tasso di attivita'!I12&lt;0,'12_Tasso di attivita'!I12/-0.2*100,0)</f>
        <v>0</v>
      </c>
      <c r="O12" s="3">
        <f>IF('13_Disoccupazione lungo periodo'!I12&gt;0,'13_Disoccupazione lungo periodo'!I12/0.5*100,0)</f>
        <v>40</v>
      </c>
      <c r="P12" s="3">
        <f>IF('14_Disoccupazione giovanile'!I12&gt;0,'14_Disoccupazione giovanile'!I12/2*100,0)</f>
        <v>0</v>
      </c>
      <c r="Q12">
        <f t="shared" si="0"/>
        <v>3</v>
      </c>
      <c r="R12" s="3">
        <f t="shared" si="4"/>
        <v>46.717920341980495</v>
      </c>
      <c r="S12">
        <f t="shared" si="5"/>
        <v>7</v>
      </c>
      <c r="T12">
        <f t="shared" si="1"/>
        <v>0</v>
      </c>
      <c r="U12" s="3">
        <f t="shared" si="2"/>
        <v>30.406349206349205</v>
      </c>
      <c r="V12">
        <f t="shared" si="6"/>
        <v>5</v>
      </c>
      <c r="W12">
        <f t="shared" si="3"/>
        <v>3</v>
      </c>
      <c r="X12" s="3">
        <f t="shared" si="7"/>
        <v>55.779904306220097</v>
      </c>
      <c r="Y12">
        <f t="shared" si="8"/>
        <v>15</v>
      </c>
      <c r="Z12" s="3">
        <f t="shared" si="9"/>
        <v>76.755364212818364</v>
      </c>
    </row>
    <row r="13" spans="1:26">
      <c r="A13" s="4" t="s">
        <v>57</v>
      </c>
      <c r="B13" t="s">
        <v>14</v>
      </c>
      <c r="C13" s="3">
        <f>IF('1_Bilancia commerciale'!I13&lt;1,ABS(1-'1_Bilancia commerciale'!I13)*20,('1_Bilancia commerciale'!I13-1)*20)</f>
        <v>16</v>
      </c>
      <c r="D13" s="3">
        <f>IF('2_posizione internaz.li'!I13&lt;0,'2_posizione internaz.li'!I13/-35*100,0)</f>
        <v>206.85714285714289</v>
      </c>
      <c r="E13" s="3">
        <f>IF('3_Tasso cambio effettivo'!I13&lt;0,'3_Tasso cambio effettivo'!I13/-5*100,'3_Tasso cambio effettivo'!I13/5*100)</f>
        <v>0</v>
      </c>
      <c r="F13" s="3">
        <f>IF('4_Quota export mondiale'!I13&lt;0,'4_Quota export mondiale'!I13/-6*100,0)</f>
        <v>0</v>
      </c>
      <c r="G13" s="3">
        <f>IF('5_Costo_lavoro'!I13&gt;0,'5_Costo_lavoro'!I13/9*100,0)</f>
        <v>0</v>
      </c>
      <c r="H13" s="3">
        <f>IF('6_Prezzo abitazioni'!I13&gt;0,'6_Prezzo abitazioni'!I13/6*100,0)</f>
        <v>33.333333333333329</v>
      </c>
      <c r="I13" s="3">
        <f>IF('7_Crediti concessi privati'!I13&gt;0,'7_Crediti concessi privati'!I13/14*100,0)</f>
        <v>0</v>
      </c>
      <c r="J13" s="3">
        <f>IF('8_Debiti settore privato'!I13&gt;0,'8_Debiti settore privato'!I13/133*100,0)</f>
        <v>78.270676691729321</v>
      </c>
      <c r="K13" s="3">
        <f>IF('9_Debito pubblico'!I13&gt;0,'9_Debito pubblico'!I13/60*100,0)</f>
        <v>135</v>
      </c>
      <c r="L13" s="3">
        <f>IF('10_Disoccupazione'!I13&gt;0,'10_Disoccupazione'!I13/10*100,0)</f>
        <v>156</v>
      </c>
      <c r="M13" s="3">
        <f>IF('11_esposizione finanziaria'!I13&gt;0,'11_esposizione finanziaria'!I13/16.5*100,0)</f>
        <v>21.212121212121211</v>
      </c>
      <c r="N13" s="3">
        <f>IF('12_Tasso di attivita'!I13&lt;0,'12_Tasso di attivita'!I13/-0.2*100,0)</f>
        <v>0</v>
      </c>
      <c r="O13" s="3">
        <f>IF('13_Disoccupazione lungo periodo'!I13&gt;0,'13_Disoccupazione lungo periodo'!I13/0.5*100,0)</f>
        <v>0</v>
      </c>
      <c r="P13" s="3">
        <f>IF('14_Disoccupazione giovanile'!I13&gt;0,'14_Disoccupazione giovanile'!I13/2*100,0)</f>
        <v>0</v>
      </c>
      <c r="Q13">
        <f t="shared" si="0"/>
        <v>3</v>
      </c>
      <c r="R13" s="3">
        <f t="shared" si="4"/>
        <v>46.190948149594767</v>
      </c>
      <c r="S13">
        <f t="shared" si="5"/>
        <v>6</v>
      </c>
      <c r="T13">
        <f t="shared" si="1"/>
        <v>1</v>
      </c>
      <c r="U13" s="3">
        <f t="shared" si="2"/>
        <v>44.571428571428577</v>
      </c>
      <c r="V13">
        <f t="shared" si="6"/>
        <v>10</v>
      </c>
      <c r="W13">
        <f t="shared" si="3"/>
        <v>2</v>
      </c>
      <c r="X13" s="3">
        <f t="shared" si="7"/>
        <v>47.090681248575976</v>
      </c>
      <c r="Y13">
        <f t="shared" si="8"/>
        <v>11</v>
      </c>
      <c r="Z13" s="3">
        <f t="shared" si="9"/>
        <v>65.537907350623556</v>
      </c>
    </row>
    <row r="14" spans="1:26">
      <c r="A14" s="9" t="s">
        <v>56</v>
      </c>
      <c r="B14" s="10" t="s">
        <v>15</v>
      </c>
      <c r="C14" s="11">
        <f>IF('1_Bilancia commerciale'!I14&lt;1,ABS(1-'1_Bilancia commerciale'!I14)*20,('1_Bilancia commerciale'!I14-1)*20)</f>
        <v>20</v>
      </c>
      <c r="D14" s="11">
        <f>IF('2_posizione internaz.li'!I14&lt;0,'2_posizione internaz.li'!I14/-35*100,0)</f>
        <v>34</v>
      </c>
      <c r="E14" s="11">
        <f>IF('3_Tasso cambio effettivo'!I14&lt;0,'3_Tasso cambio effettivo'!I14/-5*100,'3_Tasso cambio effettivo'!I14/5*100)</f>
        <v>68</v>
      </c>
      <c r="F14" s="11">
        <f>IF('4_Quota export mondiale'!I14&lt;0,'4_Quota export mondiale'!I14/-6*100,0)</f>
        <v>67</v>
      </c>
      <c r="G14" s="11">
        <f>IF('5_Costo_lavoro'!I14&gt;0,'5_Costo_lavoro'!I14/9*100,0)</f>
        <v>16.666666666666664</v>
      </c>
      <c r="H14" s="11">
        <f>IF('6_Prezzo abitazioni'!I14&gt;0,'6_Prezzo abitazioni'!I14/6*100,0)</f>
        <v>3.3333333333333335</v>
      </c>
      <c r="I14" s="11">
        <f>IF('7_Crediti concessi privati'!I14&gt;0,'7_Crediti concessi privati'!I14/14*100,0)</f>
        <v>0.7142857142857143</v>
      </c>
      <c r="J14" s="11">
        <f>IF('8_Debiti settore privato'!I14&gt;0,'8_Debiti settore privato'!I14/133*100,0)</f>
        <v>83.984962406015043</v>
      </c>
      <c r="K14" s="11">
        <f>IF('9_Debito pubblico'!I14&gt;0,'9_Debito pubblico'!I14/60*100,0)</f>
        <v>224.66666666666671</v>
      </c>
      <c r="L14" s="11">
        <f>IF('10_Disoccupazione'!I14&gt;0,'10_Disoccupazione'!I14/10*100,0)</f>
        <v>121</v>
      </c>
      <c r="M14" s="11">
        <f>IF('11_esposizione finanziaria'!I14&gt;0,'11_esposizione finanziaria'!I14/16.5*100,0)</f>
        <v>20</v>
      </c>
      <c r="N14" s="11">
        <f>IF('12_Tasso di attivita'!I14&lt;0,'12_Tasso di attivita'!I14/-0.2*100,0)</f>
        <v>0</v>
      </c>
      <c r="O14" s="11">
        <f>IF('13_Disoccupazione lungo periodo'!I14&gt;0,'13_Disoccupazione lungo periodo'!I14/0.5*100,0)</f>
        <v>0</v>
      </c>
      <c r="P14" s="11">
        <f>IF('14_Disoccupazione giovanile'!I14&gt;0,'14_Disoccupazione giovanile'!I14/2*100,0)</f>
        <v>0</v>
      </c>
      <c r="Q14" s="10">
        <f t="shared" si="0"/>
        <v>2</v>
      </c>
      <c r="R14" s="11">
        <f t="shared" si="4"/>
        <v>47.097565341926249</v>
      </c>
      <c r="S14" s="12">
        <f t="shared" si="5"/>
        <v>9</v>
      </c>
      <c r="T14" s="12">
        <f t="shared" si="1"/>
        <v>0</v>
      </c>
      <c r="U14" s="13">
        <f t="shared" si="2"/>
        <v>41.133333333333333</v>
      </c>
      <c r="V14" s="12">
        <f t="shared" si="6"/>
        <v>9</v>
      </c>
      <c r="W14" s="10">
        <f t="shared" si="3"/>
        <v>2</v>
      </c>
      <c r="X14" s="11">
        <f t="shared" si="7"/>
        <v>50.411027568922314</v>
      </c>
      <c r="Y14" s="10">
        <f t="shared" si="8"/>
        <v>12</v>
      </c>
      <c r="Z14" s="11">
        <f t="shared" si="9"/>
        <v>68.808416987536447</v>
      </c>
    </row>
    <row r="15" spans="1:26">
      <c r="A15" s="4" t="s">
        <v>56</v>
      </c>
      <c r="B15" t="s">
        <v>16</v>
      </c>
      <c r="C15" s="3">
        <f>IF('1_Bilancia commerciale'!I15&lt;1,ABS(1-'1_Bilancia commerciale'!I15)*20,('1_Bilancia commerciale'!I15-1)*20)</f>
        <v>78</v>
      </c>
      <c r="D15" s="3">
        <f>IF('2_posizione internaz.li'!I15&lt;0,'2_posizione internaz.li'!I15/-35*100,0)</f>
        <v>383.71428571428578</v>
      </c>
      <c r="E15" s="3">
        <f>IF('3_Tasso cambio effettivo'!I15&lt;0,'3_Tasso cambio effettivo'!I15/-5*100,'3_Tasso cambio effettivo'!I15/5*100)</f>
        <v>148</v>
      </c>
      <c r="F15" s="3">
        <f>IF('4_Quota export mondiale'!I15&lt;0,'4_Quota export mondiale'!I15/-6*100,0)</f>
        <v>0</v>
      </c>
      <c r="G15" s="3">
        <f>IF('5_Costo_lavoro'!I15&gt;0,'5_Costo_lavoro'!I15/9*100,0)</f>
        <v>0</v>
      </c>
      <c r="H15" s="3">
        <f>IF('6_Prezzo abitazioni'!I15&gt;0,'6_Prezzo abitazioni'!I15/6*100,0)</f>
        <v>30</v>
      </c>
      <c r="I15" s="3">
        <f>IF('7_Crediti concessi privati'!I15&gt;0,'7_Crediti concessi privati'!I15/14*100,0)</f>
        <v>87.142857142857139</v>
      </c>
      <c r="J15" s="3">
        <f>IF('8_Debiti settore privato'!I15&gt;0,'8_Debiti settore privato'!I15/133*100,0)</f>
        <v>247.74436090225564</v>
      </c>
      <c r="K15" s="3">
        <f>IF('9_Debito pubblico'!I15&gt;0,'9_Debito pubblico'!I15/60*100,0)</f>
        <v>172.33333333333334</v>
      </c>
      <c r="L15" s="3">
        <f>IF('10_Disoccupazione'!I15&gt;0,'10_Disoccupazione'!I15/10*100,0)</f>
        <v>147</v>
      </c>
      <c r="M15" s="3">
        <f>IF('11_esposizione finanziaria'!I15&gt;0,'11_esposizione finanziaria'!I15/16.5*100,0)</f>
        <v>0</v>
      </c>
      <c r="N15" s="3">
        <f>IF('12_Tasso di attivita'!I15&lt;0,'12_Tasso di attivita'!I15/-0.2*100,0)</f>
        <v>100</v>
      </c>
      <c r="O15" s="3">
        <f>IF('13_Disoccupazione lungo periodo'!I15&gt;0,'13_Disoccupazione lungo periodo'!I15/0.5*100,0)</f>
        <v>0</v>
      </c>
      <c r="P15" s="3">
        <f>IF('14_Disoccupazione giovanile'!I15&gt;0,'14_Disoccupazione giovanile'!I15/2*100,0)</f>
        <v>0</v>
      </c>
      <c r="Q15">
        <f t="shared" si="0"/>
        <v>6</v>
      </c>
      <c r="R15" s="3">
        <f t="shared" si="4"/>
        <v>99.566774078052276</v>
      </c>
      <c r="S15">
        <f t="shared" si="5"/>
        <v>28</v>
      </c>
      <c r="T15">
        <f t="shared" si="1"/>
        <v>2</v>
      </c>
      <c r="U15" s="3">
        <f t="shared" si="2"/>
        <v>121.94285714285715</v>
      </c>
      <c r="V15">
        <f t="shared" si="6"/>
        <v>26</v>
      </c>
      <c r="W15">
        <f t="shared" si="3"/>
        <v>4</v>
      </c>
      <c r="X15" s="3">
        <f t="shared" si="7"/>
        <v>87.135616819827348</v>
      </c>
      <c r="Y15">
        <f t="shared" si="8"/>
        <v>28</v>
      </c>
      <c r="Z15" s="3">
        <f t="shared" si="9"/>
        <v>56.259484339602281</v>
      </c>
    </row>
    <row r="16" spans="1:26">
      <c r="A16" s="4" t="s">
        <v>56</v>
      </c>
      <c r="B16" t="s">
        <v>17</v>
      </c>
      <c r="C16" s="3">
        <f>IF('1_Bilancia commerciale'!I16&lt;1,ABS(1-'1_Bilancia commerciale'!I16)*20,('1_Bilancia commerciale'!I16-1)*20)</f>
        <v>32</v>
      </c>
      <c r="D16" s="3">
        <f>IF('2_posizione internaz.li'!I16&lt;0,'2_posizione internaz.li'!I16/-35*100,0)</f>
        <v>168.57142857142858</v>
      </c>
      <c r="E16" s="3">
        <f>IF('3_Tasso cambio effettivo'!I16&lt;0,'3_Tasso cambio effettivo'!I16/-5*100,'3_Tasso cambio effettivo'!I16/5*100)</f>
        <v>96</v>
      </c>
      <c r="F16" s="3">
        <f>IF('4_Quota export mondiale'!I16&lt;0,'4_Quota export mondiale'!I16/-6*100,0)</f>
        <v>0</v>
      </c>
      <c r="G16" s="3">
        <f>IF('5_Costo_lavoro'!I16&gt;0,'5_Costo_lavoro'!I16/9*100,0)</f>
        <v>185.55555555555554</v>
      </c>
      <c r="H16" s="3">
        <f>IF('6_Prezzo abitazioni'!I16&gt;0,'6_Prezzo abitazioni'!I16/6*100,0)</f>
        <v>121.66666666666666</v>
      </c>
      <c r="I16" s="3">
        <f>IF('7_Crediti concessi privati'!I16&gt;0,'7_Crediti concessi privati'!I16/14*100,0)</f>
        <v>16.428571428571427</v>
      </c>
      <c r="J16" s="3">
        <f>IF('8_Debiti settore privato'!I16&gt;0,'8_Debiti settore privato'!I16/133*100,0)</f>
        <v>60.526315789473685</v>
      </c>
      <c r="K16" s="3">
        <f>IF('9_Debito pubblico'!I16&gt;0,'9_Debito pubblico'!I16/60*100,0)</f>
        <v>67</v>
      </c>
      <c r="L16" s="3">
        <f>IF('10_Disoccupazione'!I16&gt;0,'10_Disoccupazione'!I16/10*100,0)</f>
        <v>101</v>
      </c>
      <c r="M16" s="3">
        <f>IF('11_esposizione finanziaria'!I16&gt;0,'11_esposizione finanziaria'!I16/16.5*100,0)</f>
        <v>28.484848484848484</v>
      </c>
      <c r="N16" s="3">
        <f>IF('12_Tasso di attivita'!I16&lt;0,'12_Tasso di attivita'!I16/-0.2*100,0)</f>
        <v>0</v>
      </c>
      <c r="O16" s="3">
        <f>IF('13_Disoccupazione lungo periodo'!I16&gt;0,'13_Disoccupazione lungo periodo'!I16/0.5*100,0)</f>
        <v>0</v>
      </c>
      <c r="P16" s="3">
        <f>IF('14_Disoccupazione giovanile'!I16&gt;0,'14_Disoccupazione giovanile'!I16/2*100,0)</f>
        <v>0</v>
      </c>
      <c r="Q16">
        <f t="shared" si="0"/>
        <v>4</v>
      </c>
      <c r="R16" s="3">
        <f t="shared" si="4"/>
        <v>62.65952760689602</v>
      </c>
      <c r="S16">
        <f t="shared" si="5"/>
        <v>21</v>
      </c>
      <c r="T16">
        <f t="shared" si="1"/>
        <v>2</v>
      </c>
      <c r="U16" s="3">
        <f t="shared" si="2"/>
        <v>96.425396825396817</v>
      </c>
      <c r="V16">
        <f t="shared" si="6"/>
        <v>25</v>
      </c>
      <c r="W16">
        <f t="shared" si="3"/>
        <v>2</v>
      </c>
      <c r="X16" s="3">
        <f t="shared" si="7"/>
        <v>43.900711374395584</v>
      </c>
      <c r="Y16">
        <f t="shared" si="8"/>
        <v>5</v>
      </c>
      <c r="Z16" s="3">
        <f t="shared" si="9"/>
        <v>45.04005529788585</v>
      </c>
    </row>
    <row r="17" spans="1:26">
      <c r="A17" s="4" t="s">
        <v>56</v>
      </c>
      <c r="B17" t="s">
        <v>18</v>
      </c>
      <c r="C17" s="3">
        <f>IF('1_Bilancia commerciale'!I17&lt;1,ABS(1-'1_Bilancia commerciale'!I17)*20,('1_Bilancia commerciale'!I17-1)*20)</f>
        <v>20</v>
      </c>
      <c r="D17" s="3">
        <f>IF('2_posizione internaz.li'!I17&lt;0,'2_posizione internaz.li'!I17/-35*100,0)</f>
        <v>122.57142857142857</v>
      </c>
      <c r="E17" s="3">
        <f>IF('3_Tasso cambio effettivo'!I17&lt;0,'3_Tasso cambio effettivo'!I17/-5*100,'3_Tasso cambio effettivo'!I17/5*100)</f>
        <v>106</v>
      </c>
      <c r="F17" s="3">
        <f>IF('4_Quota export mondiale'!I17&lt;0,'4_Quota export mondiale'!I17/-6*100,0)</f>
        <v>22.5</v>
      </c>
      <c r="G17" s="3">
        <f>IF('5_Costo_lavoro'!I17&gt;0,'5_Costo_lavoro'!I17/9*100,0)</f>
        <v>166.66666666666669</v>
      </c>
      <c r="H17" s="3">
        <f>IF('6_Prezzo abitazioni'!I17&gt;0,'6_Prezzo abitazioni'!I17/6*100,0)</f>
        <v>73.333333333333343</v>
      </c>
      <c r="I17" s="3">
        <f>IF('7_Crediti concessi privati'!I17&gt;0,'7_Crediti concessi privati'!I17/14*100,0)</f>
        <v>30.714285714285712</v>
      </c>
      <c r="J17" s="3">
        <f>IF('8_Debiti settore privato'!I17&gt;0,'8_Debiti settore privato'!I17/133*100,0)</f>
        <v>42.481203007518801</v>
      </c>
      <c r="K17" s="3">
        <f>IF('9_Debito pubblico'!I17&gt;0,'9_Debito pubblico'!I17/60*100,0)</f>
        <v>66.499999999999986</v>
      </c>
      <c r="L17" s="3">
        <f>IF('10_Disoccupazione'!I17&gt;0,'10_Disoccupazione'!I17/10*100,0)</f>
        <v>92</v>
      </c>
      <c r="M17" s="3">
        <f>IF('11_esposizione finanziaria'!I17&gt;0,'11_esposizione finanziaria'!I17/16.5*100,0)</f>
        <v>95.757575757575765</v>
      </c>
      <c r="N17" s="3">
        <f>IF('12_Tasso di attivita'!I17&lt;0,'12_Tasso di attivita'!I17/-0.2*100,0)</f>
        <v>0</v>
      </c>
      <c r="O17" s="3">
        <f>IF('13_Disoccupazione lungo periodo'!I17&gt;0,'13_Disoccupazione lungo periodo'!I17/0.5*100,0)</f>
        <v>0</v>
      </c>
      <c r="P17" s="3">
        <f>IF('14_Disoccupazione giovanile'!I17&gt;0,'14_Disoccupazione giovanile'!I17/2*100,0)</f>
        <v>0</v>
      </c>
      <c r="Q17">
        <f t="shared" si="0"/>
        <v>3</v>
      </c>
      <c r="R17" s="3">
        <f t="shared" si="4"/>
        <v>59.894606646486345</v>
      </c>
      <c r="S17">
        <f t="shared" si="5"/>
        <v>20</v>
      </c>
      <c r="T17">
        <f t="shared" si="1"/>
        <v>3</v>
      </c>
      <c r="U17" s="3">
        <f t="shared" si="2"/>
        <v>87.547619047619051</v>
      </c>
      <c r="V17">
        <f t="shared" si="6"/>
        <v>24</v>
      </c>
      <c r="W17">
        <f t="shared" si="3"/>
        <v>0</v>
      </c>
      <c r="X17" s="3">
        <f t="shared" si="7"/>
        <v>44.531821979190397</v>
      </c>
      <c r="Y17">
        <f t="shared" si="8"/>
        <v>6</v>
      </c>
      <c r="Z17" s="3">
        <f t="shared" si="9"/>
        <v>47.796623847507419</v>
      </c>
    </row>
    <row r="18" spans="1:26">
      <c r="A18" s="4" t="s">
        <v>56</v>
      </c>
      <c r="B18" t="s">
        <v>19</v>
      </c>
      <c r="C18" s="3">
        <f>IF('1_Bilancia commerciale'!I18&lt;1,ABS(1-'1_Bilancia commerciale'!I18)*20,('1_Bilancia commerciale'!I18-1)*20)</f>
        <v>82</v>
      </c>
      <c r="D18" s="3">
        <f>IF('2_posizione internaz.li'!I18&lt;0,'2_posizione internaz.li'!I18/-35*100,0)</f>
        <v>0</v>
      </c>
      <c r="E18" s="3">
        <f>IF('3_Tasso cambio effettivo'!I18&lt;0,'3_Tasso cambio effettivo'!I18/-5*100,'3_Tasso cambio effettivo'!I18/5*100)</f>
        <v>30</v>
      </c>
      <c r="F18" s="3">
        <f>IF('4_Quota export mondiale'!I18&lt;0,'4_Quota export mondiale'!I18/-6*100,0)</f>
        <v>0</v>
      </c>
      <c r="G18" s="3">
        <f>IF('5_Costo_lavoro'!I18&gt;0,'5_Costo_lavoro'!I18/9*100,0)</f>
        <v>13.333333333333334</v>
      </c>
      <c r="H18" s="3">
        <f>IF('6_Prezzo abitazioni'!I18&gt;0,'6_Prezzo abitazioni'!I18/6*100,0)</f>
        <v>95</v>
      </c>
      <c r="I18" s="3">
        <f>IF('7_Crediti concessi privati'!I18&gt;0,'7_Crediti concessi privati'!I18/14*100,0)</f>
        <v>0</v>
      </c>
      <c r="J18" s="3">
        <f>IF('8_Debiti settore privato'!I18&gt;0,'8_Debiti settore privato'!I18/133*100,0)</f>
        <v>232.33082706766916</v>
      </c>
      <c r="K18" s="3">
        <f>IF('9_Debito pubblico'!I18&gt;0,'9_Debito pubblico'!I18/60*100,0)</f>
        <v>33.5</v>
      </c>
      <c r="L18" s="3">
        <f>IF('10_Disoccupazione'!I18&gt;0,'10_Disoccupazione'!I18/10*100,0)</f>
        <v>63</v>
      </c>
      <c r="M18" s="3">
        <f>IF('11_esposizione finanziaria'!I18&gt;0,'11_esposizione finanziaria'!I18/16.5*100,0)</f>
        <v>31.515151515151519</v>
      </c>
      <c r="N18" s="3">
        <f>IF('12_Tasso di attivita'!I18&lt;0,'12_Tasso di attivita'!I18/-0.2*100,0)</f>
        <v>0</v>
      </c>
      <c r="O18" s="3">
        <f>IF('13_Disoccupazione lungo periodo'!I18&gt;0,'13_Disoccupazione lungo periodo'!I18/0.5*100,0)</f>
        <v>80</v>
      </c>
      <c r="P18" s="3">
        <f>IF('14_Disoccupazione giovanile'!I18&gt;0,'14_Disoccupazione giovanile'!I18/2*100,0)</f>
        <v>110.00000000000001</v>
      </c>
      <c r="Q18">
        <f t="shared" si="0"/>
        <v>2</v>
      </c>
      <c r="R18" s="3">
        <f t="shared" si="4"/>
        <v>55.048522279725283</v>
      </c>
      <c r="S18">
        <f t="shared" si="5"/>
        <v>16</v>
      </c>
      <c r="T18">
        <f t="shared" si="1"/>
        <v>0</v>
      </c>
      <c r="U18" s="3">
        <f t="shared" si="2"/>
        <v>25.066666666666666</v>
      </c>
      <c r="V18">
        <f t="shared" si="6"/>
        <v>3</v>
      </c>
      <c r="W18">
        <f t="shared" si="3"/>
        <v>2</v>
      </c>
      <c r="X18" s="3">
        <f t="shared" si="7"/>
        <v>71.705108731424517</v>
      </c>
      <c r="Y18">
        <f t="shared" si="8"/>
        <v>27</v>
      </c>
      <c r="Z18" s="3">
        <f t="shared" si="9"/>
        <v>83.737291063164164</v>
      </c>
    </row>
    <row r="19" spans="1:26">
      <c r="A19" s="4" t="s">
        <v>57</v>
      </c>
      <c r="B19" t="s">
        <v>20</v>
      </c>
      <c r="C19" s="3">
        <f>IF('1_Bilancia commerciale'!I19&lt;1,ABS(1-'1_Bilancia commerciale'!I19)*20,('1_Bilancia commerciale'!I19-1)*20)</f>
        <v>34</v>
      </c>
      <c r="D19" s="3">
        <f>IF('2_posizione internaz.li'!I19&lt;0,'2_posizione internaz.li'!I19/-35*100,0)</f>
        <v>170.28571428571428</v>
      </c>
      <c r="E19" s="3">
        <f>IF('3_Tasso cambio effettivo'!I19&lt;0,'3_Tasso cambio effettivo'!I19/-5*100,'3_Tasso cambio effettivo'!I19/5*100)</f>
        <v>104</v>
      </c>
      <c r="F19" s="3">
        <f>IF('4_Quota export mondiale'!I19&lt;0,'4_Quota export mondiale'!I19/-6*100,0)</f>
        <v>35.166666666666664</v>
      </c>
      <c r="G19" s="3">
        <f>IF('5_Costo_lavoro'!I19&gt;0,'5_Costo_lavoro'!I19/9*100,0)</f>
        <v>60.000000000000007</v>
      </c>
      <c r="H19" s="3">
        <f>IF('6_Prezzo abitazioni'!I19&gt;0,'6_Prezzo abitazioni'!I19/6*100,0)</f>
        <v>219.99999999999997</v>
      </c>
      <c r="I19" s="3">
        <f>IF('7_Crediti concessi privati'!I19&gt;0,'7_Crediti concessi privati'!I19/14*100,0)</f>
        <v>0</v>
      </c>
      <c r="J19" s="3">
        <f>IF('8_Debiti settore privato'!I19&gt;0,'8_Debiti settore privato'!I19/133*100,0)</f>
        <v>57.593984962406012</v>
      </c>
      <c r="K19" s="3">
        <f>IF('9_Debito pubblico'!I19&gt;0,'9_Debito pubblico'!I19/60*100,0)</f>
        <v>125.83333333333333</v>
      </c>
      <c r="L19" s="3">
        <f>IF('10_Disoccupazione'!I19&gt;0,'10_Disoccupazione'!I19/10*100,0)</f>
        <v>65</v>
      </c>
      <c r="M19" s="3">
        <f>IF('11_esposizione finanziaria'!I19&gt;0,'11_esposizione finanziaria'!I19/16.5*100,0)</f>
        <v>118.18181818181819</v>
      </c>
      <c r="N19" s="3">
        <f>IF('12_Tasso di attivita'!I19&lt;0,'12_Tasso di attivita'!I19/-0.2*100,0)</f>
        <v>0</v>
      </c>
      <c r="O19" s="3">
        <f>IF('13_Disoccupazione lungo periodo'!I19&gt;0,'13_Disoccupazione lungo periodo'!I19/0.5*100,0)</f>
        <v>0</v>
      </c>
      <c r="P19" s="3">
        <f>IF('14_Disoccupazione giovanile'!I19&gt;0,'14_Disoccupazione giovanile'!I19/2*100,0)</f>
        <v>0</v>
      </c>
      <c r="Q19">
        <f t="shared" si="0"/>
        <v>5</v>
      </c>
      <c r="R19" s="3">
        <f t="shared" si="4"/>
        <v>70.718679816424171</v>
      </c>
      <c r="S19">
        <f t="shared" si="5"/>
        <v>24</v>
      </c>
      <c r="T19">
        <f t="shared" si="1"/>
        <v>2</v>
      </c>
      <c r="U19" s="3">
        <f t="shared" si="2"/>
        <v>80.69047619047619</v>
      </c>
      <c r="V19">
        <f t="shared" si="6"/>
        <v>23</v>
      </c>
      <c r="W19">
        <f t="shared" si="3"/>
        <v>3</v>
      </c>
      <c r="X19" s="3">
        <f t="shared" si="7"/>
        <v>65.178792941950832</v>
      </c>
      <c r="Y19">
        <f t="shared" si="8"/>
        <v>22</v>
      </c>
      <c r="Z19" s="3">
        <f t="shared" si="9"/>
        <v>59.2497664185871</v>
      </c>
    </row>
    <row r="20" spans="1:26">
      <c r="A20" s="4" t="s">
        <v>56</v>
      </c>
      <c r="B20" t="s">
        <v>21</v>
      </c>
      <c r="C20" s="3">
        <f>IF('1_Bilancia commerciale'!I20&lt;1,ABS(1-'1_Bilancia commerciale'!I20)*20,('1_Bilancia commerciale'!I20-1)*20)</f>
        <v>61.999999999999993</v>
      </c>
      <c r="D20" s="3">
        <f>IF('2_posizione internaz.li'!I20&lt;0,'2_posizione internaz.li'!I20/-35*100,0)</f>
        <v>0</v>
      </c>
      <c r="E20" s="3">
        <f>IF('3_Tasso cambio effettivo'!I20&lt;0,'3_Tasso cambio effettivo'!I20/-5*100,'3_Tasso cambio effettivo'!I20/5*100)</f>
        <v>57.999999999999993</v>
      </c>
      <c r="F20" s="3">
        <f>IF('4_Quota export mondiale'!I20&lt;0,'4_Quota export mondiale'!I20/-6*100,0)</f>
        <v>0</v>
      </c>
      <c r="G20" s="3">
        <f>IF('5_Costo_lavoro'!I20&gt;0,'5_Costo_lavoro'!I20/9*100,0)</f>
        <v>0</v>
      </c>
      <c r="H20" s="3">
        <f>IF('6_Prezzo abitazioni'!I20&gt;0,'6_Prezzo abitazioni'!I20/6*100,0)</f>
        <v>80</v>
      </c>
      <c r="I20" s="3">
        <f>IF('7_Crediti concessi privati'!I20&gt;0,'7_Crediti concessi privati'!I20/14*100,0)</f>
        <v>108.57142857142857</v>
      </c>
      <c r="J20" s="3">
        <f>IF('8_Debiti settore privato'!I20&gt;0,'8_Debiti settore privato'!I20/133*100,0)</f>
        <v>102.33082706766916</v>
      </c>
      <c r="K20" s="3">
        <f>IF('9_Debito pubblico'!I20&gt;0,'9_Debito pubblico'!I20/60*100,0)</f>
        <v>92.5</v>
      </c>
      <c r="L20" s="3">
        <f>IF('10_Disoccupazione'!I20&gt;0,'10_Disoccupazione'!I20/10*100,0)</f>
        <v>53</v>
      </c>
      <c r="M20" s="3">
        <f>IF('11_esposizione finanziaria'!I20&gt;0,'11_esposizione finanziaria'!I20/16.5*100,0)</f>
        <v>23.636363636363637</v>
      </c>
      <c r="N20" s="3">
        <f>IF('12_Tasso di attivita'!I20&lt;0,'12_Tasso di attivita'!I20/-0.2*100,0)</f>
        <v>0</v>
      </c>
      <c r="O20" s="3">
        <f>IF('13_Disoccupazione lungo periodo'!I20&gt;0,'13_Disoccupazione lungo periodo'!I20/0.5*100,0)</f>
        <v>0</v>
      </c>
      <c r="P20" s="3">
        <f>IF('14_Disoccupazione giovanile'!I20&gt;0,'14_Disoccupazione giovanile'!I20/2*100,0)</f>
        <v>0</v>
      </c>
      <c r="Q20">
        <f t="shared" si="0"/>
        <v>2</v>
      </c>
      <c r="R20" s="3">
        <f t="shared" si="4"/>
        <v>41.431329948247239</v>
      </c>
      <c r="S20">
        <f t="shared" si="5"/>
        <v>2</v>
      </c>
      <c r="T20">
        <f t="shared" si="1"/>
        <v>0</v>
      </c>
      <c r="U20" s="3">
        <f t="shared" si="2"/>
        <v>23.999999999999996</v>
      </c>
      <c r="V20">
        <f t="shared" si="6"/>
        <v>2</v>
      </c>
      <c r="W20">
        <f t="shared" si="3"/>
        <v>2</v>
      </c>
      <c r="X20" s="3">
        <f t="shared" si="7"/>
        <v>51.115402141717922</v>
      </c>
      <c r="Y20">
        <f t="shared" si="8"/>
        <v>13</v>
      </c>
      <c r="Z20" s="3">
        <f t="shared" si="9"/>
        <v>79.311722355677858</v>
      </c>
    </row>
    <row r="21" spans="1:26">
      <c r="A21" s="4" t="s">
        <v>56</v>
      </c>
      <c r="B21" t="s">
        <v>22</v>
      </c>
      <c r="C21" s="3">
        <f>IF('1_Bilancia commerciale'!I21&lt;1,ABS(1-'1_Bilancia commerciale'!I21)*20,('1_Bilancia commerciale'!I21-1)*20)</f>
        <v>132</v>
      </c>
      <c r="D21" s="3">
        <f>IF('2_posizione internaz.li'!I21&lt;0,'2_posizione internaz.li'!I21/-35*100,0)</f>
        <v>0</v>
      </c>
      <c r="E21" s="3">
        <f>IF('3_Tasso cambio effettivo'!I21&lt;0,'3_Tasso cambio effettivo'!I21/-5*100,'3_Tasso cambio effettivo'!I21/5*100)</f>
        <v>46</v>
      </c>
      <c r="F21" s="3">
        <f>IF('4_Quota export mondiale'!I21&lt;0,'4_Quota export mondiale'!I21/-6*100,0)</f>
        <v>49.333333333333336</v>
      </c>
      <c r="G21" s="3">
        <f>IF('5_Costo_lavoro'!I21&gt;0,'5_Costo_lavoro'!I21/9*100,0)</f>
        <v>0</v>
      </c>
      <c r="H21" s="3">
        <f>IF('6_Prezzo abitazioni'!I21&gt;0,'6_Prezzo abitazioni'!I21/6*100,0)</f>
        <v>73.333333333333343</v>
      </c>
      <c r="I21" s="3">
        <f>IF('7_Crediti concessi privati'!I21&gt;0,'7_Crediti concessi privati'!I21/14*100,0)</f>
        <v>27.857142857142858</v>
      </c>
      <c r="J21" s="3">
        <f>IF('8_Debiti settore privato'!I21&gt;0,'8_Debiti settore privato'!I21/133*100,0)</f>
        <v>194.9624060150376</v>
      </c>
      <c r="K21" s="3">
        <f>IF('9_Debito pubblico'!I21&gt;0,'9_Debito pubblico'!I21/60*100,0)</f>
        <v>103.16666666666667</v>
      </c>
      <c r="L21" s="3">
        <f>IF('10_Disoccupazione'!I21&gt;0,'10_Disoccupazione'!I21/10*100,0)</f>
        <v>68</v>
      </c>
      <c r="M21" s="3">
        <f>IF('11_esposizione finanziaria'!I21&gt;0,'11_esposizione finanziaria'!I21/16.5*100,0)</f>
        <v>40.606060606060609</v>
      </c>
      <c r="N21" s="3">
        <f>IF('12_Tasso di attivita'!I21&lt;0,'12_Tasso di attivita'!I21/-0.2*100,0)</f>
        <v>0</v>
      </c>
      <c r="O21" s="3">
        <f>IF('13_Disoccupazione lungo periodo'!I21&gt;0,'13_Disoccupazione lungo periodo'!I21/0.5*100,0)</f>
        <v>0</v>
      </c>
      <c r="P21" s="3">
        <f>IF('14_Disoccupazione giovanile'!I21&gt;0,'14_Disoccupazione giovanile'!I21/2*100,0)</f>
        <v>0</v>
      </c>
      <c r="Q21">
        <f t="shared" si="0"/>
        <v>3</v>
      </c>
      <c r="R21" s="3">
        <f t="shared" si="4"/>
        <v>52.518495915112453</v>
      </c>
      <c r="S21">
        <f t="shared" si="5"/>
        <v>14</v>
      </c>
      <c r="T21">
        <f t="shared" si="1"/>
        <v>1</v>
      </c>
      <c r="U21" s="3">
        <f t="shared" si="2"/>
        <v>45.466666666666669</v>
      </c>
      <c r="V21">
        <f t="shared" si="6"/>
        <v>11</v>
      </c>
      <c r="W21">
        <f t="shared" si="3"/>
        <v>2</v>
      </c>
      <c r="X21" s="3">
        <f t="shared" si="7"/>
        <v>56.436178830915679</v>
      </c>
      <c r="Y21">
        <f t="shared" si="8"/>
        <v>17</v>
      </c>
      <c r="Z21" s="3">
        <f t="shared" si="9"/>
        <v>69.08118757943592</v>
      </c>
    </row>
    <row r="22" spans="1:26">
      <c r="A22" s="4" t="s">
        <v>56</v>
      </c>
      <c r="B22" t="s">
        <v>23</v>
      </c>
      <c r="C22" s="3">
        <f>IF('1_Bilancia commerciale'!I22&lt;1,ABS(1-'1_Bilancia commerciale'!I22)*20,('1_Bilancia commerciale'!I22-1)*20)</f>
        <v>25.999999999999996</v>
      </c>
      <c r="D22" s="3">
        <f>IF('2_posizione internaz.li'!I22&lt;0,'2_posizione internaz.li'!I22/-35*100,0)</f>
        <v>0</v>
      </c>
      <c r="E22" s="3">
        <f>IF('3_Tasso cambio effettivo'!I22&lt;0,'3_Tasso cambio effettivo'!I22/-5*100,'3_Tasso cambio effettivo'!I22/5*100)</f>
        <v>18</v>
      </c>
      <c r="F22" s="3">
        <f>IF('4_Quota export mondiale'!I22&lt;0,'4_Quota export mondiale'!I22/-6*100,0)</f>
        <v>47.166666666666671</v>
      </c>
      <c r="G22" s="3">
        <f>IF('5_Costo_lavoro'!I22&gt;0,'5_Costo_lavoro'!I22/9*100,0)</f>
        <v>60.000000000000007</v>
      </c>
      <c r="H22" s="3">
        <f>IF('6_Prezzo abitazioni'!I22&gt;0,'6_Prezzo abitazioni'!I22/6*100,0)</f>
        <v>116.66666666666667</v>
      </c>
      <c r="I22" s="3">
        <f>IF('7_Crediti concessi privati'!I22&gt;0,'7_Crediti concessi privati'!I22/14*100,0)</f>
        <v>24.285714285714285</v>
      </c>
      <c r="J22" s="3">
        <f>IF('8_Debiti settore privato'!I22&gt;0,'8_Debiti settore privato'!I22/133*100,0)</f>
        <v>92.857142857142861</v>
      </c>
      <c r="K22" s="3">
        <f>IF('9_Debito pubblico'!I22&gt;0,'9_Debito pubblico'!I22/60*100,0)</f>
        <v>138.16666666666669</v>
      </c>
      <c r="L22" s="3">
        <f>IF('10_Disoccupazione'!I22&gt;0,'10_Disoccupazione'!I22/10*100,0)</f>
        <v>57.999999999999993</v>
      </c>
      <c r="M22" s="3">
        <f>IF('11_esposizione finanziaria'!I22&gt;0,'11_esposizione finanziaria'!I22/16.5*100,0)</f>
        <v>0</v>
      </c>
      <c r="N22" s="3">
        <f>IF('12_Tasso di attivita'!I22&lt;0,'12_Tasso di attivita'!I22/-0.2*100,0)</f>
        <v>0</v>
      </c>
      <c r="O22" s="3">
        <f>IF('13_Disoccupazione lungo periodo'!I22&gt;0,'13_Disoccupazione lungo periodo'!I22/0.5*100,0)</f>
        <v>120</v>
      </c>
      <c r="P22" s="3">
        <f>IF('14_Disoccupazione giovanile'!I22&gt;0,'14_Disoccupazione giovanile'!I22/2*100,0)</f>
        <v>75</v>
      </c>
      <c r="Q22">
        <f t="shared" si="0"/>
        <v>3</v>
      </c>
      <c r="R22" s="3">
        <f t="shared" si="4"/>
        <v>55.438775510204081</v>
      </c>
      <c r="S22">
        <f t="shared" si="5"/>
        <v>17</v>
      </c>
      <c r="T22">
        <f t="shared" si="1"/>
        <v>0</v>
      </c>
      <c r="U22" s="3">
        <f t="shared" si="2"/>
        <v>30.233333333333338</v>
      </c>
      <c r="V22">
        <f t="shared" si="6"/>
        <v>4</v>
      </c>
      <c r="W22">
        <f t="shared" si="3"/>
        <v>3</v>
      </c>
      <c r="X22" s="3">
        <f t="shared" si="7"/>
        <v>69.441798941798936</v>
      </c>
      <c r="Y22">
        <f t="shared" si="8"/>
        <v>23</v>
      </c>
      <c r="Z22" s="3">
        <f t="shared" si="9"/>
        <v>80.523344990490216</v>
      </c>
    </row>
    <row r="23" spans="1:26">
      <c r="A23" s="4" t="s">
        <v>57</v>
      </c>
      <c r="B23" t="s">
        <v>24</v>
      </c>
      <c r="C23" s="3">
        <f>IF('1_Bilancia commerciale'!I23&lt;1,ABS(1-'1_Bilancia commerciale'!I23)*20,('1_Bilancia commerciale'!I23-1)*20)</f>
        <v>40</v>
      </c>
      <c r="D23" s="3">
        <f>IF('2_posizione internaz.li'!I23&lt;0,'2_posizione internaz.li'!I23/-35*100,0)</f>
        <v>176</v>
      </c>
      <c r="E23" s="3">
        <f>IF('3_Tasso cambio effettivo'!I23&lt;0,'3_Tasso cambio effettivo'!I23/-5*100,'3_Tasso cambio effettivo'!I23/5*100)</f>
        <v>102</v>
      </c>
      <c r="F23" s="3">
        <f>IF('4_Quota export mondiale'!I23&lt;0,'4_Quota export mondiale'!I23/-6*100,0)</f>
        <v>0</v>
      </c>
      <c r="G23" s="3">
        <f>IF('5_Costo_lavoro'!I23&gt;0,'5_Costo_lavoro'!I23/9*100,0)</f>
        <v>27.777777777777779</v>
      </c>
      <c r="H23" s="3">
        <f>IF('6_Prezzo abitazioni'!I23&gt;0,'6_Prezzo abitazioni'!I23/6*100,0)</f>
        <v>38.333333333333329</v>
      </c>
      <c r="I23" s="3">
        <f>IF('7_Crediti concessi privati'!I23&gt;0,'7_Crediti concessi privati'!I23/14*100,0)</f>
        <v>36.428571428571423</v>
      </c>
      <c r="J23" s="3">
        <f>IF('8_Debiti settore privato'!I23&gt;0,'8_Debiti settore privato'!I23/133*100,0)</f>
        <v>61.353383458646618</v>
      </c>
      <c r="K23" s="3">
        <f>IF('9_Debito pubblico'!I23&gt;0,'9_Debito pubblico'!I23/60*100,0)</f>
        <v>90.333333333333343</v>
      </c>
      <c r="L23" s="3">
        <f>IF('10_Disoccupazione'!I23&gt;0,'10_Disoccupazione'!I23/10*100,0)</f>
        <v>76</v>
      </c>
      <c r="M23" s="3">
        <f>IF('11_esposizione finanziaria'!I23&gt;0,'11_esposizione finanziaria'!I23/16.5*100,0)</f>
        <v>55.151515151515149</v>
      </c>
      <c r="N23" s="3">
        <f>IF('12_Tasso di attivita'!I23&lt;0,'12_Tasso di attivita'!I23/-0.2*100,0)</f>
        <v>0</v>
      </c>
      <c r="O23" s="3">
        <f>IF('13_Disoccupazione lungo periodo'!I23&gt;0,'13_Disoccupazione lungo periodo'!I23/0.5*100,0)</f>
        <v>0</v>
      </c>
      <c r="P23" s="3">
        <f>IF('14_Disoccupazione giovanile'!I23&gt;0,'14_Disoccupazione giovanile'!I23/2*100,0)</f>
        <v>0</v>
      </c>
      <c r="Q23">
        <f t="shared" si="0"/>
        <v>2</v>
      </c>
      <c r="R23" s="3">
        <f t="shared" si="4"/>
        <v>50.241279605941259</v>
      </c>
      <c r="S23">
        <f t="shared" si="5"/>
        <v>11</v>
      </c>
      <c r="T23">
        <f t="shared" si="1"/>
        <v>2</v>
      </c>
      <c r="U23" s="3">
        <f t="shared" si="2"/>
        <v>69.155555555555551</v>
      </c>
      <c r="V23">
        <f t="shared" si="6"/>
        <v>18</v>
      </c>
      <c r="W23">
        <f t="shared" si="3"/>
        <v>0</v>
      </c>
      <c r="X23" s="3">
        <f t="shared" si="7"/>
        <v>39.733348522822205</v>
      </c>
      <c r="Y23">
        <f t="shared" si="8"/>
        <v>3</v>
      </c>
      <c r="Z23" s="3">
        <f t="shared" si="9"/>
        <v>50.840398787350949</v>
      </c>
    </row>
    <row r="24" spans="1:26">
      <c r="A24" s="4" t="s">
        <v>56</v>
      </c>
      <c r="B24" t="s">
        <v>25</v>
      </c>
      <c r="C24" s="3">
        <f>IF('1_Bilancia commerciale'!I24&lt;1,ABS(1-'1_Bilancia commerciale'!I24)*20,('1_Bilancia commerciale'!I24-1)*20)</f>
        <v>10</v>
      </c>
      <c r="D24" s="3">
        <f>IF('2_posizione internaz.li'!I24&lt;0,'2_posizione internaz.li'!I24/-35*100,0)</f>
        <v>315.14285714285711</v>
      </c>
      <c r="E24" s="3">
        <f>IF('3_Tasso cambio effettivo'!I24&lt;0,'3_Tasso cambio effettivo'!I24/-5*100,'3_Tasso cambio effettivo'!I24/5*100)</f>
        <v>36</v>
      </c>
      <c r="F24" s="3">
        <f>IF('4_Quota export mondiale'!I24&lt;0,'4_Quota export mondiale'!I24/-6*100,0)</f>
        <v>0</v>
      </c>
      <c r="G24" s="3">
        <f>IF('5_Costo_lavoro'!I24&gt;0,'5_Costo_lavoro'!I24/9*100,0)</f>
        <v>0</v>
      </c>
      <c r="H24" s="3">
        <f>IF('6_Prezzo abitazioni'!I24&gt;0,'6_Prezzo abitazioni'!I24/6*100,0)</f>
        <v>101.66666666666666</v>
      </c>
      <c r="I24" s="3">
        <f>IF('7_Crediti concessi privati'!I24&gt;0,'7_Crediti concessi privati'!I24/14*100,0)</f>
        <v>0</v>
      </c>
      <c r="J24" s="3">
        <f>IF('8_Debiti settore privato'!I24&gt;0,'8_Debiti settore privato'!I24/133*100,0)</f>
        <v>127.14285714285714</v>
      </c>
      <c r="K24" s="3">
        <f>IF('9_Debito pubblico'!I24&gt;0,'9_Debito pubblico'!I24/60*100,0)</f>
        <v>219.16666666666669</v>
      </c>
      <c r="L24" s="3">
        <f>IF('10_Disoccupazione'!I24&gt;0,'10_Disoccupazione'!I24/10*100,0)</f>
        <v>126</v>
      </c>
      <c r="M24" s="3">
        <f>IF('11_esposizione finanziaria'!I24&gt;0,'11_esposizione finanziaria'!I24/16.5*100,0)</f>
        <v>0</v>
      </c>
      <c r="N24" s="3">
        <f>IF('12_Tasso di attivita'!I24&lt;0,'12_Tasso di attivita'!I24/-0.2*100,0)</f>
        <v>0</v>
      </c>
      <c r="O24" s="3">
        <f>IF('13_Disoccupazione lungo periodo'!I24&gt;0,'13_Disoccupazione lungo periodo'!I24/0.5*100,0)</f>
        <v>0</v>
      </c>
      <c r="P24" s="3">
        <f>IF('14_Disoccupazione giovanile'!I24&gt;0,'14_Disoccupazione giovanile'!I24/2*100,0)</f>
        <v>0</v>
      </c>
      <c r="Q24">
        <f t="shared" si="0"/>
        <v>5</v>
      </c>
      <c r="R24" s="3">
        <f t="shared" si="4"/>
        <v>66.79421768707482</v>
      </c>
      <c r="S24">
        <f t="shared" si="5"/>
        <v>23</v>
      </c>
      <c r="T24">
        <f t="shared" si="1"/>
        <v>1</v>
      </c>
      <c r="U24" s="3">
        <f t="shared" si="2"/>
        <v>72.228571428571428</v>
      </c>
      <c r="V24">
        <f t="shared" si="6"/>
        <v>21</v>
      </c>
      <c r="W24">
        <f t="shared" si="3"/>
        <v>4</v>
      </c>
      <c r="X24" s="3">
        <f t="shared" si="7"/>
        <v>63.775132275132279</v>
      </c>
      <c r="Y24">
        <f t="shared" si="8"/>
        <v>21</v>
      </c>
      <c r="Z24" s="3">
        <f t="shared" si="9"/>
        <v>61.38001273074476</v>
      </c>
    </row>
    <row r="25" spans="1:26">
      <c r="A25" s="4" t="s">
        <v>57</v>
      </c>
      <c r="B25" t="s">
        <v>26</v>
      </c>
      <c r="C25" s="3">
        <f>IF('1_Bilancia commerciale'!I25&lt;1,ABS(1-'1_Bilancia commerciale'!I25)*20,('1_Bilancia commerciale'!I25-1)*20)</f>
        <v>46</v>
      </c>
      <c r="D25" s="3">
        <f>IF('2_posizione internaz.li'!I25&lt;0,'2_posizione internaz.li'!I25/-35*100,0)</f>
        <v>140</v>
      </c>
      <c r="E25" s="3">
        <f>IF('3_Tasso cambio effettivo'!I25&lt;0,'3_Tasso cambio effettivo'!I25/-5*100,'3_Tasso cambio effettivo'!I25/5*100)</f>
        <v>52</v>
      </c>
      <c r="F25" s="3">
        <f>IF('4_Quota export mondiale'!I25&lt;0,'4_Quota export mondiale'!I25/-6*100,0)</f>
        <v>0</v>
      </c>
      <c r="G25" s="3">
        <f>IF('5_Costo_lavoro'!I25&gt;0,'5_Costo_lavoro'!I25/9*100,0)</f>
        <v>105.55555555555556</v>
      </c>
      <c r="H25" s="3">
        <f>IF('6_Prezzo abitazioni'!I25&gt;0,'6_Prezzo abitazioni'!I25/6*100,0)</f>
        <v>86.666666666666671</v>
      </c>
      <c r="I25" s="3">
        <f>IF('7_Crediti concessi privati'!I25&gt;0,'7_Crediti concessi privati'!I25/14*100,0)</f>
        <v>4.2857142857142856</v>
      </c>
      <c r="J25" s="3">
        <f>IF('8_Debiti settore privato'!I25&gt;0,'8_Debiti settore privato'!I25/133*100,0)</f>
        <v>40.375939849624061</v>
      </c>
      <c r="K25" s="3">
        <f>IF('9_Debito pubblico'!I25&gt;0,'9_Debito pubblico'!I25/60*100,0)</f>
        <v>62.166666666666657</v>
      </c>
      <c r="L25" s="3">
        <f>IF('10_Disoccupazione'!I25&gt;0,'10_Disoccupazione'!I25/10*100,0)</f>
        <v>65</v>
      </c>
      <c r="M25" s="3">
        <f>IF('11_esposizione finanziaria'!I25&gt;0,'11_esposizione finanziaria'!I25/16.5*100,0)</f>
        <v>42.424242424242422</v>
      </c>
      <c r="N25" s="3">
        <f>IF('12_Tasso di attivita'!I25&lt;0,'12_Tasso di attivita'!I25/-0.2*100,0)</f>
        <v>0</v>
      </c>
      <c r="O25" s="3">
        <f>IF('13_Disoccupazione lungo periodo'!I25&gt;0,'13_Disoccupazione lungo periodo'!I25/0.5*100,0)</f>
        <v>0</v>
      </c>
      <c r="P25" s="3">
        <f>IF('14_Disoccupazione giovanile'!I25&gt;0,'14_Disoccupazione giovanile'!I25/2*100,0)</f>
        <v>0</v>
      </c>
      <c r="Q25">
        <f t="shared" si="0"/>
        <v>2</v>
      </c>
      <c r="R25" s="3">
        <f t="shared" si="4"/>
        <v>46.033913246319251</v>
      </c>
      <c r="S25">
        <f t="shared" si="5"/>
        <v>4</v>
      </c>
      <c r="T25">
        <f t="shared" si="1"/>
        <v>2</v>
      </c>
      <c r="U25" s="3">
        <f t="shared" si="2"/>
        <v>68.711111111111109</v>
      </c>
      <c r="V25">
        <f t="shared" si="6"/>
        <v>17</v>
      </c>
      <c r="W25">
        <f t="shared" si="3"/>
        <v>0</v>
      </c>
      <c r="X25" s="3">
        <f t="shared" si="7"/>
        <v>33.435469988101566</v>
      </c>
      <c r="Y25">
        <f t="shared" si="8"/>
        <v>1</v>
      </c>
      <c r="Z25" s="3">
        <f t="shared" si="9"/>
        <v>46.692164951575869</v>
      </c>
    </row>
    <row r="26" spans="1:26">
      <c r="A26" s="4" t="s">
        <v>56</v>
      </c>
      <c r="B26" t="s">
        <v>27</v>
      </c>
      <c r="C26" s="3">
        <f>IF('1_Bilancia commerciale'!I26&lt;1,ABS(1-'1_Bilancia commerciale'!I26)*20,('1_Bilancia commerciale'!I26-1)*20)</f>
        <v>72</v>
      </c>
      <c r="D26" s="3">
        <f>IF('2_posizione internaz.li'!I26&lt;0,'2_posizione internaz.li'!I26/-35*100,0)</f>
        <v>82.571428571428555</v>
      </c>
      <c r="E26" s="3">
        <f>IF('3_Tasso cambio effettivo'!I26&lt;0,'3_Tasso cambio effettivo'!I26/-5*100,'3_Tasso cambio effettivo'!I26/5*100)</f>
        <v>12</v>
      </c>
      <c r="F26" s="3">
        <f>IF('4_Quota export mondiale'!I26&lt;0,'4_Quota export mondiale'!I26/-6*100,0)</f>
        <v>0</v>
      </c>
      <c r="G26" s="3">
        <f>IF('5_Costo_lavoro'!I26&gt;0,'5_Costo_lavoro'!I26/9*100,0)</f>
        <v>14.444444444444446</v>
      </c>
      <c r="H26" s="3">
        <f>IF('6_Prezzo abitazioni'!I26&gt;0,'6_Prezzo abitazioni'!I26/6*100,0)</f>
        <v>65</v>
      </c>
      <c r="I26" s="3">
        <f>IF('7_Crediti concessi privati'!I26&gt;0,'7_Crediti concessi privati'!I26/14*100,0)</f>
        <v>0</v>
      </c>
      <c r="J26" s="3">
        <f>IF('8_Debiti settore privato'!I26&gt;0,'8_Debiti settore privato'!I26/133*100,0)</f>
        <v>60.977443609022551</v>
      </c>
      <c r="K26" s="3">
        <f>IF('9_Debito pubblico'!I26&gt;0,'9_Debito pubblico'!I26/60*100,0)</f>
        <v>131.16666666666669</v>
      </c>
      <c r="L26" s="3">
        <f>IF('10_Disoccupazione'!I26&gt;0,'10_Disoccupazione'!I26/10*100,0)</f>
        <v>89</v>
      </c>
      <c r="M26" s="3">
        <f>IF('11_esposizione finanziaria'!I26&gt;0,'11_esposizione finanziaria'!I26/16.5*100,0)</f>
        <v>20.606060606060606</v>
      </c>
      <c r="N26" s="3">
        <f>IF('12_Tasso di attivita'!I26&lt;0,'12_Tasso di attivita'!I26/-0.2*100,0)</f>
        <v>0</v>
      </c>
      <c r="O26" s="3">
        <f>IF('13_Disoccupazione lungo periodo'!I26&gt;0,'13_Disoccupazione lungo periodo'!I26/0.5*100,0)</f>
        <v>0</v>
      </c>
      <c r="P26" s="3">
        <f>IF('14_Disoccupazione giovanile'!I26&gt;0,'14_Disoccupazione giovanile'!I26/2*100,0)</f>
        <v>0</v>
      </c>
      <c r="Q26">
        <f t="shared" si="0"/>
        <v>1</v>
      </c>
      <c r="R26" s="3">
        <f t="shared" si="4"/>
        <v>39.126145992687341</v>
      </c>
      <c r="S26">
        <f t="shared" si="5"/>
        <v>1</v>
      </c>
      <c r="T26">
        <f t="shared" si="1"/>
        <v>0</v>
      </c>
      <c r="U26" s="3">
        <f t="shared" si="2"/>
        <v>36.203174603174602</v>
      </c>
      <c r="V26">
        <f t="shared" si="6"/>
        <v>7</v>
      </c>
      <c r="W26">
        <f t="shared" si="3"/>
        <v>1</v>
      </c>
      <c r="X26" s="3">
        <f t="shared" si="7"/>
        <v>40.750018986861093</v>
      </c>
      <c r="Y26">
        <f t="shared" si="8"/>
        <v>4</v>
      </c>
      <c r="Z26" s="3">
        <f t="shared" si="9"/>
        <v>66.953798061694982</v>
      </c>
    </row>
    <row r="27" spans="1:26">
      <c r="A27" s="4" t="s">
        <v>56</v>
      </c>
      <c r="B27" t="s">
        <v>28</v>
      </c>
      <c r="C27" s="3">
        <f>IF('1_Bilancia commerciale'!I27&lt;1,ABS(1-'1_Bilancia commerciale'!I27)*20,('1_Bilancia commerciale'!I27-1)*20)</f>
        <v>44</v>
      </c>
      <c r="D27" s="3">
        <f>IF('2_posizione internaz.li'!I27&lt;0,'2_posizione internaz.li'!I27/-35*100,0)</f>
        <v>190.85714285714286</v>
      </c>
      <c r="E27" s="3">
        <f>IF('3_Tasso cambio effettivo'!I27&lt;0,'3_Tasso cambio effettivo'!I27/-5*100,'3_Tasso cambio effettivo'!I27/5*100)</f>
        <v>32</v>
      </c>
      <c r="F27" s="3">
        <f>IF('4_Quota export mondiale'!I27&lt;0,'4_Quota export mondiale'!I27/-6*100,0)</f>
        <v>0</v>
      </c>
      <c r="G27" s="3">
        <f>IF('5_Costo_lavoro'!I27&gt;0,'5_Costo_lavoro'!I27/9*100,0)</f>
        <v>45.55555555555555</v>
      </c>
      <c r="H27" s="3">
        <f>IF('6_Prezzo abitazioni'!I27&gt;0,'6_Prezzo abitazioni'!I27/6*100,0)</f>
        <v>116.66666666666667</v>
      </c>
      <c r="I27" s="3">
        <f>IF('7_Crediti concessi privati'!I27&gt;0,'7_Crediti concessi privati'!I27/14*100,0)</f>
        <v>65.714285714285708</v>
      </c>
      <c r="J27" s="3">
        <f>IF('8_Debiti settore privato'!I27&gt;0,'8_Debiti settore privato'!I27/133*100,0)</f>
        <v>66.616541353383454</v>
      </c>
      <c r="K27" s="3">
        <f>IF('9_Debito pubblico'!I27&gt;0,'9_Debito pubblico'!I27/60*100,0)</f>
        <v>86.666666666666671</v>
      </c>
      <c r="L27" s="3">
        <f>IF('10_Disoccupazione'!I27&gt;0,'10_Disoccupazione'!I27/10*100,0)</f>
        <v>114.99999999999999</v>
      </c>
      <c r="M27" s="3">
        <f>IF('11_esposizione finanziaria'!I27&gt;0,'11_esposizione finanziaria'!I27/16.5*100,0)</f>
        <v>52.121212121212125</v>
      </c>
      <c r="N27" s="3">
        <f>IF('12_Tasso di attivita'!I27&lt;0,'12_Tasso di attivita'!I27/-0.2*100,0)</f>
        <v>0</v>
      </c>
      <c r="O27" s="3">
        <f>IF('13_Disoccupazione lungo periodo'!I27&gt;0,'13_Disoccupazione lungo periodo'!I27/0.5*100,0)</f>
        <v>0</v>
      </c>
      <c r="P27" s="3">
        <f>IF('14_Disoccupazione giovanile'!I27&gt;0,'14_Disoccupazione giovanile'!I27/2*100,0)</f>
        <v>0</v>
      </c>
      <c r="Q27">
        <f t="shared" si="0"/>
        <v>3</v>
      </c>
      <c r="R27" s="3">
        <f t="shared" si="4"/>
        <v>58.228433638208074</v>
      </c>
      <c r="S27">
        <f t="shared" si="5"/>
        <v>19</v>
      </c>
      <c r="T27">
        <f t="shared" si="1"/>
        <v>1</v>
      </c>
      <c r="U27" s="3">
        <f t="shared" si="2"/>
        <v>62.482539682539688</v>
      </c>
      <c r="V27">
        <f t="shared" si="6"/>
        <v>14</v>
      </c>
      <c r="W27">
        <f t="shared" si="3"/>
        <v>2</v>
      </c>
      <c r="X27" s="3">
        <f t="shared" si="7"/>
        <v>55.865041391357181</v>
      </c>
      <c r="Y27">
        <f t="shared" si="8"/>
        <v>16</v>
      </c>
      <c r="Z27" s="3">
        <f t="shared" si="9"/>
        <v>61.676467406944838</v>
      </c>
    </row>
    <row r="28" spans="1:26">
      <c r="A28" s="4" t="s">
        <v>56</v>
      </c>
      <c r="B28" t="s">
        <v>29</v>
      </c>
      <c r="C28" s="3">
        <f>IF('1_Bilancia commerciale'!I28&lt;1,ABS(1-'1_Bilancia commerciale'!I28)*20,('1_Bilancia commerciale'!I28-1)*20)</f>
        <v>48</v>
      </c>
      <c r="D28" s="3">
        <f>IF('2_posizione internaz.li'!I28&lt;0,'2_posizione internaz.li'!I28/-35*100,0)</f>
        <v>0</v>
      </c>
      <c r="E28" s="3">
        <f>IF('3_Tasso cambio effettivo'!I28&lt;0,'3_Tasso cambio effettivo'!I28/-5*100,'3_Tasso cambio effettivo'!I28/5*100)</f>
        <v>8</v>
      </c>
      <c r="F28" s="3">
        <f>IF('4_Quota export mondiale'!I28&lt;0,'4_Quota export mondiale'!I28/-6*100,0)</f>
        <v>263</v>
      </c>
      <c r="G28" s="3">
        <f>IF('5_Costo_lavoro'!I28&gt;0,'5_Costo_lavoro'!I28/9*100,0)</f>
        <v>4.4444444444444446</v>
      </c>
      <c r="H28" s="3">
        <f>IF('6_Prezzo abitazioni'!I28&gt;0,'6_Prezzo abitazioni'!I28/6*100,0)</f>
        <v>1.6666666666666667</v>
      </c>
      <c r="I28" s="3">
        <f>IF('7_Crediti concessi privati'!I28&gt;0,'7_Crediti concessi privati'!I28/14*100,0)</f>
        <v>10.714285714285714</v>
      </c>
      <c r="J28" s="3">
        <f>IF('8_Debiti settore privato'!I28&gt;0,'8_Debiti settore privato'!I28/133*100,0)</f>
        <v>111.27819548872179</v>
      </c>
      <c r="K28" s="3">
        <f>IF('9_Debito pubblico'!I28&gt;0,'9_Debito pubblico'!I28/60*100,0)</f>
        <v>104.33333333333334</v>
      </c>
      <c r="L28" s="3">
        <f>IF('10_Disoccupazione'!I28&gt;0,'10_Disoccupazione'!I28/10*100,0)</f>
        <v>90</v>
      </c>
      <c r="M28" s="3">
        <f>IF('11_esposizione finanziaria'!I28&gt;0,'11_esposizione finanziaria'!I28/16.5*100,0)</f>
        <v>23.636363636363637</v>
      </c>
      <c r="N28" s="3">
        <f>IF('12_Tasso di attivita'!I28&lt;0,'12_Tasso di attivita'!I28/-0.2*100,0)</f>
        <v>0</v>
      </c>
      <c r="O28" s="3">
        <f>IF('13_Disoccupazione lungo periodo'!I28&gt;0,'13_Disoccupazione lungo periodo'!I28/0.5*100,0)</f>
        <v>120</v>
      </c>
      <c r="P28" s="3">
        <f>IF('14_Disoccupazione giovanile'!I28&gt;0,'14_Disoccupazione giovanile'!I28/2*100,0)</f>
        <v>10</v>
      </c>
      <c r="Q28">
        <f t="shared" si="0"/>
        <v>4</v>
      </c>
      <c r="R28" s="3">
        <f t="shared" si="4"/>
        <v>56.790949234558255</v>
      </c>
      <c r="S28">
        <f t="shared" si="5"/>
        <v>18</v>
      </c>
      <c r="T28">
        <f t="shared" si="1"/>
        <v>1</v>
      </c>
      <c r="U28" s="3">
        <f t="shared" si="2"/>
        <v>64.688888888888897</v>
      </c>
      <c r="V28">
        <f t="shared" si="6"/>
        <v>15</v>
      </c>
      <c r="W28">
        <f t="shared" si="3"/>
        <v>3</v>
      </c>
      <c r="X28" s="3">
        <f t="shared" si="7"/>
        <v>52.403204982152346</v>
      </c>
      <c r="Y28">
        <f t="shared" si="8"/>
        <v>14</v>
      </c>
      <c r="Z28" s="3">
        <f t="shared" si="9"/>
        <v>59.318914519717289</v>
      </c>
    </row>
    <row r="29" spans="1:26">
      <c r="A29" s="4" t="s">
        <v>57</v>
      </c>
      <c r="B29" t="s">
        <v>30</v>
      </c>
      <c r="C29" s="3">
        <f>IF('1_Bilancia commerciale'!I29&lt;1,ABS(1-'1_Bilancia commerciale'!I29)*20,('1_Bilancia commerciale'!I29-1)*20)</f>
        <v>61.999999999999993</v>
      </c>
      <c r="D29" s="3">
        <f>IF('2_posizione internaz.li'!I29&lt;0,'2_posizione internaz.li'!I29/-35*100,0)</f>
        <v>0</v>
      </c>
      <c r="E29" s="3">
        <f>IF('3_Tasso cambio effettivo'!I29&lt;0,'3_Tasso cambio effettivo'!I29/-5*100,'3_Tasso cambio effettivo'!I29/5*100)</f>
        <v>184</v>
      </c>
      <c r="F29" s="3">
        <f>IF('4_Quota export mondiale'!I29&lt;0,'4_Quota export mondiale'!I29/-6*100,0)</f>
        <v>125.83333333333333</v>
      </c>
      <c r="G29" s="3">
        <f>IF('5_Costo_lavoro'!I29&gt;0,'5_Costo_lavoro'!I29/9*100,0)</f>
        <v>31.111111111111111</v>
      </c>
      <c r="H29" s="3">
        <f>IF('6_Prezzo abitazioni'!I29&gt;0,'6_Prezzo abitazioni'!I29/6*100,0)</f>
        <v>121.66666666666666</v>
      </c>
      <c r="I29" s="3">
        <f>IF('7_Crediti concessi privati'!I29&gt;0,'7_Crediti concessi privati'!I29/14*100,0)</f>
        <v>57.857142857142854</v>
      </c>
      <c r="J29" s="3">
        <f>IF('8_Debiti settore privato'!I29&gt;0,'8_Debiti settore privato'!I29/133*100,0)</f>
        <v>144.36090225563908</v>
      </c>
      <c r="K29" s="3">
        <f>IF('9_Debito pubblico'!I29&gt;0,'9_Debito pubblico'!I29/60*100,0)</f>
        <v>70.5</v>
      </c>
      <c r="L29" s="3">
        <f>IF('10_Disoccupazione'!I29&gt;0,'10_Disoccupazione'!I29/10*100,0)</f>
        <v>74</v>
      </c>
      <c r="M29" s="3">
        <f>IF('11_esposizione finanziaria'!I29&gt;0,'11_esposizione finanziaria'!I29/16.5*100,0)</f>
        <v>55.151515151515149</v>
      </c>
      <c r="N29" s="3">
        <f>IF('12_Tasso di attivita'!I29&lt;0,'12_Tasso di attivita'!I29/-0.2*100,0)</f>
        <v>0</v>
      </c>
      <c r="O29" s="3">
        <f>IF('13_Disoccupazione lungo periodo'!I29&gt;0,'13_Disoccupazione lungo periodo'!I29/0.5*100,0)</f>
        <v>0</v>
      </c>
      <c r="P29" s="3">
        <f>IF('14_Disoccupazione giovanile'!I29&gt;0,'14_Disoccupazione giovanile'!I29/2*100,0)</f>
        <v>0</v>
      </c>
      <c r="Q29">
        <f t="shared" si="0"/>
        <v>4</v>
      </c>
      <c r="R29" s="3">
        <f t="shared" si="4"/>
        <v>66.177190812529162</v>
      </c>
      <c r="S29">
        <f t="shared" si="5"/>
        <v>22</v>
      </c>
      <c r="T29">
        <f t="shared" si="1"/>
        <v>2</v>
      </c>
      <c r="U29" s="3">
        <f t="shared" si="2"/>
        <v>80.588888888888874</v>
      </c>
      <c r="V29">
        <f t="shared" si="6"/>
        <v>22</v>
      </c>
      <c r="W29">
        <f t="shared" si="3"/>
        <v>2</v>
      </c>
      <c r="X29" s="3">
        <f t="shared" si="7"/>
        <v>58.17069188121819</v>
      </c>
      <c r="Y29">
        <f t="shared" si="8"/>
        <v>18</v>
      </c>
      <c r="Z29" s="3">
        <f t="shared" si="9"/>
        <v>56.508057113997559</v>
      </c>
    </row>
    <row r="30" spans="1:26">
      <c r="A30" s="4" t="s">
        <v>57</v>
      </c>
      <c r="B30" t="s">
        <v>31</v>
      </c>
      <c r="C30" s="3">
        <f>IF('1_Bilancia commerciale'!I30&lt;1,ABS(1-'1_Bilancia commerciale'!I30)*20,('1_Bilancia commerciale'!I30-1)*20)</f>
        <v>118</v>
      </c>
      <c r="D30" s="3">
        <f>IF('2_posizione internaz.li'!I30&lt;0,'2_posizione internaz.li'!I30/-35*100,0)</f>
        <v>0</v>
      </c>
      <c r="E30" s="3">
        <f>IF('3_Tasso cambio effettivo'!I30&lt;0,'3_Tasso cambio effettivo'!I30/-5*100,'3_Tasso cambio effettivo'!I30/5*100)</f>
        <v>4</v>
      </c>
      <c r="F30" s="3">
        <f>IF('4_Quota export mondiale'!I30&lt;0,'4_Quota export mondiale'!I30/-6*100,0)</f>
        <v>0</v>
      </c>
      <c r="G30" s="3">
        <f>IF('5_Costo_lavoro'!I30&gt;0,'5_Costo_lavoro'!I30/9*100,0)</f>
        <v>41.111111111111114</v>
      </c>
      <c r="H30" s="3">
        <f>IF('6_Prezzo abitazioni'!I30&gt;0,'6_Prezzo abitazioni'!I30/6*100,0)</f>
        <v>91.666666666666657</v>
      </c>
      <c r="I30" s="3">
        <f>IF('7_Crediti concessi privati'!I30&gt;0,'7_Crediti concessi privati'!I30/14*100,0)</f>
        <v>62.857142857142868</v>
      </c>
      <c r="J30" s="3">
        <f>IF('8_Debiti settore privato'!I30&gt;0,'8_Debiti settore privato'!I30/133*100,0)</f>
        <v>125.11278195488723</v>
      </c>
      <c r="K30" s="3">
        <f>IF('9_Debito pubblico'!I30&gt;0,'9_Debito pubblico'!I30/60*100,0)</f>
        <v>144.66666666666666</v>
      </c>
      <c r="L30" s="3">
        <f>IF('10_Disoccupazione'!I30&gt;0,'10_Disoccupazione'!I30/10*100,0)</f>
        <v>54</v>
      </c>
      <c r="M30" s="3">
        <f>IF('11_esposizione finanziaria'!I30&gt;0,'11_esposizione finanziaria'!I30/16.5*100,0)</f>
        <v>70.909090909090907</v>
      </c>
      <c r="N30" s="3">
        <f>IF('12_Tasso di attivita'!I30&lt;0,'12_Tasso di attivita'!I30/-0.2*100,0)</f>
        <v>0</v>
      </c>
      <c r="O30" s="3">
        <f>IF('13_Disoccupazione lungo periodo'!I30&gt;0,'13_Disoccupazione lungo periodo'!I30/0.5*100,0)</f>
        <v>0</v>
      </c>
      <c r="P30" s="3">
        <f>IF('14_Disoccupazione giovanile'!I30&gt;0,'14_Disoccupazione giovanile'!I30/2*100,0)</f>
        <v>0</v>
      </c>
      <c r="Q30">
        <f t="shared" si="0"/>
        <v>3</v>
      </c>
      <c r="R30" s="3">
        <f t="shared" si="4"/>
        <v>50.880247154683239</v>
      </c>
      <c r="S30">
        <f t="shared" si="5"/>
        <v>12</v>
      </c>
      <c r="T30">
        <f t="shared" si="1"/>
        <v>1</v>
      </c>
      <c r="U30" s="3">
        <f t="shared" si="2"/>
        <v>32.62222222222222</v>
      </c>
      <c r="V30">
        <f t="shared" si="6"/>
        <v>6</v>
      </c>
      <c r="W30">
        <f t="shared" si="3"/>
        <v>2</v>
      </c>
      <c r="X30" s="3">
        <f t="shared" si="7"/>
        <v>61.023594339383813</v>
      </c>
      <c r="Y30">
        <f t="shared" si="8"/>
        <v>19</v>
      </c>
      <c r="Z30" s="3">
        <f t="shared" si="9"/>
        <v>77.101538804688659</v>
      </c>
    </row>
    <row r="31" spans="1:26">
      <c r="A31" s="4"/>
      <c r="B31" t="s">
        <v>82</v>
      </c>
      <c r="C31" s="3">
        <f>AVERAGE(C3:C30)</f>
        <v>48.857142857142854</v>
      </c>
      <c r="D31" s="3">
        <f t="shared" ref="D31:P31" si="10">AVERAGE(D3:D30)</f>
        <v>124.33673469387755</v>
      </c>
      <c r="E31" s="3">
        <f>AVERAGE(E3:E30)</f>
        <v>64.857142857142861</v>
      </c>
      <c r="F31" s="3">
        <f>AVERAGE(F3:F30)</f>
        <v>32.5</v>
      </c>
      <c r="G31" s="3">
        <f t="shared" si="10"/>
        <v>40.277777777777779</v>
      </c>
      <c r="H31" s="3">
        <f>AVERAGE(H3:H30)</f>
        <v>77.678571428571445</v>
      </c>
      <c r="I31" s="3">
        <f>AVERAGE(I3:I30)</f>
        <v>31.964285714285722</v>
      </c>
      <c r="J31" s="3">
        <f t="shared" si="10"/>
        <v>108.90440386680987</v>
      </c>
      <c r="K31" s="3">
        <f t="shared" si="10"/>
        <v>117.72619047619045</v>
      </c>
      <c r="L31" s="3">
        <f t="shared" si="10"/>
        <v>96.214285714285708</v>
      </c>
      <c r="M31" s="3">
        <f t="shared" si="10"/>
        <v>36.601731601731601</v>
      </c>
      <c r="N31" s="3">
        <f t="shared" si="10"/>
        <v>5.3571428571428568</v>
      </c>
      <c r="O31" s="3">
        <f t="shared" si="10"/>
        <v>13.571428571428571</v>
      </c>
      <c r="P31" s="3">
        <f t="shared" si="10"/>
        <v>6.9642857142857144</v>
      </c>
      <c r="R31" s="3">
        <f t="shared" si="4"/>
        <v>57.557937437905203</v>
      </c>
      <c r="U31" s="3">
        <f t="shared" si="2"/>
        <v>62.165759637188202</v>
      </c>
      <c r="X31" s="3">
        <f t="shared" si="7"/>
        <v>54.998036216081324</v>
      </c>
      <c r="Z31" s="3">
        <f t="shared" si="9"/>
        <v>61.426593791284532</v>
      </c>
    </row>
    <row r="32" spans="1:26">
      <c r="A32" s="4" t="s">
        <v>56</v>
      </c>
      <c r="C32" s="3">
        <f>SUMIF($A3:$A30,"EUR",C3:C30)/19</f>
        <v>46.842105263157897</v>
      </c>
      <c r="D32" s="3">
        <f t="shared" ref="D32:P32" si="11">SUMIF($A3:$A30,"EUR",D3:D30)/19</f>
        <v>135.50375939849624</v>
      </c>
      <c r="E32" s="3">
        <f t="shared" si="11"/>
        <v>61.473684210526315</v>
      </c>
      <c r="F32" s="3">
        <f t="shared" si="11"/>
        <v>36.903508771929829</v>
      </c>
      <c r="G32" s="3">
        <f t="shared" si="11"/>
        <v>38.011695906432749</v>
      </c>
      <c r="H32" s="3">
        <f t="shared" si="11"/>
        <v>67.543859649122808</v>
      </c>
      <c r="I32" s="3">
        <f t="shared" si="11"/>
        <v>34.699248120300751</v>
      </c>
      <c r="J32" s="3">
        <f t="shared" si="11"/>
        <v>118.67827463395332</v>
      </c>
      <c r="K32" s="3">
        <f t="shared" si="11"/>
        <v>131.35087719298244</v>
      </c>
      <c r="L32" s="3">
        <f t="shared" si="11"/>
        <v>105</v>
      </c>
      <c r="M32" s="3">
        <f t="shared" si="11"/>
        <v>25.007974481658692</v>
      </c>
      <c r="N32" s="3">
        <f t="shared" si="11"/>
        <v>7.8947368421052628</v>
      </c>
      <c r="O32" s="3">
        <f t="shared" si="11"/>
        <v>20</v>
      </c>
      <c r="P32" s="3">
        <f t="shared" si="11"/>
        <v>10.263157894736842</v>
      </c>
      <c r="R32" s="3">
        <f t="shared" si="4"/>
        <v>59.940920168957369</v>
      </c>
      <c r="U32" s="3">
        <f t="shared" si="2"/>
        <v>63.746950710108607</v>
      </c>
      <c r="X32" s="3">
        <f t="shared" si="7"/>
        <v>57.826458757206673</v>
      </c>
      <c r="Z32" s="3">
        <f t="shared" si="9"/>
        <v>62.017986966867269</v>
      </c>
    </row>
    <row r="33" spans="1:26">
      <c r="A33" s="4" t="s">
        <v>57</v>
      </c>
      <c r="C33" s="3">
        <f>SUMIF($A3:$A30,"N_EUR",C3:C30)/9</f>
        <v>53.111111111111114</v>
      </c>
      <c r="D33" s="3">
        <f t="shared" ref="D33:P33" si="12">SUMIF($A3:$A30,"N_EUR",D3:D30)/9</f>
        <v>100.76190476190476</v>
      </c>
      <c r="E33" s="3">
        <f t="shared" si="12"/>
        <v>72</v>
      </c>
      <c r="F33" s="3">
        <f t="shared" si="12"/>
        <v>23.203703703703702</v>
      </c>
      <c r="G33" s="3">
        <f t="shared" si="12"/>
        <v>45.061728395061728</v>
      </c>
      <c r="H33" s="3">
        <f t="shared" si="12"/>
        <v>99.074074074074062</v>
      </c>
      <c r="I33" s="3">
        <f t="shared" si="12"/>
        <v>26.19047619047619</v>
      </c>
      <c r="J33" s="3">
        <f t="shared" si="12"/>
        <v>88.270676691729321</v>
      </c>
      <c r="K33" s="3">
        <f t="shared" si="12"/>
        <v>88.962962962962948</v>
      </c>
      <c r="L33" s="3">
        <f t="shared" si="12"/>
        <v>77.666666666666671</v>
      </c>
      <c r="M33" s="3">
        <f t="shared" si="12"/>
        <v>61.07744107744108</v>
      </c>
      <c r="N33" s="3">
        <f t="shared" si="12"/>
        <v>0</v>
      </c>
      <c r="O33" s="3">
        <f t="shared" si="12"/>
        <v>0</v>
      </c>
      <c r="P33" s="3">
        <f t="shared" si="12"/>
        <v>0</v>
      </c>
      <c r="R33" s="3">
        <f t="shared" si="4"/>
        <v>52.52719611679511</v>
      </c>
      <c r="U33" s="3">
        <f t="shared" si="2"/>
        <v>58.827689594356265</v>
      </c>
      <c r="X33" s="3">
        <f t="shared" si="7"/>
        <v>49.026921962594479</v>
      </c>
      <c r="Z33" s="3">
        <f t="shared" si="9"/>
        <v>60.001883416495957</v>
      </c>
    </row>
    <row r="34" spans="1:26">
      <c r="A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  <c r="U34" s="3"/>
      <c r="X34" s="3"/>
    </row>
    <row r="35" spans="1:2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6">
      <c r="A36" s="4" t="s">
        <v>59</v>
      </c>
      <c r="E36" s="7" t="s">
        <v>71</v>
      </c>
      <c r="G36" s="6" t="s">
        <v>72</v>
      </c>
    </row>
  </sheetData>
  <mergeCells count="3">
    <mergeCell ref="Q1:S1"/>
    <mergeCell ref="T1:V1"/>
    <mergeCell ref="W1:Y1"/>
  </mergeCells>
  <conditionalFormatting sqref="N31:P31 C3:M33">
    <cfRule type="cellIs" dxfId="26" priority="4" stopIfTrue="1" operator="greaterThanOrEqual">
      <formula>100</formula>
    </cfRule>
  </conditionalFormatting>
  <conditionalFormatting sqref="N3:N30 N32:N33">
    <cfRule type="cellIs" dxfId="25" priority="3" stopIfTrue="1" operator="greaterThanOrEqual">
      <formula>100</formula>
    </cfRule>
  </conditionalFormatting>
  <conditionalFormatting sqref="O3:O30 O32:O33">
    <cfRule type="cellIs" dxfId="24" priority="2" stopIfTrue="1" operator="greaterThanOrEqual">
      <formula>100</formula>
    </cfRule>
  </conditionalFormatting>
  <conditionalFormatting sqref="P3:P30 P32:P33">
    <cfRule type="cellIs" dxfId="2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39"/>
  <sheetViews>
    <sheetView workbookViewId="0">
      <selection activeCell="M35" sqref="M35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6">
      <c r="Q1" s="74" t="s">
        <v>79</v>
      </c>
      <c r="R1" s="75"/>
      <c r="S1" s="75"/>
      <c r="T1" s="74" t="s">
        <v>80</v>
      </c>
      <c r="U1" s="75"/>
      <c r="V1" s="75"/>
      <c r="W1" s="14"/>
      <c r="X1" s="74" t="s">
        <v>81</v>
      </c>
      <c r="Y1" s="74"/>
      <c r="Z1" s="74"/>
    </row>
    <row r="2" spans="1:26" ht="38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</row>
    <row r="3" spans="1:26">
      <c r="A3" s="4" t="s">
        <v>56</v>
      </c>
      <c r="B3" t="s">
        <v>3</v>
      </c>
      <c r="C3" s="3">
        <f>IF('1_Bilancia commerciale'!J3&lt;1,ABS(1-'1_Bilancia commerciale'!J3)*20,('1_Bilancia commerciale'!J3-1)*20)</f>
        <v>2.0000000000000018</v>
      </c>
      <c r="D3" s="3">
        <f>IF('2_posizione internaz.li'!J3&lt;0,'2_posizione internaz.li'!J3/-35*100,0)</f>
        <v>0</v>
      </c>
      <c r="E3" s="3">
        <f>IF('3_Tasso cambio effettivo'!J3&lt;0,'3_Tasso cambio effettivo'!J3/-5*100,'3_Tasso cambio effettivo'!J3/5*100)</f>
        <v>18</v>
      </c>
      <c r="F3" s="3">
        <f>IF('4_Quota export mondiale'!J3&lt;0,'4_Quota export mondiale'!J3/-6*100,0)</f>
        <v>0</v>
      </c>
      <c r="G3" s="3">
        <f>IF('5_Costo_lavoro'!J3&gt;0,'5_Costo_lavoro'!J3/9*100,0)</f>
        <v>8.8888888888888893</v>
      </c>
      <c r="H3" s="3">
        <f>IF('6_Prezzo abitazioni'!J3&gt;0,'6_Prezzo abitazioni'!J3/6*100,0)</f>
        <v>26.666666666666668</v>
      </c>
      <c r="I3" s="3">
        <f>IF('7_Crediti concessi privati'!J3&gt;0,'7_Crediti concessi privati'!J3/14*100,0)</f>
        <v>0.7142857142857143</v>
      </c>
      <c r="J3" s="3">
        <f>IF('8_Debiti settore privato'!J3&gt;0,'8_Debiti settore privato'!J3/133*100,0)</f>
        <v>139.09774436090225</v>
      </c>
      <c r="K3" s="3">
        <f>IF('9_Debito pubblico'!J3&gt;0,'9_Debito pubblico'!J3/60*100,0)</f>
        <v>169.66666666666666</v>
      </c>
      <c r="L3" s="3">
        <f>IF('10_Disoccupazione'!J3&gt;0,'10_Disoccupazione'!J3/10*100,0)</f>
        <v>78</v>
      </c>
      <c r="M3" s="3">
        <f>IF('11_esposizione finanziaria'!J3&gt;0,'11_esposizione finanziaria'!J3/16.5*100,0)</f>
        <v>3.6363636363636362</v>
      </c>
      <c r="N3" s="3">
        <f>IF('12_Tasso di attivita'!J3&lt;0,'12_Tasso di attivita'!J3/-0.2*100,0)</f>
        <v>0</v>
      </c>
      <c r="O3" s="3">
        <f>IF('13_Disoccupazione lungo periodo'!J3&gt;0,'13_Disoccupazione lungo periodo'!J3/0.5*100,0)</f>
        <v>0</v>
      </c>
      <c r="P3" s="3">
        <f>IF('14_Disoccupazione giovanile'!J3&gt;0,'14_Disoccupazione giovanile'!J3/2*100,0)</f>
        <v>0</v>
      </c>
      <c r="Q3">
        <f t="shared" ref="Q3:Q30" si="0">COUNTIF(C3:P3,"&gt;=100")</f>
        <v>2</v>
      </c>
      <c r="R3" s="3">
        <f>AVERAGE(C3:P3)</f>
        <v>31.905043995269555</v>
      </c>
      <c r="S3">
        <f>RANK(R3,R$3:R$30,1)</f>
        <v>1</v>
      </c>
      <c r="T3">
        <f t="shared" ref="T3:T30" si="1">COUNTIF(C3:G3,"&gt;=100")</f>
        <v>0</v>
      </c>
      <c r="U3" s="3">
        <f t="shared" ref="U3:U33" si="2">AVERAGE(C3:G3)</f>
        <v>5.7777777777777777</v>
      </c>
      <c r="V3">
        <f>RANK(U3,U$3:U$30,1)</f>
        <v>1</v>
      </c>
      <c r="W3">
        <f t="shared" ref="W3:W30" si="3">COUNTIF(H3:P3,"&gt;=100")</f>
        <v>2</v>
      </c>
      <c r="X3" s="3">
        <f>AVERAGE(H3:P3)</f>
        <v>46.420191893876101</v>
      </c>
      <c r="Y3">
        <f>RANK(X3,X$3:X$30,1)</f>
        <v>13</v>
      </c>
      <c r="Z3" s="3">
        <f>SUM(H3:P3)/14/R3*100</f>
        <v>93.532395492706399</v>
      </c>
    </row>
    <row r="4" spans="1:26">
      <c r="A4" s="4" t="s">
        <v>57</v>
      </c>
      <c r="B4" t="s">
        <v>5</v>
      </c>
      <c r="C4" s="3">
        <f>IF('1_Bilancia commerciale'!J4&lt;1,ABS(1-'1_Bilancia commerciale'!J4)*20,('1_Bilancia commerciale'!J4-1)*20)</f>
        <v>25.999999999999996</v>
      </c>
      <c r="D4" s="3">
        <f>IF('2_posizione internaz.li'!J4&lt;0,'2_posizione internaz.li'!J4/-35*100,0)</f>
        <v>123.71428571428571</v>
      </c>
      <c r="E4" s="3">
        <f>IF('3_Tasso cambio effettivo'!J4&lt;0,'3_Tasso cambio effettivo'!J4/-5*100,'3_Tasso cambio effettivo'!J4/5*100)</f>
        <v>65.999999999999986</v>
      </c>
      <c r="F4" s="3">
        <f>IF('4_Quota export mondiale'!J4&lt;0,'4_Quota export mondiale'!J4/-6*100,0)</f>
        <v>0</v>
      </c>
      <c r="G4" s="3">
        <f>IF('5_Costo_lavoro'!J4&gt;0,'5_Costo_lavoro'!J4/9*100,0)</f>
        <v>150</v>
      </c>
      <c r="H4" s="3">
        <f>IF('6_Prezzo abitazioni'!J4&gt;0,'6_Prezzo abitazioni'!J4/6*100,0)</f>
        <v>88.333333333333329</v>
      </c>
      <c r="I4" s="3">
        <f>IF('7_Crediti concessi privati'!J4&gt;0,'7_Crediti concessi privati'!J4/14*100,0)</f>
        <v>29.285714285714281</v>
      </c>
      <c r="J4" s="3">
        <f>IF('8_Debiti settore privato'!J4&gt;0,'8_Debiti settore privato'!J4/133*100,0)</f>
        <v>74.436090225563916</v>
      </c>
      <c r="K4" s="3">
        <f>IF('9_Debito pubblico'!J4&gt;0,'9_Debito pubblico'!J4/60*100,0)</f>
        <v>42.166666666666671</v>
      </c>
      <c r="L4" s="3">
        <f>IF('10_Disoccupazione'!J4&gt;0,'10_Disoccupazione'!J4/10*100,0)</f>
        <v>77</v>
      </c>
      <c r="M4" s="3">
        <f>IF('11_esposizione finanziaria'!J4&gt;0,'11_esposizione finanziaria'!J4/16.5*100,0)</f>
        <v>43.030303030303031</v>
      </c>
      <c r="N4" s="3">
        <f>IF('12_Tasso di attivita'!J4&lt;0,'12_Tasso di attivita'!J4/-0.2*100,0)</f>
        <v>0</v>
      </c>
      <c r="O4" s="3">
        <f>IF('13_Disoccupazione lungo periodo'!J4&gt;0,'13_Disoccupazione lungo periodo'!J4/0.5*100,0)</f>
        <v>0</v>
      </c>
      <c r="P4" s="3">
        <f>IF('14_Disoccupazione giovanile'!J4&gt;0,'14_Disoccupazione giovanile'!J4/2*100,0)</f>
        <v>0</v>
      </c>
      <c r="Q4">
        <f t="shared" si="0"/>
        <v>2</v>
      </c>
      <c r="R4" s="3">
        <f t="shared" ref="R4:R33" si="4">AVERAGE(C4:P4)</f>
        <v>51.426170946847627</v>
      </c>
      <c r="S4">
        <f t="shared" ref="S4:S30" si="5">RANK(R4,R$3:R$30,1)</f>
        <v>16</v>
      </c>
      <c r="T4">
        <f t="shared" si="1"/>
        <v>2</v>
      </c>
      <c r="U4" s="3">
        <f t="shared" si="2"/>
        <v>73.142857142857139</v>
      </c>
      <c r="V4">
        <f t="shared" ref="V4:V30" si="6">RANK(U4,U$3:U$30,1)</f>
        <v>20</v>
      </c>
      <c r="W4">
        <f t="shared" si="3"/>
        <v>0</v>
      </c>
      <c r="X4" s="3">
        <f t="shared" ref="X4:X33" si="7">AVERAGE(H4:P4)</f>
        <v>39.36134528239792</v>
      </c>
      <c r="Y4">
        <f t="shared" ref="Y4:Y30" si="8">RANK(X4,X$3:X$30,1)</f>
        <v>4</v>
      </c>
      <c r="Z4" s="3">
        <f t="shared" ref="Z4:Z33" si="9">SUM(H4:P4)/14/R4*100</f>
        <v>49.20397824953541</v>
      </c>
    </row>
    <row r="5" spans="1:26">
      <c r="A5" s="4" t="s">
        <v>57</v>
      </c>
      <c r="B5" t="s">
        <v>6</v>
      </c>
      <c r="C5" s="3">
        <f>IF('1_Bilancia commerciale'!J5&lt;1,ABS(1-'1_Bilancia commerciale'!J5)*20,('1_Bilancia commerciale'!J5-1)*20)</f>
        <v>3.9999999999999991</v>
      </c>
      <c r="D5" s="3">
        <f>IF('2_posizione internaz.li'!J5&lt;0,'2_posizione internaz.li'!J5/-35*100,0)</f>
        <v>71.428571428571431</v>
      </c>
      <c r="E5" s="3">
        <f>IF('3_Tasso cambio effettivo'!J5&lt;0,'3_Tasso cambio effettivo'!J5/-5*100,'3_Tasso cambio effettivo'!J5/5*100)</f>
        <v>106</v>
      </c>
      <c r="F5" s="3">
        <f>IF('4_Quota export mondiale'!J5&lt;0,'4_Quota export mondiale'!J5/-6*100,0)</f>
        <v>0</v>
      </c>
      <c r="G5" s="3">
        <f>IF('5_Costo_lavoro'!J5&gt;0,'5_Costo_lavoro'!J5/9*100,0)</f>
        <v>65.555555555555557</v>
      </c>
      <c r="H5" s="3">
        <f>IF('6_Prezzo abitazioni'!J5&gt;0,'6_Prezzo abitazioni'!J5/6*100,0)</f>
        <v>151.66666666666666</v>
      </c>
      <c r="I5" s="3">
        <f>IF('7_Crediti concessi privati'!J5&gt;0,'7_Crediti concessi privati'!J5/14*100,0)</f>
        <v>30</v>
      </c>
      <c r="J5" s="3">
        <f>IF('8_Debiti settore privato'!J5&gt;0,'8_Debiti settore privato'!J5/133*100,0)</f>
        <v>50.60150375939849</v>
      </c>
      <c r="K5" s="3">
        <f>IF('9_Debito pubblico'!J5&gt;0,'9_Debito pubblico'!J5/60*100,0)</f>
        <v>57.833333333333336</v>
      </c>
      <c r="L5" s="3">
        <f>IF('10_Disoccupazione'!J5&gt;0,'10_Disoccupazione'!J5/10*100,0)</f>
        <v>40</v>
      </c>
      <c r="M5" s="3">
        <f>IF('11_esposizione finanziaria'!J5&gt;0,'11_esposizione finanziaria'!J5/16.5*100,0)</f>
        <v>139.39393939393941</v>
      </c>
      <c r="N5" s="3">
        <f>IF('12_Tasso di attivita'!J5&lt;0,'12_Tasso di attivita'!J5/-0.2*100,0)</f>
        <v>0</v>
      </c>
      <c r="O5" s="3">
        <f>IF('13_Disoccupazione lungo periodo'!J5&gt;0,'13_Disoccupazione lungo periodo'!J5/0.5*100,0)</f>
        <v>0</v>
      </c>
      <c r="P5" s="3">
        <f>IF('14_Disoccupazione giovanile'!J5&gt;0,'14_Disoccupazione giovanile'!J5/2*100,0)</f>
        <v>0</v>
      </c>
      <c r="Q5">
        <f t="shared" si="0"/>
        <v>3</v>
      </c>
      <c r="R5" s="3">
        <f t="shared" si="4"/>
        <v>51.17711215267606</v>
      </c>
      <c r="S5">
        <f t="shared" si="5"/>
        <v>15</v>
      </c>
      <c r="T5">
        <f t="shared" si="1"/>
        <v>1</v>
      </c>
      <c r="U5" s="3">
        <f t="shared" si="2"/>
        <v>49.396825396825399</v>
      </c>
      <c r="V5">
        <f t="shared" si="6"/>
        <v>13</v>
      </c>
      <c r="W5">
        <f t="shared" si="3"/>
        <v>2</v>
      </c>
      <c r="X5" s="3">
        <f t="shared" si="7"/>
        <v>52.166160350370873</v>
      </c>
      <c r="Y5">
        <f t="shared" si="8"/>
        <v>19</v>
      </c>
      <c r="Z5" s="3">
        <f t="shared" si="9"/>
        <v>65.52809915616433</v>
      </c>
    </row>
    <row r="6" spans="1:26">
      <c r="A6" s="4" t="s">
        <v>57</v>
      </c>
      <c r="B6" t="s">
        <v>7</v>
      </c>
      <c r="C6" s="3">
        <f>IF('1_Bilancia commerciale'!J6&lt;1,ABS(1-'1_Bilancia commerciale'!J6)*20,('1_Bilancia commerciale'!J6-1)*20)</f>
        <v>138</v>
      </c>
      <c r="D6" s="3">
        <f>IF('2_posizione internaz.li'!J6&lt;0,'2_posizione internaz.li'!J6/-35*100,0)</f>
        <v>0</v>
      </c>
      <c r="E6" s="3">
        <f>IF('3_Tasso cambio effettivo'!J6&lt;0,'3_Tasso cambio effettivo'!J6/-5*100,'3_Tasso cambio effettivo'!J6/5*100)</f>
        <v>42.000000000000007</v>
      </c>
      <c r="F6" s="3">
        <f>IF('4_Quota export mondiale'!J6&lt;0,'4_Quota export mondiale'!J6/-6*100,0)</f>
        <v>0</v>
      </c>
      <c r="G6" s="3">
        <f>IF('5_Costo_lavoro'!J6&gt;0,'5_Costo_lavoro'!J6/9*100,0)</f>
        <v>17.777777777777779</v>
      </c>
      <c r="H6" s="3">
        <f>IF('6_Prezzo abitazioni'!J6&gt;0,'6_Prezzo abitazioni'!J6/6*100,0)</f>
        <v>54.999999999999993</v>
      </c>
      <c r="I6" s="3">
        <f>IF('7_Crediti concessi privati'!J6&gt;0,'7_Crediti concessi privati'!J6/14*100,0)</f>
        <v>10</v>
      </c>
      <c r="J6" s="3">
        <f>IF('8_Debiti settore privato'!J6&gt;0,'8_Debiti settore privato'!J6/133*100,0)</f>
        <v>152.40601503759396</v>
      </c>
      <c r="K6" s="3">
        <f>IF('9_Debito pubblico'!J6&gt;0,'9_Debito pubblico'!J6/60*100,0)</f>
        <v>59.166666666666664</v>
      </c>
      <c r="L6" s="3">
        <f>IF('10_Disoccupazione'!J6&gt;0,'10_Disoccupazione'!J6/10*100,0)</f>
        <v>60</v>
      </c>
      <c r="M6" s="3">
        <f>IF('11_esposizione finanziaria'!J6&gt;0,'11_esposizione finanziaria'!J6/16.5*100,0)</f>
        <v>28.484848484848484</v>
      </c>
      <c r="N6" s="3">
        <f>IF('12_Tasso di attivita'!J6&lt;0,'12_Tasso di attivita'!J6/-0.2*100,0)</f>
        <v>0</v>
      </c>
      <c r="O6" s="3">
        <f>IF('13_Disoccupazione lungo periodo'!J6&gt;0,'13_Disoccupazione lungo periodo'!J6/0.5*100,0)</f>
        <v>0</v>
      </c>
      <c r="P6" s="3">
        <f>IF('14_Disoccupazione giovanile'!J6&gt;0,'14_Disoccupazione giovanile'!J6/2*100,0)</f>
        <v>0</v>
      </c>
      <c r="Q6">
        <f t="shared" si="0"/>
        <v>2</v>
      </c>
      <c r="R6" s="3">
        <f t="shared" si="4"/>
        <v>40.202521997634776</v>
      </c>
      <c r="S6">
        <f t="shared" si="5"/>
        <v>4</v>
      </c>
      <c r="T6">
        <f t="shared" si="1"/>
        <v>1</v>
      </c>
      <c r="U6" s="3">
        <f t="shared" si="2"/>
        <v>39.555555555555557</v>
      </c>
      <c r="V6">
        <f t="shared" si="6"/>
        <v>9</v>
      </c>
      <c r="W6">
        <f t="shared" si="3"/>
        <v>1</v>
      </c>
      <c r="X6" s="3">
        <f t="shared" si="7"/>
        <v>40.561947798789902</v>
      </c>
      <c r="Y6">
        <f t="shared" si="8"/>
        <v>7</v>
      </c>
      <c r="Z6" s="3">
        <f t="shared" si="9"/>
        <v>64.860452964082072</v>
      </c>
    </row>
    <row r="7" spans="1:26">
      <c r="A7" s="4" t="s">
        <v>56</v>
      </c>
      <c r="B7" t="s">
        <v>8</v>
      </c>
      <c r="C7" s="3">
        <f>IF('1_Bilancia commerciale'!J7&lt;1,ABS(1-'1_Bilancia commerciale'!J7)*20,('1_Bilancia commerciale'!J7-1)*20)</f>
        <v>148</v>
      </c>
      <c r="D7" s="3">
        <f>IF('2_posizione internaz.li'!J7&lt;0,'2_posizione internaz.li'!J7/-35*100,0)</f>
        <v>0</v>
      </c>
      <c r="E7" s="3">
        <f>IF('3_Tasso cambio effettivo'!J7&lt;0,'3_Tasso cambio effettivo'!J7/-5*100,'3_Tasso cambio effettivo'!J7/5*100)</f>
        <v>40</v>
      </c>
      <c r="F7" s="3">
        <f>IF('4_Quota export mondiale'!J7&lt;0,'4_Quota export mondiale'!J7/-6*100,0)</f>
        <v>0</v>
      </c>
      <c r="G7" s="3">
        <f>IF('5_Costo_lavoro'!J7&gt;0,'5_Costo_lavoro'!J7/9*100,0)</f>
        <v>54.44444444444445</v>
      </c>
      <c r="H7" s="3">
        <f>IF('6_Prezzo abitazioni'!J7&gt;0,'6_Prezzo abitazioni'!J7/6*100,0)</f>
        <v>76.666666666666657</v>
      </c>
      <c r="I7" s="3">
        <f>IF('7_Crediti concessi privati'!J7&gt;0,'7_Crediti concessi privati'!J7/14*100,0)</f>
        <v>32.142857142857146</v>
      </c>
      <c r="J7" s="3">
        <f>IF('8_Debiti settore privato'!J7&gt;0,'8_Debiti settore privato'!J7/133*100,0)</f>
        <v>75.187969924812023</v>
      </c>
      <c r="K7" s="3">
        <f>IF('9_Debito pubblico'!J7&gt;0,'9_Debito pubblico'!J7/60*100,0)</f>
        <v>108.83333333333334</v>
      </c>
      <c r="L7" s="3">
        <f>IF('10_Disoccupazione'!J7&gt;0,'10_Disoccupazione'!J7/10*100,0)</f>
        <v>42.000000000000007</v>
      </c>
      <c r="M7" s="3">
        <f>IF('11_esposizione finanziaria'!J7&gt;0,'11_esposizione finanziaria'!J7/16.5*100,0)</f>
        <v>24.242424242424242</v>
      </c>
      <c r="N7" s="3">
        <f>IF('12_Tasso di attivita'!J7&lt;0,'12_Tasso di attivita'!J7/-0.2*100,0)</f>
        <v>0</v>
      </c>
      <c r="O7" s="3">
        <f>IF('13_Disoccupazione lungo periodo'!J7&gt;0,'13_Disoccupazione lungo periodo'!J7/0.5*100,0)</f>
        <v>0</v>
      </c>
      <c r="P7" s="3">
        <f>IF('14_Disoccupazione giovanile'!J7&gt;0,'14_Disoccupazione giovanile'!J7/2*100,0)</f>
        <v>0</v>
      </c>
      <c r="Q7">
        <f t="shared" si="0"/>
        <v>2</v>
      </c>
      <c r="R7" s="3">
        <f t="shared" si="4"/>
        <v>42.965549696752703</v>
      </c>
      <c r="S7">
        <f t="shared" si="5"/>
        <v>7</v>
      </c>
      <c r="T7">
        <f t="shared" si="1"/>
        <v>1</v>
      </c>
      <c r="U7" s="3">
        <f t="shared" si="2"/>
        <v>48.488888888888894</v>
      </c>
      <c r="V7">
        <f t="shared" si="6"/>
        <v>12</v>
      </c>
      <c r="W7">
        <f t="shared" si="3"/>
        <v>1</v>
      </c>
      <c r="X7" s="3">
        <f t="shared" si="7"/>
        <v>39.897027923343707</v>
      </c>
      <c r="Y7">
        <f t="shared" si="8"/>
        <v>5</v>
      </c>
      <c r="Z7" s="3">
        <f t="shared" si="9"/>
        <v>59.694544955934411</v>
      </c>
    </row>
    <row r="8" spans="1:26">
      <c r="A8" s="4" t="s">
        <v>56</v>
      </c>
      <c r="B8" t="s">
        <v>9</v>
      </c>
      <c r="C8" s="3">
        <f>IF('1_Bilancia commerciale'!J8&lt;1,ABS(1-'1_Bilancia commerciale'!J8)*20,('1_Bilancia commerciale'!J8-1)*20)</f>
        <v>20</v>
      </c>
      <c r="D8" s="3">
        <f>IF('2_posizione internaz.li'!J8&lt;0,'2_posizione internaz.li'!J8/-35*100,0)</f>
        <v>92.857142857142861</v>
      </c>
      <c r="E8" s="3">
        <f>IF('3_Tasso cambio effettivo'!J8&lt;0,'3_Tasso cambio effettivo'!J8/-5*100,'3_Tasso cambio effettivo'!J8/5*100)</f>
        <v>60</v>
      </c>
      <c r="F8" s="3">
        <f>IF('4_Quota export mondiale'!J8&lt;0,'4_Quota export mondiale'!J8/-6*100,0)</f>
        <v>0</v>
      </c>
      <c r="G8" s="3">
        <f>IF('5_Costo_lavoro'!J8&gt;0,'5_Costo_lavoro'!J8/9*100,0)</f>
        <v>137.77777777777777</v>
      </c>
      <c r="H8" s="3">
        <f>IF('6_Prezzo abitazioni'!J8&gt;0,'6_Prezzo abitazioni'!J8/6*100,0)</f>
        <v>30</v>
      </c>
      <c r="I8" s="3">
        <f>IF('7_Crediti concessi privati'!J8&gt;0,'7_Crediti concessi privati'!J8/14*100,0)</f>
        <v>34.285714285714285</v>
      </c>
      <c r="J8" s="3">
        <f>IF('8_Debiti settore privato'!J8&gt;0,'8_Debiti settore privato'!J8/133*100,0)</f>
        <v>80.902255639097746</v>
      </c>
      <c r="K8" s="3">
        <f>IF('9_Debito pubblico'!J8&gt;0,'9_Debito pubblico'!J8/60*100,0)</f>
        <v>15.5</v>
      </c>
      <c r="L8" s="3">
        <f>IF('10_Disoccupazione'!J8&gt;0,'10_Disoccupazione'!J8/10*100,0)</f>
        <v>63</v>
      </c>
      <c r="M8" s="3">
        <f>IF('11_esposizione finanziaria'!J8&gt;0,'11_esposizione finanziaria'!J8/16.5*100,0)</f>
        <v>86.666666666666671</v>
      </c>
      <c r="N8" s="3">
        <f>IF('12_Tasso di attivita'!J8&lt;0,'12_Tasso di attivita'!J8/-0.2*100,0)</f>
        <v>0</v>
      </c>
      <c r="O8" s="3">
        <f>IF('13_Disoccupazione lungo periodo'!J8&gt;0,'13_Disoccupazione lungo periodo'!J8/0.5*100,0)</f>
        <v>0</v>
      </c>
      <c r="P8" s="3">
        <f>IF('14_Disoccupazione giovanile'!J8&gt;0,'14_Disoccupazione giovanile'!J8/2*100,0)</f>
        <v>0</v>
      </c>
      <c r="Q8">
        <f t="shared" si="0"/>
        <v>1</v>
      </c>
      <c r="R8" s="3">
        <f t="shared" si="4"/>
        <v>44.356396944742805</v>
      </c>
      <c r="S8">
        <f t="shared" si="5"/>
        <v>9</v>
      </c>
      <c r="T8">
        <f t="shared" si="1"/>
        <v>1</v>
      </c>
      <c r="U8" s="3">
        <f t="shared" si="2"/>
        <v>62.126984126984119</v>
      </c>
      <c r="V8">
        <f t="shared" si="6"/>
        <v>16</v>
      </c>
      <c r="W8">
        <f t="shared" si="3"/>
        <v>0</v>
      </c>
      <c r="X8" s="3">
        <f t="shared" si="7"/>
        <v>34.4838485101643</v>
      </c>
      <c r="Y8">
        <f t="shared" si="8"/>
        <v>3</v>
      </c>
      <c r="Z8" s="3">
        <f t="shared" si="9"/>
        <v>49.977432467246814</v>
      </c>
    </row>
    <row r="9" spans="1:26">
      <c r="A9" s="4" t="s">
        <v>56</v>
      </c>
      <c r="B9" t="s">
        <v>10</v>
      </c>
      <c r="C9" s="3">
        <f>IF('1_Bilancia commerciale'!J9&lt;1,ABS(1-'1_Bilancia commerciale'!J9)*20,('1_Bilancia commerciale'!J9-1)*20)</f>
        <v>16</v>
      </c>
      <c r="D9" s="3">
        <f>IF('2_posizione internaz.li'!J9&lt;0,'2_posizione internaz.li'!J9/-35*100,0)</f>
        <v>477.71428571428567</v>
      </c>
      <c r="E9" s="3">
        <f>IF('3_Tasso cambio effettivo'!J9&lt;0,'3_Tasso cambio effettivo'!J9/-5*100,'3_Tasso cambio effettivo'!J9/5*100)</f>
        <v>126</v>
      </c>
      <c r="F9" s="3">
        <f>IF('4_Quota export mondiale'!J9&lt;0,'4_Quota export mondiale'!J9/-6*100,0)</f>
        <v>0</v>
      </c>
      <c r="G9" s="3">
        <f>IF('5_Costo_lavoro'!J9&gt;0,'5_Costo_lavoro'!J9/9*100,0)</f>
        <v>0</v>
      </c>
      <c r="H9" s="3">
        <f>IF('6_Prezzo abitazioni'!J9&gt;0,'6_Prezzo abitazioni'!J9/6*100,0)</f>
        <v>163.33333333333334</v>
      </c>
      <c r="I9" s="3">
        <f>IF('7_Crediti concessi privati'!J9&gt;0,'7_Crediti concessi privati'!J9/14*100,0)</f>
        <v>1.4285714285714286</v>
      </c>
      <c r="J9" s="3">
        <f>IF('8_Debiti settore privato'!J9&gt;0,'8_Debiti settore privato'!J9/133*100,0)</f>
        <v>188.34586466165413</v>
      </c>
      <c r="K9" s="3">
        <f>IF('9_Debito pubblico'!J9&gt;0,'9_Debito pubblico'!J9/60*100,0)</f>
        <v>112.99999999999999</v>
      </c>
      <c r="L9" s="3">
        <f>IF('10_Disoccupazione'!J9&gt;0,'10_Disoccupazione'!J9/10*100,0)</f>
        <v>84.000000000000014</v>
      </c>
      <c r="M9" s="3">
        <f>IF('11_esposizione finanziaria'!J9&gt;0,'11_esposizione finanziaria'!J9/16.5*100,0)</f>
        <v>26.060606060606062</v>
      </c>
      <c r="N9" s="3">
        <f>IF('12_Tasso di attivita'!J9&lt;0,'12_Tasso di attivita'!J9/-0.2*100,0)</f>
        <v>0</v>
      </c>
      <c r="O9" s="3">
        <f>IF('13_Disoccupazione lungo periodo'!J9&gt;0,'13_Disoccupazione lungo periodo'!J9/0.5*100,0)</f>
        <v>0</v>
      </c>
      <c r="P9" s="3">
        <f>IF('14_Disoccupazione giovanile'!J9&gt;0,'14_Disoccupazione giovanile'!J9/2*100,0)</f>
        <v>0</v>
      </c>
      <c r="Q9">
        <f t="shared" si="0"/>
        <v>5</v>
      </c>
      <c r="R9" s="3">
        <f t="shared" si="4"/>
        <v>85.420190085603608</v>
      </c>
      <c r="S9">
        <f t="shared" si="5"/>
        <v>27</v>
      </c>
      <c r="T9">
        <f t="shared" si="1"/>
        <v>2</v>
      </c>
      <c r="U9" s="3">
        <f t="shared" si="2"/>
        <v>123.94285714285714</v>
      </c>
      <c r="V9">
        <f t="shared" si="6"/>
        <v>28</v>
      </c>
      <c r="W9">
        <f t="shared" si="3"/>
        <v>3</v>
      </c>
      <c r="X9" s="3">
        <f t="shared" si="7"/>
        <v>64.018708387129436</v>
      </c>
      <c r="Y9">
        <f t="shared" si="8"/>
        <v>23</v>
      </c>
      <c r="Z9" s="3">
        <f t="shared" si="9"/>
        <v>48.179340179308177</v>
      </c>
    </row>
    <row r="10" spans="1:26">
      <c r="A10" s="4" t="s">
        <v>56</v>
      </c>
      <c r="B10" t="s">
        <v>11</v>
      </c>
      <c r="C10" s="3">
        <f>IF('1_Bilancia commerciale'!J10&lt;1,ABS(1-'1_Bilancia commerciale'!J10)*20,('1_Bilancia commerciale'!J10-1)*20)</f>
        <v>50</v>
      </c>
      <c r="D10" s="3">
        <f>IF('2_posizione internaz.li'!J10&lt;0,'2_posizione internaz.li'!J10/-35*100,0)</f>
        <v>401.99999999999994</v>
      </c>
      <c r="E10" s="3">
        <f>IF('3_Tasso cambio effettivo'!J10&lt;0,'3_Tasso cambio effettivo'!J10/-5*100,'3_Tasso cambio effettivo'!J10/5*100)</f>
        <v>60</v>
      </c>
      <c r="F10" s="3">
        <f>IF('4_Quota export mondiale'!J10&lt;0,'4_Quota export mondiale'!J10/-6*100,0)</f>
        <v>6</v>
      </c>
      <c r="G10" s="3">
        <f>IF('5_Costo_lavoro'!J10&gt;0,'5_Costo_lavoro'!J10/9*100,0)</f>
        <v>0</v>
      </c>
      <c r="H10" s="3">
        <f>IF('6_Prezzo abitazioni'!J10&gt;0,'6_Prezzo abitazioni'!J10/6*100,0)</f>
        <v>0</v>
      </c>
      <c r="I10" s="3">
        <f>IF('7_Crediti concessi privati'!J10&gt;0,'7_Crediti concessi privati'!J10/14*100,0)</f>
        <v>0</v>
      </c>
      <c r="J10" s="3">
        <f>IF('8_Debiti settore privato'!J10&gt;0,'8_Debiti settore privato'!J10/133*100,0)</f>
        <v>88.796992481203006</v>
      </c>
      <c r="K10" s="3">
        <f>IF('9_Debito pubblico'!J10&gt;0,'9_Debito pubblico'!J10/60*100,0)</f>
        <v>293.66666666666663</v>
      </c>
      <c r="L10" s="3">
        <f>IF('10_Disoccupazione'!J10&gt;0,'10_Disoccupazione'!J10/10*100,0)</f>
        <v>233</v>
      </c>
      <c r="M10" s="3">
        <f>IF('11_esposizione finanziaria'!J10&gt;0,'11_esposizione finanziaria'!J10/16.5*100,0)</f>
        <v>0</v>
      </c>
      <c r="N10" s="3">
        <f>IF('12_Tasso di attivita'!J10&lt;0,'12_Tasso di attivita'!J10/-0.2*100,0)</f>
        <v>0</v>
      </c>
      <c r="O10" s="3">
        <f>IF('13_Disoccupazione lungo periodo'!J10&gt;0,'13_Disoccupazione lungo periodo'!J10/0.5*100,0)</f>
        <v>0</v>
      </c>
      <c r="P10" s="3">
        <f>IF('14_Disoccupazione giovanile'!J10&gt;0,'14_Disoccupazione giovanile'!J10/2*100,0)</f>
        <v>0</v>
      </c>
      <c r="Q10">
        <f t="shared" si="0"/>
        <v>3</v>
      </c>
      <c r="R10" s="3">
        <f t="shared" si="4"/>
        <v>80.961689939133549</v>
      </c>
      <c r="S10">
        <f t="shared" si="5"/>
        <v>25</v>
      </c>
      <c r="T10">
        <f t="shared" si="1"/>
        <v>1</v>
      </c>
      <c r="U10" s="3">
        <f t="shared" si="2"/>
        <v>103.6</v>
      </c>
      <c r="V10">
        <f t="shared" si="6"/>
        <v>26</v>
      </c>
      <c r="W10">
        <f t="shared" si="3"/>
        <v>2</v>
      </c>
      <c r="X10" s="3">
        <f t="shared" si="7"/>
        <v>68.384851016429963</v>
      </c>
      <c r="Y10">
        <f t="shared" si="8"/>
        <v>25</v>
      </c>
      <c r="Z10" s="3">
        <f t="shared" si="9"/>
        <v>54.29937291598489</v>
      </c>
    </row>
    <row r="11" spans="1:26">
      <c r="A11" s="4" t="s">
        <v>56</v>
      </c>
      <c r="B11" t="s">
        <v>12</v>
      </c>
      <c r="C11" s="3">
        <f>IF('1_Bilancia commerciale'!J11&lt;1,ABS(1-'1_Bilancia commerciale'!J11)*20,('1_Bilancia commerciale'!J11-1)*20)</f>
        <v>32</v>
      </c>
      <c r="D11" s="3">
        <f>IF('2_posizione internaz.li'!J11&lt;0,'2_posizione internaz.li'!J11/-35*100,0)</f>
        <v>244.28571428571431</v>
      </c>
      <c r="E11" s="3">
        <f>IF('3_Tasso cambio effettivo'!J11&lt;0,'3_Tasso cambio effettivo'!J11/-5*100,'3_Tasso cambio effettivo'!J11/5*100)</f>
        <v>52</v>
      </c>
      <c r="F11" s="3">
        <f>IF('4_Quota export mondiale'!J11&lt;0,'4_Quota export mondiale'!J11/-6*100,0)</f>
        <v>0</v>
      </c>
      <c r="G11" s="3">
        <f>IF('5_Costo_lavoro'!J11&gt;0,'5_Costo_lavoro'!J11/9*100,0)</f>
        <v>0</v>
      </c>
      <c r="H11" s="3">
        <f>IF('6_Prezzo abitazioni'!J11&gt;0,'6_Prezzo abitazioni'!J11/6*100,0)</f>
        <v>75</v>
      </c>
      <c r="I11" s="3">
        <f>IF('7_Crediti concessi privati'!J11&gt;0,'7_Crediti concessi privati'!J11/14*100,0)</f>
        <v>5</v>
      </c>
      <c r="J11" s="3">
        <f>IF('8_Debiti settore privato'!J11&gt;0,'8_Debiti settore privato'!J11/133*100,0)</f>
        <v>105.0375939849624</v>
      </c>
      <c r="K11" s="3">
        <f>IF('9_Debito pubblico'!J11&gt;0,'9_Debito pubblico'!J11/60*100,0)</f>
        <v>164.33333333333334</v>
      </c>
      <c r="L11" s="3">
        <f>IF('10_Disoccupazione'!J11&gt;0,'10_Disoccupazione'!J11/10*100,0)</f>
        <v>196.00000000000003</v>
      </c>
      <c r="M11" s="3">
        <f>IF('11_esposizione finanziaria'!J11&gt;0,'11_esposizione finanziaria'!J11/16.5*100,0)</f>
        <v>20.606060606060606</v>
      </c>
      <c r="N11" s="3">
        <f>IF('12_Tasso di attivita'!J11&lt;0,'12_Tasso di attivita'!J11/-0.2*100,0)</f>
        <v>149.99999999999997</v>
      </c>
      <c r="O11" s="3">
        <f>IF('13_Disoccupazione lungo periodo'!J11&gt;0,'13_Disoccupazione lungo periodo'!J11/0.5*100,0)</f>
        <v>0</v>
      </c>
      <c r="P11" s="3">
        <f>IF('14_Disoccupazione giovanile'!J11&gt;0,'14_Disoccupazione giovanile'!J11/2*100,0)</f>
        <v>0</v>
      </c>
      <c r="Q11">
        <f t="shared" si="0"/>
        <v>5</v>
      </c>
      <c r="R11" s="3">
        <f t="shared" si="4"/>
        <v>74.590193015005056</v>
      </c>
      <c r="S11">
        <f t="shared" si="5"/>
        <v>24</v>
      </c>
      <c r="T11">
        <f t="shared" si="1"/>
        <v>1</v>
      </c>
      <c r="U11" s="3">
        <f t="shared" si="2"/>
        <v>65.657142857142873</v>
      </c>
      <c r="V11">
        <f t="shared" si="6"/>
        <v>18</v>
      </c>
      <c r="W11">
        <f t="shared" si="3"/>
        <v>4</v>
      </c>
      <c r="X11" s="3">
        <f t="shared" si="7"/>
        <v>79.552998658261828</v>
      </c>
      <c r="Y11">
        <f t="shared" si="8"/>
        <v>26</v>
      </c>
      <c r="Z11" s="3">
        <f t="shared" si="9"/>
        <v>68.562918737695739</v>
      </c>
    </row>
    <row r="12" spans="1:26">
      <c r="A12" s="4" t="s">
        <v>56</v>
      </c>
      <c r="B12" t="s">
        <v>13</v>
      </c>
      <c r="C12" s="3">
        <f>IF('1_Bilancia commerciale'!J12&lt;1,ABS(1-'1_Bilancia commerciale'!J12)*20,('1_Bilancia commerciale'!J12-1)*20)</f>
        <v>30</v>
      </c>
      <c r="D12" s="3">
        <f>IF('2_posizione internaz.li'!J12&lt;0,'2_posizione internaz.li'!J12/-35*100,0)</f>
        <v>47.428571428571431</v>
      </c>
      <c r="E12" s="3">
        <f>IF('3_Tasso cambio effettivo'!J12&lt;0,'3_Tasso cambio effettivo'!J12/-5*100,'3_Tasso cambio effettivo'!J12/5*100)</f>
        <v>60</v>
      </c>
      <c r="F12" s="3">
        <f>IF('4_Quota export mondiale'!J12&lt;0,'4_Quota export mondiale'!J12/-6*100,0)</f>
        <v>0</v>
      </c>
      <c r="G12" s="3">
        <f>IF('5_Costo_lavoro'!J12&gt;0,'5_Costo_lavoro'!J12/9*100,0)</f>
        <v>16.666666666666664</v>
      </c>
      <c r="H12" s="3">
        <f>IF('6_Prezzo abitazioni'!J12&gt;0,'6_Prezzo abitazioni'!J12/6*100,0)</f>
        <v>36.666666666666671</v>
      </c>
      <c r="I12" s="3">
        <f>IF('7_Crediti concessi privati'!J12&gt;0,'7_Crediti concessi privati'!J12/14*100,0)</f>
        <v>48.571428571428569</v>
      </c>
      <c r="J12" s="3">
        <f>IF('8_Debiti settore privato'!J12&gt;0,'8_Debiti settore privato'!J12/133*100,0)</f>
        <v>109.39849624060149</v>
      </c>
      <c r="K12" s="3">
        <f>IF('9_Debito pubblico'!J12&gt;0,'9_Debito pubblico'!J12/60*100,0)</f>
        <v>164</v>
      </c>
      <c r="L12" s="3">
        <f>IF('10_Disoccupazione'!J12&gt;0,'10_Disoccupazione'!J12/10*100,0)</f>
        <v>100</v>
      </c>
      <c r="M12" s="3">
        <f>IF('11_esposizione finanziaria'!J12&gt;0,'11_esposizione finanziaria'!J12/16.5*100,0)</f>
        <v>27.878787878787875</v>
      </c>
      <c r="N12" s="3">
        <f>IF('12_Tasso di attivita'!J12&lt;0,'12_Tasso di attivita'!J12/-0.2*100,0)</f>
        <v>0</v>
      </c>
      <c r="O12" s="3">
        <f>IF('13_Disoccupazione lungo periodo'!J12&gt;0,'13_Disoccupazione lungo periodo'!J12/0.5*100,0)</f>
        <v>0</v>
      </c>
      <c r="P12" s="3">
        <f>IF('14_Disoccupazione giovanile'!J12&gt;0,'14_Disoccupazione giovanile'!J12/2*100,0)</f>
        <v>0</v>
      </c>
      <c r="Q12">
        <f t="shared" si="0"/>
        <v>3</v>
      </c>
      <c r="R12" s="3">
        <f t="shared" si="4"/>
        <v>45.757901246623057</v>
      </c>
      <c r="S12">
        <f t="shared" si="5"/>
        <v>11</v>
      </c>
      <c r="T12">
        <f t="shared" si="1"/>
        <v>0</v>
      </c>
      <c r="U12" s="3">
        <f t="shared" si="2"/>
        <v>30.81904761904762</v>
      </c>
      <c r="V12">
        <f t="shared" si="6"/>
        <v>5</v>
      </c>
      <c r="W12">
        <f t="shared" si="3"/>
        <v>3</v>
      </c>
      <c r="X12" s="3">
        <f t="shared" si="7"/>
        <v>54.057264373053847</v>
      </c>
      <c r="Y12">
        <f t="shared" si="8"/>
        <v>20</v>
      </c>
      <c r="Z12" s="3">
        <f t="shared" si="9"/>
        <v>75.945569134028531</v>
      </c>
    </row>
    <row r="13" spans="1:26">
      <c r="A13" s="4" t="s">
        <v>57</v>
      </c>
      <c r="B13" t="s">
        <v>14</v>
      </c>
      <c r="C13" s="3">
        <f>IF('1_Bilancia commerciale'!J13&lt;1,ABS(1-'1_Bilancia commerciale'!J13)*20,('1_Bilancia commerciale'!J13-1)*20)</f>
        <v>36</v>
      </c>
      <c r="D13" s="3">
        <f>IF('2_posizione internaz.li'!J13&lt;0,'2_posizione internaz.li'!J13/-35*100,0)</f>
        <v>187.42857142857142</v>
      </c>
      <c r="E13" s="3">
        <f>IF('3_Tasso cambio effettivo'!J13&lt;0,'3_Tasso cambio effettivo'!J13/-5*100,'3_Tasso cambio effettivo'!J13/5*100)</f>
        <v>2</v>
      </c>
      <c r="F13" s="3">
        <f>IF('4_Quota export mondiale'!J13&lt;0,'4_Quota export mondiale'!J13/-6*100,0)</f>
        <v>0</v>
      </c>
      <c r="G13" s="3">
        <f>IF('5_Costo_lavoro'!J13&gt;0,'5_Costo_lavoro'!J13/9*100,0)</f>
        <v>0</v>
      </c>
      <c r="H13" s="3">
        <f>IF('6_Prezzo abitazioni'!J13&gt;0,'6_Prezzo abitazioni'!J13/6*100,0)</f>
        <v>48.333333333333336</v>
      </c>
      <c r="I13" s="3">
        <f>IF('7_Crediti concessi privati'!J13&gt;0,'7_Crediti concessi privati'!J13/14*100,0)</f>
        <v>10.714285714285714</v>
      </c>
      <c r="J13" s="3">
        <f>IF('8_Debiti settore privato'!J13&gt;0,'8_Debiti settore privato'!J13/133*100,0)</f>
        <v>73.533834586466156</v>
      </c>
      <c r="K13" s="3">
        <f>IF('9_Debito pubblico'!J13&gt;0,'9_Debito pubblico'!J13/60*100,0)</f>
        <v>130</v>
      </c>
      <c r="L13" s="3">
        <f>IF('10_Disoccupazione'!J13&gt;0,'10_Disoccupazione'!J13/10*100,0)</f>
        <v>135</v>
      </c>
      <c r="M13" s="3">
        <f>IF('11_esposizione finanziaria'!J13&gt;0,'11_esposizione finanziaria'!J13/16.5*100,0)</f>
        <v>23.636363636363637</v>
      </c>
      <c r="N13" s="3">
        <f>IF('12_Tasso di attivita'!J13&lt;0,'12_Tasso di attivita'!J13/-0.2*100,0)</f>
        <v>0</v>
      </c>
      <c r="O13" s="3">
        <f>IF('13_Disoccupazione lungo periodo'!J13&gt;0,'13_Disoccupazione lungo periodo'!J13/0.5*100,0)</f>
        <v>0</v>
      </c>
      <c r="P13" s="3">
        <f>IF('14_Disoccupazione giovanile'!J13&gt;0,'14_Disoccupazione giovanile'!J13/2*100,0)</f>
        <v>0</v>
      </c>
      <c r="Q13">
        <f t="shared" si="0"/>
        <v>3</v>
      </c>
      <c r="R13" s="3">
        <f t="shared" si="4"/>
        <v>46.18902776421573</v>
      </c>
      <c r="S13">
        <f t="shared" si="5"/>
        <v>12</v>
      </c>
      <c r="T13">
        <f t="shared" si="1"/>
        <v>1</v>
      </c>
      <c r="U13" s="3">
        <f t="shared" si="2"/>
        <v>45.085714285714282</v>
      </c>
      <c r="V13">
        <f t="shared" si="6"/>
        <v>10</v>
      </c>
      <c r="W13">
        <f t="shared" si="3"/>
        <v>2</v>
      </c>
      <c r="X13" s="3">
        <f t="shared" si="7"/>
        <v>46.801979696716536</v>
      </c>
      <c r="Y13">
        <f t="shared" si="8"/>
        <v>15</v>
      </c>
      <c r="Z13" s="3">
        <f t="shared" si="9"/>
        <v>65.138818468914934</v>
      </c>
    </row>
    <row r="14" spans="1:26">
      <c r="A14" s="9" t="s">
        <v>56</v>
      </c>
      <c r="B14" s="10" t="s">
        <v>15</v>
      </c>
      <c r="C14" s="11">
        <f>IF('1_Bilancia commerciale'!J14&lt;1,ABS(1-'1_Bilancia commerciale'!J14)*20,('1_Bilancia commerciale'!J14-1)*20)</f>
        <v>24.000000000000004</v>
      </c>
      <c r="D14" s="11">
        <f>IF('2_posizione internaz.li'!J14&lt;0,'2_posizione internaz.li'!J14/-35*100,0)</f>
        <v>22</v>
      </c>
      <c r="E14" s="11">
        <f>IF('3_Tasso cambio effettivo'!J14&lt;0,'3_Tasso cambio effettivo'!J14/-5*100,'3_Tasso cambio effettivo'!J14/5*100)</f>
        <v>62</v>
      </c>
      <c r="F14" s="11">
        <f>IF('4_Quota export mondiale'!J14&lt;0,'4_Quota export mondiale'!J14/-6*100,0)</f>
        <v>0</v>
      </c>
      <c r="G14" s="11">
        <f>IF('5_Costo_lavoro'!J14&gt;0,'5_Costo_lavoro'!J14/9*100,0)</f>
        <v>14.444444444444446</v>
      </c>
      <c r="H14" s="11">
        <f>IF('6_Prezzo abitazioni'!J14&gt;0,'6_Prezzo abitazioni'!J14/6*100,0)</f>
        <v>0</v>
      </c>
      <c r="I14" s="11">
        <f>IF('7_Crediti concessi privati'!J14&gt;0,'7_Crediti concessi privati'!J14/14*100,0)</f>
        <v>9.2857142857142865</v>
      </c>
      <c r="J14" s="11">
        <f>IF('8_Debiti settore privato'!J14&gt;0,'8_Debiti settore privato'!J14/133*100,0)</f>
        <v>81.804511278195491</v>
      </c>
      <c r="K14" s="11">
        <f>IF('9_Debito pubblico'!J14&gt;0,'9_Debito pubblico'!J14/60*100,0)</f>
        <v>223.5</v>
      </c>
      <c r="L14" s="11">
        <f>IF('10_Disoccupazione'!J14&gt;0,'10_Disoccupazione'!J14/10*100,0)</f>
        <v>115.99999999999999</v>
      </c>
      <c r="M14" s="11">
        <f>IF('11_esposizione finanziaria'!J14&gt;0,'11_esposizione finanziaria'!J14/16.5*100,0)</f>
        <v>25.454545454545457</v>
      </c>
      <c r="N14" s="11">
        <f>IF('12_Tasso di attivita'!J14&lt;0,'12_Tasso di attivita'!J14/-0.2*100,0)</f>
        <v>0</v>
      </c>
      <c r="O14" s="11">
        <f>IF('13_Disoccupazione lungo periodo'!J14&gt;0,'13_Disoccupazione lungo periodo'!J14/0.5*100,0)</f>
        <v>0</v>
      </c>
      <c r="P14" s="11">
        <f>IF('14_Disoccupazione giovanile'!J14&gt;0,'14_Disoccupazione giovanile'!J14/2*100,0)</f>
        <v>0</v>
      </c>
      <c r="Q14" s="10">
        <f t="shared" si="0"/>
        <v>2</v>
      </c>
      <c r="R14" s="11">
        <f t="shared" si="4"/>
        <v>41.320658247349975</v>
      </c>
      <c r="S14" s="12">
        <f t="shared" si="5"/>
        <v>5</v>
      </c>
      <c r="T14" s="12">
        <f t="shared" si="1"/>
        <v>0</v>
      </c>
      <c r="U14" s="13">
        <f t="shared" si="2"/>
        <v>24.488888888888887</v>
      </c>
      <c r="V14" s="12">
        <f t="shared" si="6"/>
        <v>3</v>
      </c>
      <c r="W14" s="10">
        <f t="shared" si="3"/>
        <v>2</v>
      </c>
      <c r="X14" s="11">
        <f t="shared" si="7"/>
        <v>50.671641224272804</v>
      </c>
      <c r="Y14" s="10">
        <f t="shared" si="8"/>
        <v>17</v>
      </c>
      <c r="Z14" s="11">
        <f t="shared" si="9"/>
        <v>78.833755034401804</v>
      </c>
    </row>
    <row r="15" spans="1:26">
      <c r="A15" s="4" t="s">
        <v>56</v>
      </c>
      <c r="B15" t="s">
        <v>16</v>
      </c>
      <c r="C15" s="3">
        <f>IF('1_Bilancia commerciale'!J15&lt;1,ABS(1-'1_Bilancia commerciale'!J15)*20,('1_Bilancia commerciale'!J15-1)*20)</f>
        <v>86</v>
      </c>
      <c r="D15" s="3">
        <f>IF('2_posizione internaz.li'!J15&lt;0,'2_posizione internaz.li'!J15/-35*100,0)</f>
        <v>363.71428571428572</v>
      </c>
      <c r="E15" s="3">
        <f>IF('3_Tasso cambio effettivo'!J15&lt;0,'3_Tasso cambio effettivo'!J15/-5*100,'3_Tasso cambio effettivo'!J15/5*100)</f>
        <v>128</v>
      </c>
      <c r="F15" s="3">
        <f>IF('4_Quota export mondiale'!J15&lt;0,'4_Quota export mondiale'!J15/-6*100,0)</f>
        <v>0</v>
      </c>
      <c r="G15" s="3">
        <f>IF('5_Costo_lavoro'!J15&gt;0,'5_Costo_lavoro'!J15/9*100,0)</f>
        <v>0</v>
      </c>
      <c r="H15" s="3">
        <f>IF('6_Prezzo abitazioni'!J15&gt;0,'6_Prezzo abitazioni'!J15/6*100,0)</f>
        <v>21.666666666666668</v>
      </c>
      <c r="I15" s="3">
        <f>IF('7_Crediti concessi privati'!J15&gt;0,'7_Crediti concessi privati'!J15/14*100,0)</f>
        <v>47.857142857142861</v>
      </c>
      <c r="J15" s="3">
        <f>IF('8_Debiti settore privato'!J15&gt;0,'8_Debiti settore privato'!J15/133*100,0)</f>
        <v>228.57142857142856</v>
      </c>
      <c r="K15" s="3">
        <f>IF('9_Debito pubblico'!J15&gt;0,'9_Debito pubblico'!J15/60*100,0)</f>
        <v>156.50000000000003</v>
      </c>
      <c r="L15" s="3">
        <f>IF('10_Disoccupazione'!J15&gt;0,'10_Disoccupazione'!J15/10*100,0)</f>
        <v>130</v>
      </c>
      <c r="M15" s="3">
        <f>IF('11_esposizione finanziaria'!J15&gt;0,'11_esposizione finanziaria'!J15/16.5*100,0)</f>
        <v>0</v>
      </c>
      <c r="N15" s="3">
        <f>IF('12_Tasso di attivita'!J15&lt;0,'12_Tasso di attivita'!J15/-0.2*100,0)</f>
        <v>200</v>
      </c>
      <c r="O15" s="3">
        <f>IF('13_Disoccupazione lungo periodo'!J15&gt;0,'13_Disoccupazione lungo periodo'!J15/0.5*100,0)</f>
        <v>0</v>
      </c>
      <c r="P15" s="3">
        <f>IF('14_Disoccupazione giovanile'!J15&gt;0,'14_Disoccupazione giovanile'!J15/2*100,0)</f>
        <v>0</v>
      </c>
      <c r="Q15">
        <f t="shared" si="0"/>
        <v>6</v>
      </c>
      <c r="R15" s="3">
        <f t="shared" si="4"/>
        <v>97.307823129251702</v>
      </c>
      <c r="S15">
        <f t="shared" si="5"/>
        <v>28</v>
      </c>
      <c r="T15">
        <f t="shared" si="1"/>
        <v>2</v>
      </c>
      <c r="U15" s="3">
        <f t="shared" si="2"/>
        <v>115.54285714285716</v>
      </c>
      <c r="V15">
        <f t="shared" si="6"/>
        <v>27</v>
      </c>
      <c r="W15">
        <f t="shared" si="3"/>
        <v>4</v>
      </c>
      <c r="X15" s="3">
        <f t="shared" si="7"/>
        <v>87.17724867724867</v>
      </c>
      <c r="Y15">
        <f t="shared" si="8"/>
        <v>27</v>
      </c>
      <c r="Z15" s="3">
        <f t="shared" si="9"/>
        <v>57.593023052589267</v>
      </c>
    </row>
    <row r="16" spans="1:26">
      <c r="A16" s="4" t="s">
        <v>56</v>
      </c>
      <c r="B16" t="s">
        <v>17</v>
      </c>
      <c r="C16" s="3">
        <f>IF('1_Bilancia commerciale'!J16&lt;1,ABS(1-'1_Bilancia commerciale'!J16)*20,('1_Bilancia commerciale'!J16-1)*20)</f>
        <v>10</v>
      </c>
      <c r="D16" s="3">
        <f>IF('2_posizione internaz.li'!J16&lt;0,'2_posizione internaz.li'!J16/-35*100,0)</f>
        <v>160.57142857142858</v>
      </c>
      <c r="E16" s="3">
        <f>IF('3_Tasso cambio effettivo'!J16&lt;0,'3_Tasso cambio effettivo'!J16/-5*100,'3_Tasso cambio effettivo'!J16/5*100)</f>
        <v>34</v>
      </c>
      <c r="F16" s="3">
        <f>IF('4_Quota export mondiale'!J16&lt;0,'4_Quota export mondiale'!J16/-6*100,0)</f>
        <v>0</v>
      </c>
      <c r="G16" s="3">
        <f>IF('5_Costo_lavoro'!J16&gt;0,'5_Costo_lavoro'!J16/9*100,0)</f>
        <v>168.88888888888889</v>
      </c>
      <c r="H16" s="3">
        <f>IF('6_Prezzo abitazioni'!J16&gt;0,'6_Prezzo abitazioni'!J16/6*100,0)</f>
        <v>93.333333333333329</v>
      </c>
      <c r="I16" s="3">
        <f>IF('7_Crediti concessi privati'!J16&gt;0,'7_Crediti concessi privati'!J16/14*100,0)</f>
        <v>17.142857142857142</v>
      </c>
      <c r="J16" s="3">
        <f>IF('8_Debiti settore privato'!J16&gt;0,'8_Debiti settore privato'!J16/133*100,0)</f>
        <v>57.819548872180462</v>
      </c>
      <c r="K16" s="3">
        <f>IF('9_Debito pubblico'!J16&gt;0,'9_Debito pubblico'!J16/60*100,0)</f>
        <v>64.333333333333329</v>
      </c>
      <c r="L16" s="3">
        <f>IF('10_Disoccupazione'!J16&gt;0,'10_Disoccupazione'!J16/10*100,0)</f>
        <v>94</v>
      </c>
      <c r="M16" s="3">
        <f>IF('11_esposizione finanziaria'!J16&gt;0,'11_esposizione finanziaria'!J16/16.5*100,0)</f>
        <v>37.575757575757578</v>
      </c>
      <c r="N16" s="3">
        <f>IF('12_Tasso di attivita'!J16&lt;0,'12_Tasso di attivita'!J16/-0.2*100,0)</f>
        <v>0</v>
      </c>
      <c r="O16" s="3">
        <f>IF('13_Disoccupazione lungo periodo'!J16&gt;0,'13_Disoccupazione lungo periodo'!J16/0.5*100,0)</f>
        <v>0</v>
      </c>
      <c r="P16" s="3">
        <f>IF('14_Disoccupazione giovanile'!J16&gt;0,'14_Disoccupazione giovanile'!J16/2*100,0)</f>
        <v>0</v>
      </c>
      <c r="Q16">
        <f t="shared" si="0"/>
        <v>2</v>
      </c>
      <c r="R16" s="3">
        <f t="shared" si="4"/>
        <v>52.690367694127097</v>
      </c>
      <c r="S16">
        <f t="shared" si="5"/>
        <v>17</v>
      </c>
      <c r="T16">
        <f t="shared" si="1"/>
        <v>2</v>
      </c>
      <c r="U16" s="3">
        <f t="shared" si="2"/>
        <v>74.692063492063497</v>
      </c>
      <c r="V16">
        <f t="shared" si="6"/>
        <v>21</v>
      </c>
      <c r="W16">
        <f t="shared" si="3"/>
        <v>0</v>
      </c>
      <c r="X16" s="3">
        <f t="shared" si="7"/>
        <v>40.4672033619402</v>
      </c>
      <c r="Y16">
        <f t="shared" si="8"/>
        <v>6</v>
      </c>
      <c r="Z16" s="3">
        <f t="shared" si="9"/>
        <v>49.372649824145093</v>
      </c>
    </row>
    <row r="17" spans="1:26">
      <c r="A17" s="4" t="s">
        <v>56</v>
      </c>
      <c r="B17" t="s">
        <v>18</v>
      </c>
      <c r="C17" s="3">
        <f>IF('1_Bilancia commerciale'!J17&lt;1,ABS(1-'1_Bilancia commerciale'!J17)*20,('1_Bilancia commerciale'!J17-1)*20)</f>
        <v>40</v>
      </c>
      <c r="D17" s="3">
        <f>IF('2_posizione internaz.li'!J17&lt;0,'2_posizione internaz.li'!J17/-35*100,0)</f>
        <v>108.28571428571428</v>
      </c>
      <c r="E17" s="3">
        <f>IF('3_Tasso cambio effettivo'!J17&lt;0,'3_Tasso cambio effettivo'!J17/-5*100,'3_Tasso cambio effettivo'!J17/5*100)</f>
        <v>52</v>
      </c>
      <c r="F17" s="3">
        <f>IF('4_Quota export mondiale'!J17&lt;0,'4_Quota export mondiale'!J17/-6*100,0)</f>
        <v>0</v>
      </c>
      <c r="G17" s="3">
        <f>IF('5_Costo_lavoro'!J17&gt;0,'5_Costo_lavoro'!J17/9*100,0)</f>
        <v>181.11111111111111</v>
      </c>
      <c r="H17" s="3">
        <f>IF('6_Prezzo abitazioni'!J17&gt;0,'6_Prezzo abitazioni'!J17/6*100,0)</f>
        <v>88.333333333333329</v>
      </c>
      <c r="I17" s="3">
        <f>IF('7_Crediti concessi privati'!J17&gt;0,'7_Crediti concessi privati'!J17/14*100,0)</f>
        <v>32.142857142857146</v>
      </c>
      <c r="J17" s="3">
        <f>IF('8_Debiti settore privato'!J17&gt;0,'8_Debiti settore privato'!J17/133*100,0)</f>
        <v>42.180451127819552</v>
      </c>
      <c r="K17" s="3">
        <f>IF('9_Debito pubblico'!J17&gt;0,'9_Debito pubblico'!J17/60*100,0)</f>
        <v>65.499999999999986</v>
      </c>
      <c r="L17" s="3">
        <f>IF('10_Disoccupazione'!J17&gt;0,'10_Disoccupazione'!J17/10*100,0)</f>
        <v>80</v>
      </c>
      <c r="M17" s="3">
        <f>IF('11_esposizione finanziaria'!J17&gt;0,'11_esposizione finanziaria'!J17/16.5*100,0)</f>
        <v>84.242424242424235</v>
      </c>
      <c r="N17" s="3">
        <f>IF('12_Tasso di attivita'!J17&lt;0,'12_Tasso di attivita'!J17/-0.2*100,0)</f>
        <v>0</v>
      </c>
      <c r="O17" s="3">
        <f>IF('13_Disoccupazione lungo periodo'!J17&gt;0,'13_Disoccupazione lungo periodo'!J17/0.5*100,0)</f>
        <v>0</v>
      </c>
      <c r="P17" s="3">
        <f>IF('14_Disoccupazione giovanile'!J17&gt;0,'14_Disoccupazione giovanile'!J17/2*100,0)</f>
        <v>0</v>
      </c>
      <c r="Q17">
        <f t="shared" si="0"/>
        <v>2</v>
      </c>
      <c r="R17" s="3">
        <f t="shared" si="4"/>
        <v>55.271135088804265</v>
      </c>
      <c r="S17">
        <f t="shared" si="5"/>
        <v>19</v>
      </c>
      <c r="T17">
        <f t="shared" si="1"/>
        <v>2</v>
      </c>
      <c r="U17" s="3">
        <f t="shared" si="2"/>
        <v>76.279365079365078</v>
      </c>
      <c r="V17">
        <f t="shared" si="6"/>
        <v>22</v>
      </c>
      <c r="W17">
        <f t="shared" si="3"/>
        <v>0</v>
      </c>
      <c r="X17" s="3">
        <f t="shared" si="7"/>
        <v>43.599896205159361</v>
      </c>
      <c r="Y17">
        <f t="shared" si="8"/>
        <v>10</v>
      </c>
      <c r="Z17" s="3">
        <f t="shared" si="9"/>
        <v>50.710926523009292</v>
      </c>
    </row>
    <row r="18" spans="1:26">
      <c r="A18" s="4" t="s">
        <v>56</v>
      </c>
      <c r="B18" t="s">
        <v>19</v>
      </c>
      <c r="C18" s="3">
        <f>IF('1_Bilancia commerciale'!J18&lt;1,ABS(1-'1_Bilancia commerciale'!J18)*20,('1_Bilancia commerciale'!J18-1)*20)</f>
        <v>80</v>
      </c>
      <c r="D18" s="3">
        <f>IF('2_posizione internaz.li'!J18&lt;0,'2_posizione internaz.li'!J18/-35*100,0)</f>
        <v>0</v>
      </c>
      <c r="E18" s="3">
        <f>IF('3_Tasso cambio effettivo'!J18&lt;0,'3_Tasso cambio effettivo'!J18/-5*100,'3_Tasso cambio effettivo'!J18/5*100)</f>
        <v>20</v>
      </c>
      <c r="F18" s="3">
        <f>IF('4_Quota export mondiale'!J18&lt;0,'4_Quota export mondiale'!J18/-6*100,0)</f>
        <v>0</v>
      </c>
      <c r="G18" s="3">
        <f>IF('5_Costo_lavoro'!J18&gt;0,'5_Costo_lavoro'!J18/9*100,0)</f>
        <v>44.444444444444443</v>
      </c>
      <c r="H18" s="3">
        <f>IF('6_Prezzo abitazioni'!J18&gt;0,'6_Prezzo abitazioni'!J18/6*100,0)</f>
        <v>61.666666666666671</v>
      </c>
      <c r="I18" s="3">
        <f>IF('7_Crediti concessi privati'!J18&gt;0,'7_Crediti concessi privati'!J18/14*100,0)</f>
        <v>195.71428571428569</v>
      </c>
      <c r="J18" s="3">
        <f>IF('8_Debiti settore privato'!J18&gt;0,'8_Debiti settore privato'!J18/133*100,0)</f>
        <v>242.78195488721801</v>
      </c>
      <c r="K18" s="3">
        <f>IF('9_Debito pubblico'!J18&gt;0,'9_Debito pubblico'!J18/60*100,0)</f>
        <v>37.166666666666671</v>
      </c>
      <c r="L18" s="3">
        <f>IF('10_Disoccupazione'!J18&gt;0,'10_Disoccupazione'!J18/10*100,0)</f>
        <v>61</v>
      </c>
      <c r="M18" s="3">
        <f>IF('11_esposizione finanziaria'!J18&gt;0,'11_esposizione finanziaria'!J18/16.5*100,0)</f>
        <v>2.4242424242424243</v>
      </c>
      <c r="N18" s="3">
        <f>IF('12_Tasso di attivita'!J18&lt;0,'12_Tasso di attivita'!J18/-0.2*100,0)</f>
        <v>299.99999999999994</v>
      </c>
      <c r="O18" s="3">
        <f>IF('13_Disoccupazione lungo periodo'!J18&gt;0,'13_Disoccupazione lungo periodo'!J18/0.5*100,0)</f>
        <v>100</v>
      </c>
      <c r="P18" s="3">
        <f>IF('14_Disoccupazione giovanile'!J18&gt;0,'14_Disoccupazione giovanile'!J18/2*100,0)</f>
        <v>0</v>
      </c>
      <c r="Q18">
        <f t="shared" si="0"/>
        <v>4</v>
      </c>
      <c r="R18" s="3">
        <f t="shared" si="4"/>
        <v>81.799875771680277</v>
      </c>
      <c r="S18">
        <f t="shared" si="5"/>
        <v>26</v>
      </c>
      <c r="T18">
        <f t="shared" si="1"/>
        <v>0</v>
      </c>
      <c r="U18" s="3">
        <f t="shared" si="2"/>
        <v>28.888888888888893</v>
      </c>
      <c r="V18">
        <f t="shared" si="6"/>
        <v>4</v>
      </c>
      <c r="W18">
        <f t="shared" si="3"/>
        <v>4</v>
      </c>
      <c r="X18" s="3">
        <f t="shared" si="7"/>
        <v>111.19486848434215</v>
      </c>
      <c r="Y18">
        <f t="shared" si="8"/>
        <v>28</v>
      </c>
      <c r="Z18" s="3">
        <f t="shared" si="9"/>
        <v>87.38694867183122</v>
      </c>
    </row>
    <row r="19" spans="1:26">
      <c r="A19" s="4" t="s">
        <v>57</v>
      </c>
      <c r="B19" t="s">
        <v>20</v>
      </c>
      <c r="C19" s="3">
        <f>IF('1_Bilancia commerciale'!J19&lt;1,ABS(1-'1_Bilancia commerciale'!J19)*20,('1_Bilancia commerciale'!J19-1)*20)</f>
        <v>42</v>
      </c>
      <c r="D19" s="3">
        <f>IF('2_posizione internaz.li'!J19&lt;0,'2_posizione internaz.li'!J19/-35*100,0)</f>
        <v>156.85714285714286</v>
      </c>
      <c r="E19" s="3">
        <f>IF('3_Tasso cambio effettivo'!J19&lt;0,'3_Tasso cambio effettivo'!J19/-5*100,'3_Tasso cambio effettivo'!J19/5*100)</f>
        <v>0</v>
      </c>
      <c r="F19" s="3">
        <f>IF('4_Quota export mondiale'!J19&lt;0,'4_Quota export mondiale'!J19/-6*100,0)</f>
        <v>0</v>
      </c>
      <c r="G19" s="3">
        <f>IF('5_Costo_lavoro'!J19&gt;0,'5_Costo_lavoro'!J19/9*100,0)</f>
        <v>101.11111111111111</v>
      </c>
      <c r="H19" s="3">
        <f>IF('6_Prezzo abitazioni'!J19&gt;0,'6_Prezzo abitazioni'!J19/6*100,0)</f>
        <v>155</v>
      </c>
      <c r="I19" s="3">
        <f>IF('7_Crediti concessi privati'!J19&gt;0,'7_Crediti concessi privati'!J19/14*100,0)</f>
        <v>5</v>
      </c>
      <c r="J19" s="3">
        <f>IF('8_Debiti settore privato'!J19&gt;0,'8_Debiti settore privato'!J19/133*100,0)</f>
        <v>52.631578947368418</v>
      </c>
      <c r="K19" s="3">
        <f>IF('9_Debito pubblico'!J19&gt;0,'9_Debito pubblico'!J19/60*100,0)</f>
        <v>121.50000000000001</v>
      </c>
      <c r="L19" s="3">
        <f>IF('10_Disoccupazione'!J19&gt;0,'10_Disoccupazione'!J19/10*100,0)</f>
        <v>54</v>
      </c>
      <c r="M19" s="3">
        <f>IF('11_esposizione finanziaria'!J19&gt;0,'11_esposizione finanziaria'!J19/16.5*100,0)</f>
        <v>0</v>
      </c>
      <c r="N19" s="3">
        <f>IF('12_Tasso di attivita'!J19&lt;0,'12_Tasso di attivita'!J19/-0.2*100,0)</f>
        <v>0</v>
      </c>
      <c r="O19" s="3">
        <f>IF('13_Disoccupazione lungo periodo'!J19&gt;0,'13_Disoccupazione lungo periodo'!J19/0.5*100,0)</f>
        <v>0</v>
      </c>
      <c r="P19" s="3">
        <f>IF('14_Disoccupazione giovanile'!J19&gt;0,'14_Disoccupazione giovanile'!J19/2*100,0)</f>
        <v>0</v>
      </c>
      <c r="Q19">
        <f t="shared" si="0"/>
        <v>4</v>
      </c>
      <c r="R19" s="3">
        <f t="shared" si="4"/>
        <v>49.149988065401601</v>
      </c>
      <c r="S19">
        <f t="shared" si="5"/>
        <v>14</v>
      </c>
      <c r="T19">
        <f t="shared" si="1"/>
        <v>2</v>
      </c>
      <c r="U19" s="3">
        <f t="shared" si="2"/>
        <v>59.993650793650794</v>
      </c>
      <c r="V19">
        <f t="shared" si="6"/>
        <v>15</v>
      </c>
      <c r="W19">
        <f t="shared" si="3"/>
        <v>2</v>
      </c>
      <c r="X19" s="3">
        <f t="shared" si="7"/>
        <v>43.12573099415205</v>
      </c>
      <c r="Y19">
        <f t="shared" si="8"/>
        <v>9</v>
      </c>
      <c r="Z19" s="3">
        <f t="shared" si="9"/>
        <v>56.406288794283533</v>
      </c>
    </row>
    <row r="20" spans="1:26">
      <c r="A20" s="4" t="s">
        <v>56</v>
      </c>
      <c r="B20" t="s">
        <v>21</v>
      </c>
      <c r="C20" s="3">
        <f>IF('1_Bilancia commerciale'!J20&lt;1,ABS(1-'1_Bilancia commerciale'!J20)*20,('1_Bilancia commerciale'!J20-1)*20)</f>
        <v>100</v>
      </c>
      <c r="D20" s="3">
        <f>IF('2_posizione internaz.li'!J20&lt;0,'2_posizione internaz.li'!J20/-35*100,0)</f>
        <v>0</v>
      </c>
      <c r="E20" s="3">
        <f>IF('3_Tasso cambio effettivo'!J20&lt;0,'3_Tasso cambio effettivo'!J20/-5*100,'3_Tasso cambio effettivo'!J20/5*100)</f>
        <v>50</v>
      </c>
      <c r="F20" s="3">
        <f>IF('4_Quota export mondiale'!J20&lt;0,'4_Quota export mondiale'!J20/-6*100,0)</f>
        <v>0</v>
      </c>
      <c r="G20" s="3">
        <f>IF('5_Costo_lavoro'!J20&gt;0,'5_Costo_lavoro'!J20/9*100,0)</f>
        <v>15.555555555555555</v>
      </c>
      <c r="H20" s="3">
        <f>IF('6_Prezzo abitazioni'!J20&gt;0,'6_Prezzo abitazioni'!J20/6*100,0)</f>
        <v>68.333333333333329</v>
      </c>
      <c r="I20" s="3">
        <f>IF('7_Crediti concessi privati'!J20&gt;0,'7_Crediti concessi privati'!J20/14*100,0)</f>
        <v>39.285714285714285</v>
      </c>
      <c r="J20" s="3">
        <f>IF('8_Debiti settore privato'!J20&gt;0,'8_Debiti settore privato'!J20/133*100,0)</f>
        <v>99.248120300751879</v>
      </c>
      <c r="K20" s="3">
        <f>IF('9_Debito pubblico'!J20&gt;0,'9_Debito pubblico'!J20/60*100,0)</f>
        <v>83.833333333333329</v>
      </c>
      <c r="L20" s="3">
        <f>IF('10_Disoccupazione'!J20&gt;0,'10_Disoccupazione'!J20/10*100,0)</f>
        <v>47</v>
      </c>
      <c r="M20" s="3">
        <f>IF('11_esposizione finanziaria'!J20&gt;0,'11_esposizione finanziaria'!J20/16.5*100,0)</f>
        <v>39.393939393939391</v>
      </c>
      <c r="N20" s="3">
        <f>IF('12_Tasso di attivita'!J20&lt;0,'12_Tasso di attivita'!J20/-0.2*100,0)</f>
        <v>0</v>
      </c>
      <c r="O20" s="3">
        <f>IF('13_Disoccupazione lungo periodo'!J20&gt;0,'13_Disoccupazione lungo periodo'!J20/0.5*100,0)</f>
        <v>0</v>
      </c>
      <c r="P20" s="3">
        <f>IF('14_Disoccupazione giovanile'!J20&gt;0,'14_Disoccupazione giovanile'!J20/2*100,0)</f>
        <v>0</v>
      </c>
      <c r="Q20">
        <f t="shared" si="0"/>
        <v>1</v>
      </c>
      <c r="R20" s="3">
        <f t="shared" si="4"/>
        <v>38.760714014473415</v>
      </c>
      <c r="S20">
        <f t="shared" si="5"/>
        <v>3</v>
      </c>
      <c r="T20">
        <f t="shared" si="1"/>
        <v>1</v>
      </c>
      <c r="U20" s="3">
        <f t="shared" si="2"/>
        <v>33.111111111111107</v>
      </c>
      <c r="V20">
        <f t="shared" si="6"/>
        <v>6</v>
      </c>
      <c r="W20">
        <f t="shared" si="3"/>
        <v>0</v>
      </c>
      <c r="X20" s="3">
        <f t="shared" si="7"/>
        <v>41.899382294119135</v>
      </c>
      <c r="Y20">
        <f t="shared" si="8"/>
        <v>8</v>
      </c>
      <c r="Z20" s="3">
        <f t="shared" si="9"/>
        <v>69.491282278801222</v>
      </c>
    </row>
    <row r="21" spans="1:26">
      <c r="A21" s="4" t="s">
        <v>56</v>
      </c>
      <c r="B21" t="s">
        <v>22</v>
      </c>
      <c r="C21" s="3">
        <f>IF('1_Bilancia commerciale'!J21&lt;1,ABS(1-'1_Bilancia commerciale'!J21)*20,('1_Bilancia commerciale'!J21-1)*20)</f>
        <v>148</v>
      </c>
      <c r="D21" s="3">
        <f>IF('2_posizione internaz.li'!J21&lt;0,'2_posizione internaz.li'!J21/-35*100,0)</f>
        <v>0</v>
      </c>
      <c r="E21" s="3">
        <f>IF('3_Tasso cambio effettivo'!J21&lt;0,'3_Tasso cambio effettivo'!J21/-5*100,'3_Tasso cambio effettivo'!J21/5*100)</f>
        <v>36</v>
      </c>
      <c r="F21" s="3">
        <f>IF('4_Quota export mondiale'!J21&lt;0,'4_Quota export mondiale'!J21/-6*100,0)</f>
        <v>0</v>
      </c>
      <c r="G21" s="3">
        <f>IF('5_Costo_lavoro'!J21&gt;0,'5_Costo_lavoro'!J21/9*100,0)</f>
        <v>0</v>
      </c>
      <c r="H21" s="3">
        <f>IF('6_Prezzo abitazioni'!J21&gt;0,'6_Prezzo abitazioni'!J21/6*100,0)</f>
        <v>101.66666666666666</v>
      </c>
      <c r="I21" s="3">
        <f>IF('7_Crediti concessi privati'!J21&gt;0,'7_Crediti concessi privati'!J21/14*100,0)</f>
        <v>26.428571428571431</v>
      </c>
      <c r="J21" s="3">
        <f>IF('8_Debiti settore privato'!J21&gt;0,'8_Debiti settore privato'!J21/133*100,0)</f>
        <v>187.29323308270676</v>
      </c>
      <c r="K21" s="3">
        <f>IF('9_Debito pubblico'!J21&gt;0,'9_Debito pubblico'!J21/60*100,0)</f>
        <v>94.833333333333343</v>
      </c>
      <c r="L21" s="3">
        <f>IF('10_Disoccupazione'!J21&gt;0,'10_Disoccupazione'!J21/10*100,0)</f>
        <v>59.000000000000007</v>
      </c>
      <c r="M21" s="3">
        <f>IF('11_esposizione finanziaria'!J21&gt;0,'11_esposizione finanziaria'!J21/16.5*100,0)</f>
        <v>0</v>
      </c>
      <c r="N21" s="3">
        <f>IF('12_Tasso di attivita'!J21&lt;0,'12_Tasso di attivita'!J21/-0.2*100,0)</f>
        <v>0</v>
      </c>
      <c r="O21" s="3">
        <f>IF('13_Disoccupazione lungo periodo'!J21&gt;0,'13_Disoccupazione lungo periodo'!J21/0.5*100,0)</f>
        <v>0</v>
      </c>
      <c r="P21" s="3">
        <f>IF('14_Disoccupazione giovanile'!J21&gt;0,'14_Disoccupazione giovanile'!J21/2*100,0)</f>
        <v>0</v>
      </c>
      <c r="Q21">
        <f t="shared" si="0"/>
        <v>3</v>
      </c>
      <c r="R21" s="3">
        <f t="shared" si="4"/>
        <v>46.658700322234154</v>
      </c>
      <c r="S21">
        <f t="shared" si="5"/>
        <v>13</v>
      </c>
      <c r="T21">
        <f t="shared" si="1"/>
        <v>1</v>
      </c>
      <c r="U21" s="3">
        <f t="shared" si="2"/>
        <v>36.799999999999997</v>
      </c>
      <c r="V21">
        <f t="shared" si="6"/>
        <v>8</v>
      </c>
      <c r="W21">
        <f t="shared" si="3"/>
        <v>2</v>
      </c>
      <c r="X21" s="3">
        <f t="shared" si="7"/>
        <v>52.135756056808681</v>
      </c>
      <c r="Y21">
        <f t="shared" si="8"/>
        <v>18</v>
      </c>
      <c r="Z21" s="3">
        <f t="shared" si="9"/>
        <v>71.831926195779147</v>
      </c>
    </row>
    <row r="22" spans="1:26">
      <c r="A22" s="4" t="s">
        <v>56</v>
      </c>
      <c r="B22" t="s">
        <v>23</v>
      </c>
      <c r="C22" s="3">
        <f>IF('1_Bilancia commerciale'!J22&lt;1,ABS(1-'1_Bilancia commerciale'!J22)*20,('1_Bilancia commerciale'!J22-1)*20)</f>
        <v>20</v>
      </c>
      <c r="D22" s="3">
        <f>IF('2_posizione internaz.li'!J22&lt;0,'2_posizione internaz.li'!J22/-35*100,0)</f>
        <v>0</v>
      </c>
      <c r="E22" s="3">
        <f>IF('3_Tasso cambio effettivo'!J22&lt;0,'3_Tasso cambio effettivo'!J22/-5*100,'3_Tasso cambio effettivo'!J22/5*100)</f>
        <v>4</v>
      </c>
      <c r="F22" s="3">
        <f>IF('4_Quota export mondiale'!J22&lt;0,'4_Quota export mondiale'!J22/-6*100,0)</f>
        <v>0</v>
      </c>
      <c r="G22" s="3">
        <f>IF('5_Costo_lavoro'!J22&gt;0,'5_Costo_lavoro'!J22/9*100,0)</f>
        <v>44.444444444444443</v>
      </c>
      <c r="H22" s="3">
        <f>IF('6_Prezzo abitazioni'!J22&gt;0,'6_Prezzo abitazioni'!J22/6*100,0)</f>
        <v>53.333333333333336</v>
      </c>
      <c r="I22" s="3">
        <f>IF('7_Crediti concessi privati'!J22&gt;0,'7_Crediti concessi privati'!J22/14*100,0)</f>
        <v>25.714285714285719</v>
      </c>
      <c r="J22" s="3">
        <f>IF('8_Debiti settore privato'!J22&gt;0,'8_Debiti settore privato'!J22/133*100,0)</f>
        <v>91.578947368421055</v>
      </c>
      <c r="K22" s="3">
        <f>IF('9_Debito pubblico'!J22&gt;0,'9_Debito pubblico'!J22/60*100,0)</f>
        <v>130.5</v>
      </c>
      <c r="L22" s="3">
        <f>IF('10_Disoccupazione'!J22&gt;0,'10_Disoccupazione'!J22/10*100,0)</f>
        <v>57.000000000000007</v>
      </c>
      <c r="M22" s="3">
        <f>IF('11_esposizione finanziaria'!J22&gt;0,'11_esposizione finanziaria'!J22/16.5*100,0)</f>
        <v>13.333333333333334</v>
      </c>
      <c r="N22" s="3">
        <f>IF('12_Tasso di attivita'!J22&lt;0,'12_Tasso di attivita'!J22/-0.2*100,0)</f>
        <v>0</v>
      </c>
      <c r="O22" s="3">
        <f>IF('13_Disoccupazione lungo periodo'!J22&gt;0,'13_Disoccupazione lungo periodo'!J22/0.5*100,0)</f>
        <v>60</v>
      </c>
      <c r="P22" s="3">
        <f>IF('14_Disoccupazione giovanile'!J22&gt;0,'14_Disoccupazione giovanile'!J22/2*100,0)</f>
        <v>0</v>
      </c>
      <c r="Q22">
        <f t="shared" si="0"/>
        <v>1</v>
      </c>
      <c r="R22" s="3">
        <f t="shared" si="4"/>
        <v>35.707453156701277</v>
      </c>
      <c r="S22">
        <f t="shared" si="5"/>
        <v>2</v>
      </c>
      <c r="T22">
        <f t="shared" si="1"/>
        <v>0</v>
      </c>
      <c r="U22" s="3">
        <f t="shared" si="2"/>
        <v>13.688888888888888</v>
      </c>
      <c r="V22">
        <f t="shared" si="6"/>
        <v>2</v>
      </c>
      <c r="W22">
        <f t="shared" si="3"/>
        <v>1</v>
      </c>
      <c r="X22" s="3">
        <f t="shared" si="7"/>
        <v>47.939988861041485</v>
      </c>
      <c r="Y22">
        <f t="shared" si="8"/>
        <v>16</v>
      </c>
      <c r="Z22" s="3">
        <f t="shared" si="9"/>
        <v>86.308491766595267</v>
      </c>
    </row>
    <row r="23" spans="1:26">
      <c r="A23" s="4" t="s">
        <v>57</v>
      </c>
      <c r="B23" t="s">
        <v>24</v>
      </c>
      <c r="C23" s="3">
        <f>IF('1_Bilancia commerciale'!J23&lt;1,ABS(1-'1_Bilancia commerciale'!J23)*20,('1_Bilancia commerciale'!J23-1)*20)</f>
        <v>26</v>
      </c>
      <c r="D23" s="3">
        <f>IF('2_posizione internaz.li'!J23&lt;0,'2_posizione internaz.li'!J23/-35*100,0)</f>
        <v>174.85714285714286</v>
      </c>
      <c r="E23" s="3">
        <f>IF('3_Tasso cambio effettivo'!J23&lt;0,'3_Tasso cambio effettivo'!J23/-5*100,'3_Tasso cambio effettivo'!J23/5*100)</f>
        <v>70</v>
      </c>
      <c r="F23" s="3">
        <f>IF('4_Quota export mondiale'!J23&lt;0,'4_Quota export mondiale'!J23/-6*100,0)</f>
        <v>0</v>
      </c>
      <c r="G23" s="3">
        <f>IF('5_Costo_lavoro'!J23&gt;0,'5_Costo_lavoro'!J23/9*100,0)</f>
        <v>45.55555555555555</v>
      </c>
      <c r="H23" s="3">
        <f>IF('6_Prezzo abitazioni'!J23&gt;0,'6_Prezzo abitazioni'!J23/6*100,0)</f>
        <v>30</v>
      </c>
      <c r="I23" s="3">
        <f>IF('7_Crediti concessi privati'!J23&gt;0,'7_Crediti concessi privati'!J23/14*100,0)</f>
        <v>20.714285714285712</v>
      </c>
      <c r="J23" s="3">
        <f>IF('8_Debiti settore privato'!J23&gt;0,'8_Debiti settore privato'!J23/133*100,0)</f>
        <v>57.518796992481199</v>
      </c>
      <c r="K23" s="3">
        <f>IF('9_Debito pubblico'!J23&gt;0,'9_Debito pubblico'!J23/60*100,0)</f>
        <v>84.333333333333343</v>
      </c>
      <c r="L23" s="3">
        <f>IF('10_Disoccupazione'!J23&gt;0,'10_Disoccupazione'!J23/10*100,0)</f>
        <v>62</v>
      </c>
      <c r="M23" s="3">
        <f>IF('11_esposizione finanziaria'!J23&gt;0,'11_esposizione finanziaria'!J23/16.5*100,0)</f>
        <v>39.393939393939391</v>
      </c>
      <c r="N23" s="3">
        <f>IF('12_Tasso di attivita'!J23&lt;0,'12_Tasso di attivita'!J23/-0.2*100,0)</f>
        <v>0</v>
      </c>
      <c r="O23" s="3">
        <f>IF('13_Disoccupazione lungo periodo'!J23&gt;0,'13_Disoccupazione lungo periodo'!J23/0.5*100,0)</f>
        <v>0</v>
      </c>
      <c r="P23" s="3">
        <f>IF('14_Disoccupazione giovanile'!J23&gt;0,'14_Disoccupazione giovanile'!J23/2*100,0)</f>
        <v>0</v>
      </c>
      <c r="Q23">
        <f t="shared" si="0"/>
        <v>1</v>
      </c>
      <c r="R23" s="3">
        <f t="shared" si="4"/>
        <v>43.598075274767005</v>
      </c>
      <c r="S23">
        <f t="shared" si="5"/>
        <v>8</v>
      </c>
      <c r="T23">
        <f t="shared" si="1"/>
        <v>1</v>
      </c>
      <c r="U23" s="3">
        <f t="shared" si="2"/>
        <v>63.282539682539685</v>
      </c>
      <c r="V23">
        <f t="shared" si="6"/>
        <v>17</v>
      </c>
      <c r="W23">
        <f t="shared" si="3"/>
        <v>0</v>
      </c>
      <c r="X23" s="3">
        <f t="shared" si="7"/>
        <v>32.66226171489329</v>
      </c>
      <c r="Y23">
        <f t="shared" si="8"/>
        <v>2</v>
      </c>
      <c r="Z23" s="3">
        <f t="shared" si="9"/>
        <v>48.160768825134234</v>
      </c>
    </row>
    <row r="24" spans="1:26">
      <c r="A24" s="4" t="s">
        <v>56</v>
      </c>
      <c r="B24" t="s">
        <v>25</v>
      </c>
      <c r="C24" s="3">
        <f>IF('1_Bilancia commerciale'!J24&lt;1,ABS(1-'1_Bilancia commerciale'!J24)*20,('1_Bilancia commerciale'!J24-1)*20)</f>
        <v>3.9999999999999991</v>
      </c>
      <c r="D24" s="3">
        <f>IF('2_posizione internaz.li'!J24&lt;0,'2_posizione internaz.li'!J24/-35*100,0)</f>
        <v>314</v>
      </c>
      <c r="E24" s="3">
        <f>IF('3_Tasso cambio effettivo'!J24&lt;0,'3_Tasso cambio effettivo'!J24/-5*100,'3_Tasso cambio effettivo'!J24/5*100)</f>
        <v>16</v>
      </c>
      <c r="F24" s="3">
        <f>IF('4_Quota export mondiale'!J24&lt;0,'4_Quota export mondiale'!J24/-6*100,0)</f>
        <v>0</v>
      </c>
      <c r="G24" s="3">
        <f>IF('5_Costo_lavoro'!J24&gt;0,'5_Costo_lavoro'!J24/9*100,0)</f>
        <v>31.111111111111111</v>
      </c>
      <c r="H24" s="3">
        <f>IF('6_Prezzo abitazioni'!J24&gt;0,'6_Prezzo abitazioni'!J24/6*100,0)</f>
        <v>125</v>
      </c>
      <c r="I24" s="3">
        <f>IF('7_Crediti concessi privati'!J24&gt;0,'7_Crediti concessi privati'!J24/14*100,0)</f>
        <v>15.714285714285717</v>
      </c>
      <c r="J24" s="3">
        <f>IF('8_Debiti settore privato'!J24&gt;0,'8_Debiti settore privato'!J24/133*100,0)</f>
        <v>121.9548872180451</v>
      </c>
      <c r="K24" s="3">
        <f>IF('9_Debito pubblico'!J24&gt;0,'9_Debito pubblico'!J24/60*100,0)</f>
        <v>210</v>
      </c>
      <c r="L24" s="3">
        <f>IF('10_Disoccupazione'!J24&gt;0,'10_Disoccupazione'!J24/10*100,0)</f>
        <v>109.00000000000001</v>
      </c>
      <c r="M24" s="3">
        <f>IF('11_esposizione finanziaria'!J24&gt;0,'11_esposizione finanziaria'!J24/16.5*100,0)</f>
        <v>9.6969696969696972</v>
      </c>
      <c r="N24" s="3">
        <f>IF('12_Tasso di attivita'!J24&lt;0,'12_Tasso di attivita'!J24/-0.2*100,0)</f>
        <v>0</v>
      </c>
      <c r="O24" s="3">
        <f>IF('13_Disoccupazione lungo periodo'!J24&gt;0,'13_Disoccupazione lungo periodo'!J24/0.5*100,0)</f>
        <v>0</v>
      </c>
      <c r="P24" s="3">
        <f>IF('14_Disoccupazione giovanile'!J24&gt;0,'14_Disoccupazione giovanile'!J24/2*100,0)</f>
        <v>0</v>
      </c>
      <c r="Q24">
        <f t="shared" si="0"/>
        <v>5</v>
      </c>
      <c r="R24" s="3">
        <f t="shared" si="4"/>
        <v>68.319803838600834</v>
      </c>
      <c r="S24">
        <f t="shared" si="5"/>
        <v>23</v>
      </c>
      <c r="T24">
        <f t="shared" si="1"/>
        <v>1</v>
      </c>
      <c r="U24" s="3">
        <f t="shared" si="2"/>
        <v>73.022222222222211</v>
      </c>
      <c r="V24">
        <f t="shared" si="6"/>
        <v>19</v>
      </c>
      <c r="W24">
        <f t="shared" si="3"/>
        <v>4</v>
      </c>
      <c r="X24" s="3">
        <f t="shared" si="7"/>
        <v>65.707349181033408</v>
      </c>
      <c r="Y24">
        <f t="shared" si="8"/>
        <v>24</v>
      </c>
      <c r="Z24" s="3">
        <f t="shared" si="9"/>
        <v>61.827517624355089</v>
      </c>
    </row>
    <row r="25" spans="1:26">
      <c r="A25" s="4" t="s">
        <v>57</v>
      </c>
      <c r="B25" t="s">
        <v>26</v>
      </c>
      <c r="C25" s="3">
        <f>IF('1_Bilancia commerciale'!J25&lt;1,ABS(1-'1_Bilancia commerciale'!J25)*20,('1_Bilancia commerciale'!J25-1)*20)</f>
        <v>64</v>
      </c>
      <c r="D25" s="3">
        <f>IF('2_posizione internaz.li'!J25&lt;0,'2_posizione internaz.li'!J25/-35*100,0)</f>
        <v>136.28571428571431</v>
      </c>
      <c r="E25" s="3">
        <f>IF('3_Tasso cambio effettivo'!J25&lt;0,'3_Tasso cambio effettivo'!J25/-5*100,'3_Tasso cambio effettivo'!J25/5*100)</f>
        <v>111.99999999999999</v>
      </c>
      <c r="F25" s="3">
        <f>IF('4_Quota export mondiale'!J25&lt;0,'4_Quota export mondiale'!J25/-6*100,0)</f>
        <v>0</v>
      </c>
      <c r="G25" s="3">
        <f>IF('5_Costo_lavoro'!J25&gt;0,'5_Costo_lavoro'!J25/9*100,0)</f>
        <v>171.11111111111111</v>
      </c>
      <c r="H25" s="3">
        <f>IF('6_Prezzo abitazioni'!J25&gt;0,'6_Prezzo abitazioni'!J25/6*100,0)</f>
        <v>53.333333333333336</v>
      </c>
      <c r="I25" s="3">
        <f>IF('7_Crediti concessi privati'!J25&gt;0,'7_Crediti concessi privati'!J25/14*100,0)</f>
        <v>12.142857142857142</v>
      </c>
      <c r="J25" s="3">
        <f>IF('8_Debiti settore privato'!J25&gt;0,'8_Debiti settore privato'!J25/133*100,0)</f>
        <v>38.270676691729321</v>
      </c>
      <c r="K25" s="3">
        <f>IF('9_Debito pubblico'!J25&gt;0,'9_Debito pubblico'!J25/60*100,0)</f>
        <v>58.500000000000007</v>
      </c>
      <c r="L25" s="3">
        <f>IF('10_Disoccupazione'!J25&gt;0,'10_Disoccupazione'!J25/10*100,0)</f>
        <v>59.000000000000007</v>
      </c>
      <c r="M25" s="3">
        <f>IF('11_esposizione finanziaria'!J25&gt;0,'11_esposizione finanziaria'!J25/16.5*100,0)</f>
        <v>49.696969696969695</v>
      </c>
      <c r="N25" s="3">
        <f>IF('12_Tasso di attivita'!J25&lt;0,'12_Tasso di attivita'!J25/-0.2*100,0)</f>
        <v>0</v>
      </c>
      <c r="O25" s="3">
        <f>IF('13_Disoccupazione lungo periodo'!J25&gt;0,'13_Disoccupazione lungo periodo'!J25/0.5*100,0)</f>
        <v>0</v>
      </c>
      <c r="P25" s="3">
        <f>IF('14_Disoccupazione giovanile'!J25&gt;0,'14_Disoccupazione giovanile'!J25/2*100,0)</f>
        <v>0</v>
      </c>
      <c r="Q25">
        <f t="shared" si="0"/>
        <v>3</v>
      </c>
      <c r="R25" s="3">
        <f t="shared" si="4"/>
        <v>53.881475875836784</v>
      </c>
      <c r="S25">
        <f t="shared" si="5"/>
        <v>18</v>
      </c>
      <c r="T25">
        <f t="shared" si="1"/>
        <v>3</v>
      </c>
      <c r="U25" s="3">
        <f t="shared" si="2"/>
        <v>96.679365079365084</v>
      </c>
      <c r="V25">
        <f t="shared" si="6"/>
        <v>25</v>
      </c>
      <c r="W25">
        <f t="shared" si="3"/>
        <v>0</v>
      </c>
      <c r="X25" s="3">
        <f t="shared" si="7"/>
        <v>30.104870762765504</v>
      </c>
      <c r="Y25">
        <f t="shared" si="8"/>
        <v>1</v>
      </c>
      <c r="Z25" s="3">
        <f t="shared" si="9"/>
        <v>35.917967891658854</v>
      </c>
    </row>
    <row r="26" spans="1:26">
      <c r="A26" s="4" t="s">
        <v>56</v>
      </c>
      <c r="B26" t="s">
        <v>27</v>
      </c>
      <c r="C26" s="3">
        <f>IF('1_Bilancia commerciale'!J26&lt;1,ABS(1-'1_Bilancia commerciale'!J26)*20,('1_Bilancia commerciale'!J26-1)*20)</f>
        <v>78</v>
      </c>
      <c r="D26" s="3">
        <f>IF('2_posizione internaz.li'!J26&lt;0,'2_posizione internaz.li'!J26/-35*100,0)</f>
        <v>69.142857142857139</v>
      </c>
      <c r="E26" s="3">
        <f>IF('3_Tasso cambio effettivo'!J26&lt;0,'3_Tasso cambio effettivo'!J26/-5*100,'3_Tasso cambio effettivo'!J26/5*100)</f>
        <v>40</v>
      </c>
      <c r="F26" s="3">
        <f>IF('4_Quota export mondiale'!J26&lt;0,'4_Quota export mondiale'!J26/-6*100,0)</f>
        <v>0</v>
      </c>
      <c r="G26" s="3">
        <f>IF('5_Costo_lavoro'!J26&gt;0,'5_Costo_lavoro'!J26/9*100,0)</f>
        <v>41.111111111111114</v>
      </c>
      <c r="H26" s="3">
        <f>IF('6_Prezzo abitazioni'!J26&gt;0,'6_Prezzo abitazioni'!J26/6*100,0)</f>
        <v>103.33333333333334</v>
      </c>
      <c r="I26" s="3">
        <f>IF('7_Crediti concessi privati'!J26&gt;0,'7_Crediti concessi privati'!J26/14*100,0)</f>
        <v>6.4285714285714297</v>
      </c>
      <c r="J26" s="3">
        <f>IF('8_Debiti settore privato'!J26&gt;0,'8_Debiti settore privato'!J26/133*100,0)</f>
        <v>57.368421052631582</v>
      </c>
      <c r="K26" s="3">
        <f>IF('9_Debito pubblico'!J26&gt;0,'9_Debito pubblico'!J26/60*100,0)</f>
        <v>123.49999999999999</v>
      </c>
      <c r="L26" s="3">
        <f>IF('10_Disoccupazione'!J26&gt;0,'10_Disoccupazione'!J26/10*100,0)</f>
        <v>79</v>
      </c>
      <c r="M26" s="3">
        <f>IF('11_esposizione finanziaria'!J26&gt;0,'11_esposizione finanziaria'!J26/16.5*100,0)</f>
        <v>32.121212121212125</v>
      </c>
      <c r="N26" s="3">
        <f>IF('12_Tasso di attivita'!J26&lt;0,'12_Tasso di attivita'!J26/-0.2*100,0)</f>
        <v>0</v>
      </c>
      <c r="O26" s="3">
        <f>IF('13_Disoccupazione lungo periodo'!J26&gt;0,'13_Disoccupazione lungo periodo'!J26/0.5*100,0)</f>
        <v>0</v>
      </c>
      <c r="P26" s="3">
        <f>IF('14_Disoccupazione giovanile'!J26&gt;0,'14_Disoccupazione giovanile'!J26/2*100,0)</f>
        <v>0</v>
      </c>
      <c r="Q26">
        <f t="shared" si="0"/>
        <v>2</v>
      </c>
      <c r="R26" s="3">
        <f t="shared" si="4"/>
        <v>45.000393299265475</v>
      </c>
      <c r="S26">
        <f t="shared" si="5"/>
        <v>10</v>
      </c>
      <c r="T26">
        <f t="shared" si="1"/>
        <v>0</v>
      </c>
      <c r="U26" s="3">
        <f t="shared" si="2"/>
        <v>45.650793650793652</v>
      </c>
      <c r="V26">
        <f t="shared" si="6"/>
        <v>11</v>
      </c>
      <c r="W26">
        <f t="shared" si="3"/>
        <v>2</v>
      </c>
      <c r="X26" s="3">
        <f t="shared" si="7"/>
        <v>44.639059770638717</v>
      </c>
      <c r="Y26">
        <f t="shared" si="8"/>
        <v>11</v>
      </c>
      <c r="Z26" s="3">
        <f t="shared" si="9"/>
        <v>63.769528041992544</v>
      </c>
    </row>
    <row r="27" spans="1:26">
      <c r="A27" s="4" t="s">
        <v>56</v>
      </c>
      <c r="B27" t="s">
        <v>28</v>
      </c>
      <c r="C27" s="3">
        <f>IF('1_Bilancia commerciale'!J27&lt;1,ABS(1-'1_Bilancia commerciale'!J27)*20,('1_Bilancia commerciale'!J27-1)*20)</f>
        <v>64</v>
      </c>
      <c r="D27" s="3">
        <f>IF('2_posizione internaz.li'!J27&lt;0,'2_posizione internaz.li'!J27/-35*100,0)</f>
        <v>195.14285714285714</v>
      </c>
      <c r="E27" s="3">
        <f>IF('3_Tasso cambio effettivo'!J27&lt;0,'3_Tasso cambio effettivo'!J27/-5*100,'3_Tasso cambio effettivo'!J27/5*100)</f>
        <v>40</v>
      </c>
      <c r="F27" s="3">
        <f>IF('4_Quota export mondiale'!J27&lt;0,'4_Quota export mondiale'!J27/-6*100,0)</f>
        <v>0</v>
      </c>
      <c r="G27" s="3">
        <f>IF('5_Costo_lavoro'!J27&gt;0,'5_Costo_lavoro'!J27/9*100,0)</f>
        <v>89.999999999999986</v>
      </c>
      <c r="H27" s="3">
        <f>IF('6_Prezzo abitazioni'!J27&gt;0,'6_Prezzo abitazioni'!J27/6*100,0)</f>
        <v>73.333333333333343</v>
      </c>
      <c r="I27" s="3">
        <f>IF('7_Crediti concessi privati'!J27&gt;0,'7_Crediti concessi privati'!J27/14*100,0)</f>
        <v>68.571428571428569</v>
      </c>
      <c r="J27" s="3">
        <f>IF('8_Debiti settore privato'!J27&gt;0,'8_Debiti settore privato'!J27/133*100,0)</f>
        <v>71.05263157894737</v>
      </c>
      <c r="K27" s="3">
        <f>IF('9_Debito pubblico'!J27&gt;0,'9_Debito pubblico'!J27/60*100,0)</f>
        <v>85.5</v>
      </c>
      <c r="L27" s="3">
        <f>IF('10_Disoccupazione'!J27&gt;0,'10_Disoccupazione'!J27/10*100,0)</f>
        <v>98.000000000000014</v>
      </c>
      <c r="M27" s="3">
        <f>IF('11_esposizione finanziaria'!J27&gt;0,'11_esposizione finanziaria'!J27/16.5*100,0)</f>
        <v>105.45454545454544</v>
      </c>
      <c r="N27" s="3">
        <f>IF('12_Tasso di attivita'!J27&lt;0,'12_Tasso di attivita'!J27/-0.2*100,0)</f>
        <v>0</v>
      </c>
      <c r="O27" s="3">
        <f>IF('13_Disoccupazione lungo periodo'!J27&gt;0,'13_Disoccupazione lungo periodo'!J27/0.5*100,0)</f>
        <v>0</v>
      </c>
      <c r="P27" s="3">
        <f>IF('14_Disoccupazione giovanile'!J27&gt;0,'14_Disoccupazione giovanile'!J27/2*100,0)</f>
        <v>0</v>
      </c>
      <c r="Q27">
        <f t="shared" si="0"/>
        <v>2</v>
      </c>
      <c r="R27" s="3">
        <f t="shared" si="4"/>
        <v>63.646771148650842</v>
      </c>
      <c r="S27">
        <f t="shared" si="5"/>
        <v>22</v>
      </c>
      <c r="T27">
        <f t="shared" si="1"/>
        <v>1</v>
      </c>
      <c r="U27" s="3">
        <f t="shared" si="2"/>
        <v>77.828571428571422</v>
      </c>
      <c r="V27">
        <f t="shared" si="6"/>
        <v>23</v>
      </c>
      <c r="W27">
        <f t="shared" si="3"/>
        <v>1</v>
      </c>
      <c r="X27" s="3">
        <f t="shared" si="7"/>
        <v>55.767993215361642</v>
      </c>
      <c r="Y27">
        <f t="shared" si="8"/>
        <v>21</v>
      </c>
      <c r="Z27" s="3">
        <f t="shared" si="9"/>
        <v>56.327842142332884</v>
      </c>
    </row>
    <row r="28" spans="1:26">
      <c r="A28" s="4" t="s">
        <v>56</v>
      </c>
      <c r="B28" t="s">
        <v>29</v>
      </c>
      <c r="C28" s="3">
        <f>IF('1_Bilancia commerciale'!J28&lt;1,ABS(1-'1_Bilancia commerciale'!J28)*20,('1_Bilancia commerciale'!J28-1)*20)</f>
        <v>44</v>
      </c>
      <c r="D28" s="3">
        <f>IF('2_posizione internaz.li'!J28&lt;0,'2_posizione internaz.li'!J28/-35*100,0)</f>
        <v>0</v>
      </c>
      <c r="E28" s="3">
        <f>IF('3_Tasso cambio effettivo'!J28&lt;0,'3_Tasso cambio effettivo'!J28/-5*100,'3_Tasso cambio effettivo'!J28/5*100)</f>
        <v>52</v>
      </c>
      <c r="F28" s="3">
        <f>IF('4_Quota export mondiale'!J28&lt;0,'4_Quota export mondiale'!J28/-6*100,0)</f>
        <v>81.833333333333343</v>
      </c>
      <c r="G28" s="3">
        <f>IF('5_Costo_lavoro'!J28&gt;0,'5_Costo_lavoro'!J28/9*100,0)</f>
        <v>0</v>
      </c>
      <c r="H28" s="3">
        <f>IF('6_Prezzo abitazioni'!J28&gt;0,'6_Prezzo abitazioni'!J28/6*100,0)</f>
        <v>15</v>
      </c>
      <c r="I28" s="3">
        <f>IF('7_Crediti concessi privati'!J28&gt;0,'7_Crediti concessi privati'!J28/14*100,0)</f>
        <v>52.857142857142861</v>
      </c>
      <c r="J28" s="3">
        <f>IF('8_Debiti settore privato'!J28&gt;0,'8_Debiti settore privato'!J28/133*100,0)</f>
        <v>109.24812030075188</v>
      </c>
      <c r="K28" s="3">
        <f>IF('9_Debito pubblico'!J28&gt;0,'9_Debito pubblico'!J28/60*100,0)</f>
        <v>101.49999999999999</v>
      </c>
      <c r="L28" s="3">
        <f>IF('10_Disoccupazione'!J28&gt;0,'10_Disoccupazione'!J28/10*100,0)</f>
        <v>89</v>
      </c>
      <c r="M28" s="3">
        <f>IF('11_esposizione finanziaria'!J28&gt;0,'11_esposizione finanziaria'!J28/16.5*100,0)</f>
        <v>0</v>
      </c>
      <c r="N28" s="3">
        <f>IF('12_Tasso di attivita'!J28&lt;0,'12_Tasso di attivita'!J28/-0.2*100,0)</f>
        <v>0</v>
      </c>
      <c r="O28" s="3">
        <f>IF('13_Disoccupazione lungo periodo'!J28&gt;0,'13_Disoccupazione lungo periodo'!J28/0.5*100,0)</f>
        <v>40</v>
      </c>
      <c r="P28" s="3">
        <f>IF('14_Disoccupazione giovanile'!J28&gt;0,'14_Disoccupazione giovanile'!J28/2*100,0)</f>
        <v>0</v>
      </c>
      <c r="Q28">
        <f t="shared" si="0"/>
        <v>2</v>
      </c>
      <c r="R28" s="3">
        <f t="shared" si="4"/>
        <v>41.817042606516289</v>
      </c>
      <c r="S28">
        <f t="shared" si="5"/>
        <v>6</v>
      </c>
      <c r="T28">
        <f t="shared" si="1"/>
        <v>0</v>
      </c>
      <c r="U28" s="3">
        <f t="shared" si="2"/>
        <v>35.56666666666667</v>
      </c>
      <c r="V28">
        <f t="shared" si="6"/>
        <v>7</v>
      </c>
      <c r="W28">
        <f t="shared" si="3"/>
        <v>2</v>
      </c>
      <c r="X28" s="3">
        <f t="shared" si="7"/>
        <v>45.289473684210527</v>
      </c>
      <c r="Y28">
        <f t="shared" si="8"/>
        <v>12</v>
      </c>
      <c r="Z28" s="3">
        <f t="shared" si="9"/>
        <v>69.623913694935581</v>
      </c>
    </row>
    <row r="29" spans="1:26">
      <c r="A29" s="4" t="s">
        <v>57</v>
      </c>
      <c r="B29" t="s">
        <v>30</v>
      </c>
      <c r="C29" s="3">
        <f>IF('1_Bilancia commerciale'!J29&lt;1,ABS(1-'1_Bilancia commerciale'!J29)*20,('1_Bilancia commerciale'!J29-1)*20)</f>
        <v>52</v>
      </c>
      <c r="D29" s="3">
        <f>IF('2_posizione internaz.li'!J29&lt;0,'2_posizione internaz.li'!J29/-35*100,0)</f>
        <v>0</v>
      </c>
      <c r="E29" s="3">
        <f>IF('3_Tasso cambio effettivo'!J29&lt;0,'3_Tasso cambio effettivo'!J29/-5*100,'3_Tasso cambio effettivo'!J29/5*100)</f>
        <v>110.00000000000001</v>
      </c>
      <c r="F29" s="3">
        <f>IF('4_Quota export mondiale'!J29&lt;0,'4_Quota export mondiale'!J29/-6*100,0)</f>
        <v>75.999999999999986</v>
      </c>
      <c r="G29" s="3">
        <f>IF('5_Costo_lavoro'!J29&gt;0,'5_Costo_lavoro'!J29/9*100,0)</f>
        <v>43.333333333333336</v>
      </c>
      <c r="H29" s="3">
        <f>IF('6_Prezzo abitazioni'!J29&gt;0,'6_Prezzo abitazioni'!J29/6*100,0)</f>
        <v>80</v>
      </c>
      <c r="I29" s="3">
        <f>IF('7_Crediti concessi privati'!J29&gt;0,'7_Crediti concessi privati'!J29/14*100,0)</f>
        <v>95</v>
      </c>
      <c r="J29" s="3">
        <f>IF('8_Debiti settore privato'!J29&gt;0,'8_Debiti settore privato'!J29/133*100,0)</f>
        <v>148.79699248120301</v>
      </c>
      <c r="K29" s="3">
        <f>IF('9_Debito pubblico'!J29&gt;0,'9_Debito pubblico'!J29/60*100,0)</f>
        <v>67.833333333333329</v>
      </c>
      <c r="L29" s="3">
        <f>IF('10_Disoccupazione'!J29&gt;0,'10_Disoccupazione'!J29/10*100,0)</f>
        <v>70</v>
      </c>
      <c r="M29" s="3">
        <f>IF('11_esposizione finanziaria'!J29&gt;0,'11_esposizione finanziaria'!J29/16.5*100,0)</f>
        <v>41.81818181818182</v>
      </c>
      <c r="N29" s="3">
        <f>IF('12_Tasso di attivita'!J29&lt;0,'12_Tasso di attivita'!J29/-0.2*100,0)</f>
        <v>0</v>
      </c>
      <c r="O29" s="3">
        <f>IF('13_Disoccupazione lungo periodo'!J29&gt;0,'13_Disoccupazione lungo periodo'!J29/0.5*100,0)</f>
        <v>0</v>
      </c>
      <c r="P29" s="3">
        <f>IF('14_Disoccupazione giovanile'!J29&gt;0,'14_Disoccupazione giovanile'!J29/2*100,0)</f>
        <v>0</v>
      </c>
      <c r="Q29">
        <f t="shared" si="0"/>
        <v>2</v>
      </c>
      <c r="R29" s="3">
        <f t="shared" si="4"/>
        <v>56.055845783289392</v>
      </c>
      <c r="S29">
        <f t="shared" si="5"/>
        <v>20</v>
      </c>
      <c r="T29">
        <f t="shared" si="1"/>
        <v>1</v>
      </c>
      <c r="U29" s="3">
        <f t="shared" si="2"/>
        <v>56.266666666666666</v>
      </c>
      <c r="V29">
        <f t="shared" si="6"/>
        <v>14</v>
      </c>
      <c r="W29">
        <f t="shared" si="3"/>
        <v>1</v>
      </c>
      <c r="X29" s="3">
        <f t="shared" si="7"/>
        <v>55.938723070302018</v>
      </c>
      <c r="Y29">
        <f t="shared" si="8"/>
        <v>22</v>
      </c>
      <c r="Z29" s="3">
        <f t="shared" si="9"/>
        <v>64.151396139974722</v>
      </c>
    </row>
    <row r="30" spans="1:26">
      <c r="A30" s="4" t="s">
        <v>57</v>
      </c>
      <c r="B30" t="s">
        <v>31</v>
      </c>
      <c r="C30" s="3">
        <f>IF('1_Bilancia commerciale'!J30&lt;1,ABS(1-'1_Bilancia commerciale'!J30)*20,('1_Bilancia commerciale'!J30-1)*20)</f>
        <v>110</v>
      </c>
      <c r="D30" s="3">
        <f>IF('2_posizione internaz.li'!J30&lt;0,'2_posizione internaz.li'!J30/-35*100,0)</f>
        <v>28.571428571428569</v>
      </c>
      <c r="E30" s="3">
        <f>IF('3_Tasso cambio effettivo'!J30&lt;0,'3_Tasso cambio effettivo'!J30/-5*100,'3_Tasso cambio effettivo'!J30/5*100)</f>
        <v>216</v>
      </c>
      <c r="F30" s="3">
        <f>IF('4_Quota export mondiale'!J30&lt;0,'4_Quota export mondiale'!J30/-6*100,0)</f>
        <v>19.666666666666664</v>
      </c>
      <c r="G30" s="3">
        <f>IF('5_Costo_lavoro'!J30&gt;0,'5_Costo_lavoro'!J30/9*100,0)</f>
        <v>56.666666666666664</v>
      </c>
      <c r="H30" s="3">
        <f>IF('6_Prezzo abitazioni'!J30&gt;0,'6_Prezzo abitazioni'!J30/6*100,0)</f>
        <v>51.666666666666671</v>
      </c>
      <c r="I30" s="3">
        <f>IF('7_Crediti concessi privati'!J30&gt;0,'7_Crediti concessi privati'!J30/14*100,0)</f>
        <v>51.428571428571438</v>
      </c>
      <c r="J30" s="3">
        <f>IF('8_Debiti settore privato'!J30&gt;0,'8_Debiti settore privato'!J30/133*100,0)</f>
        <v>126.09022556390977</v>
      </c>
      <c r="K30" s="3">
        <f>IF('9_Debito pubblico'!J30&gt;0,'9_Debito pubblico'!J30/60*100,0)</f>
        <v>143.66666666666669</v>
      </c>
      <c r="L30" s="3">
        <f>IF('10_Disoccupazione'!J30&gt;0,'10_Disoccupazione'!J30/10*100,0)</f>
        <v>48</v>
      </c>
      <c r="M30" s="3">
        <f>IF('11_esposizione finanziaria'!J30&gt;0,'11_esposizione finanziaria'!J30/16.5*100,0)</f>
        <v>0</v>
      </c>
      <c r="N30" s="3">
        <f>IF('12_Tasso di attivita'!J30&lt;0,'12_Tasso di attivita'!J30/-0.2*100,0)</f>
        <v>0</v>
      </c>
      <c r="O30" s="3">
        <f>IF('13_Disoccupazione lungo periodo'!J30&gt;0,'13_Disoccupazione lungo periodo'!J30/0.5*100,0)</f>
        <v>0</v>
      </c>
      <c r="P30" s="3">
        <f>IF('14_Disoccupazione giovanile'!J30&gt;0,'14_Disoccupazione giovanile'!J30/2*100,0)</f>
        <v>0</v>
      </c>
      <c r="Q30">
        <f t="shared" si="0"/>
        <v>4</v>
      </c>
      <c r="R30" s="3">
        <f t="shared" si="4"/>
        <v>60.839778016469758</v>
      </c>
      <c r="S30">
        <f t="shared" si="5"/>
        <v>21</v>
      </c>
      <c r="T30">
        <f t="shared" si="1"/>
        <v>2</v>
      </c>
      <c r="U30" s="3">
        <f t="shared" si="2"/>
        <v>86.180952380952391</v>
      </c>
      <c r="V30">
        <f t="shared" si="6"/>
        <v>24</v>
      </c>
      <c r="W30">
        <f t="shared" si="3"/>
        <v>2</v>
      </c>
      <c r="X30" s="3">
        <f t="shared" si="7"/>
        <v>46.761347813979391</v>
      </c>
      <c r="Y30">
        <f t="shared" si="8"/>
        <v>14</v>
      </c>
      <c r="Z30" s="3">
        <f t="shared" si="9"/>
        <v>49.409888451115336</v>
      </c>
    </row>
    <row r="31" spans="1:26">
      <c r="A31" s="4"/>
      <c r="B31" t="s">
        <v>82</v>
      </c>
      <c r="C31" s="3">
        <f>AVERAGE(C3:C30)</f>
        <v>53.357142857142854</v>
      </c>
      <c r="D31" s="3">
        <f t="shared" ref="D31:P31" si="10">AVERAGE(D3:D30)</f>
        <v>120.58163265306121</v>
      </c>
      <c r="E31" s="3">
        <f>AVERAGE(E3:E30)</f>
        <v>59.785714285714285</v>
      </c>
      <c r="F31" s="3">
        <f>AVERAGE(F3:F30)</f>
        <v>6.5535714285714279</v>
      </c>
      <c r="G31" s="3">
        <f t="shared" si="10"/>
        <v>53.571428571428569</v>
      </c>
      <c r="H31" s="3">
        <f>AVERAGE(H3:H30)</f>
        <v>68.809523809523796</v>
      </c>
      <c r="I31" s="3">
        <f>AVERAGE(I3:I30)</f>
        <v>32.984693877551017</v>
      </c>
      <c r="J31" s="3">
        <f t="shared" si="10"/>
        <v>105.42696025778733</v>
      </c>
      <c r="K31" s="3">
        <f t="shared" si="10"/>
        <v>113.23809523809526</v>
      </c>
      <c r="L31" s="3">
        <f t="shared" si="10"/>
        <v>86.428571428571431</v>
      </c>
      <c r="M31" s="3">
        <f t="shared" si="10"/>
        <v>32.294372294372302</v>
      </c>
      <c r="N31" s="3">
        <f t="shared" si="10"/>
        <v>23.214285714285715</v>
      </c>
      <c r="O31" s="3">
        <f t="shared" si="10"/>
        <v>7.1428571428571432</v>
      </c>
      <c r="P31" s="3">
        <f t="shared" si="10"/>
        <v>0</v>
      </c>
      <c r="R31" s="3">
        <f t="shared" si="4"/>
        <v>54.527774968497305</v>
      </c>
      <c r="U31" s="3">
        <f t="shared" si="2"/>
        <v>58.769897959183666</v>
      </c>
      <c r="X31" s="3">
        <f t="shared" si="7"/>
        <v>52.171039973671562</v>
      </c>
      <c r="Z31" s="3">
        <f t="shared" si="9"/>
        <v>61.507233179304912</v>
      </c>
    </row>
    <row r="32" spans="1:26">
      <c r="A32" s="4" t="s">
        <v>56</v>
      </c>
      <c r="C32" s="3">
        <f>SUMIF($A3:$A30,"EUR",C3:C30)/19</f>
        <v>52.421052631578945</v>
      </c>
      <c r="D32" s="3">
        <f t="shared" ref="D32:P32" si="11">SUMIF($A3:$A30,"EUR",D3:D30)/19</f>
        <v>131.42857142857144</v>
      </c>
      <c r="E32" s="3">
        <f t="shared" si="11"/>
        <v>50</v>
      </c>
      <c r="F32" s="3">
        <f t="shared" si="11"/>
        <v>4.6228070175438605</v>
      </c>
      <c r="G32" s="3">
        <f t="shared" si="11"/>
        <v>44.678362573099413</v>
      </c>
      <c r="H32" s="3">
        <f t="shared" si="11"/>
        <v>63.859649122807014</v>
      </c>
      <c r="I32" s="3">
        <f t="shared" si="11"/>
        <v>34.699248120300751</v>
      </c>
      <c r="J32" s="3">
        <f t="shared" si="11"/>
        <v>114.61416699643848</v>
      </c>
      <c r="K32" s="3">
        <f t="shared" si="11"/>
        <v>126.61403508771929</v>
      </c>
      <c r="L32" s="3">
        <f t="shared" si="11"/>
        <v>95.526315789473685</v>
      </c>
      <c r="M32" s="3">
        <f t="shared" si="11"/>
        <v>28.357256778309409</v>
      </c>
      <c r="N32" s="3">
        <f t="shared" si="11"/>
        <v>34.210526315789473</v>
      </c>
      <c r="O32" s="3">
        <f t="shared" si="11"/>
        <v>10.526315789473685</v>
      </c>
      <c r="P32" s="3">
        <f t="shared" si="11"/>
        <v>0</v>
      </c>
      <c r="R32" s="3">
        <f t="shared" si="4"/>
        <v>56.539879117936096</v>
      </c>
      <c r="U32" s="3">
        <f t="shared" si="2"/>
        <v>56.630158730158733</v>
      </c>
      <c r="X32" s="3">
        <f t="shared" si="7"/>
        <v>56.489723777812429</v>
      </c>
      <c r="Z32" s="3">
        <f t="shared" si="9"/>
        <v>64.228687777780507</v>
      </c>
    </row>
    <row r="33" spans="1:26">
      <c r="A33" s="4" t="s">
        <v>57</v>
      </c>
      <c r="C33" s="3">
        <f>SUMIF($A3:$A30,"N_EUR",C3:C30)/9</f>
        <v>55.333333333333336</v>
      </c>
      <c r="D33" s="3">
        <f t="shared" ref="D33:P33" si="12">SUMIF($A3:$A30,"N_EUR",D3:D30)/9</f>
        <v>97.682539682539698</v>
      </c>
      <c r="E33" s="3">
        <f t="shared" si="12"/>
        <v>80.444444444444443</v>
      </c>
      <c r="F33" s="3">
        <f t="shared" si="12"/>
        <v>10.629629629629628</v>
      </c>
      <c r="G33" s="3">
        <f t="shared" si="12"/>
        <v>72.34567901234567</v>
      </c>
      <c r="H33" s="3">
        <f t="shared" si="12"/>
        <v>79.259259259259252</v>
      </c>
      <c r="I33" s="3">
        <f t="shared" si="12"/>
        <v>29.365079365079364</v>
      </c>
      <c r="J33" s="3">
        <f t="shared" si="12"/>
        <v>86.031746031746025</v>
      </c>
      <c r="K33" s="3">
        <f t="shared" si="12"/>
        <v>85</v>
      </c>
      <c r="L33" s="3">
        <f t="shared" si="12"/>
        <v>67.222222222222229</v>
      </c>
      <c r="M33" s="3">
        <f t="shared" si="12"/>
        <v>40.606060606060602</v>
      </c>
      <c r="N33" s="3">
        <f t="shared" si="12"/>
        <v>0</v>
      </c>
      <c r="O33" s="3">
        <f t="shared" si="12"/>
        <v>0</v>
      </c>
      <c r="P33" s="3">
        <f t="shared" si="12"/>
        <v>0</v>
      </c>
      <c r="R33" s="3">
        <f t="shared" si="4"/>
        <v>50.279999541904296</v>
      </c>
      <c r="U33" s="3">
        <f t="shared" si="2"/>
        <v>63.287125220458549</v>
      </c>
      <c r="X33" s="3">
        <f t="shared" si="7"/>
        <v>43.053818609374169</v>
      </c>
      <c r="Z33" s="3">
        <f t="shared" si="9"/>
        <v>55.046648911054696</v>
      </c>
    </row>
    <row r="34" spans="1:26">
      <c r="N34" s="3"/>
      <c r="O34" s="3"/>
      <c r="P34" s="3"/>
      <c r="R34" s="3"/>
      <c r="U34" s="3"/>
      <c r="X34" s="3"/>
    </row>
    <row r="35" spans="1:2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6">
      <c r="A36" s="4" t="s">
        <v>59</v>
      </c>
      <c r="E36" s="7" t="s">
        <v>71</v>
      </c>
      <c r="G36" s="6" t="s">
        <v>72</v>
      </c>
    </row>
    <row r="38" spans="1:26">
      <c r="C38" s="3">
        <v>46</v>
      </c>
      <c r="D38" s="3">
        <v>7.1428571428571423</v>
      </c>
      <c r="E38" s="3">
        <v>8</v>
      </c>
      <c r="F38" s="3">
        <v>98.333333333333343</v>
      </c>
      <c r="G38" s="3">
        <v>83.333333333333343</v>
      </c>
      <c r="H38" s="3">
        <v>0</v>
      </c>
      <c r="I38" s="3">
        <v>118.57142857142857</v>
      </c>
      <c r="J38" s="3">
        <v>116.69172932330827</v>
      </c>
      <c r="K38" s="3">
        <v>54.500000000000007</v>
      </c>
      <c r="L38" s="3">
        <v>70</v>
      </c>
      <c r="M38" s="3">
        <v>0</v>
      </c>
    </row>
    <row r="39" spans="1:26">
      <c r="C39" s="3">
        <f>C28-C38</f>
        <v>-2</v>
      </c>
      <c r="D39" s="3">
        <f t="shared" ref="D39:M39" si="13">D28-D38</f>
        <v>-7.1428571428571423</v>
      </c>
      <c r="E39" s="3">
        <f t="shared" si="13"/>
        <v>44</v>
      </c>
      <c r="F39" s="3">
        <f t="shared" si="13"/>
        <v>-16.5</v>
      </c>
      <c r="G39" s="3">
        <f t="shared" si="13"/>
        <v>-83.333333333333343</v>
      </c>
      <c r="H39" s="3">
        <f t="shared" si="13"/>
        <v>15</v>
      </c>
      <c r="I39" s="3">
        <f t="shared" si="13"/>
        <v>-65.714285714285708</v>
      </c>
      <c r="J39" s="3">
        <f t="shared" si="13"/>
        <v>-7.4436090225563873</v>
      </c>
      <c r="K39" s="3">
        <f t="shared" si="13"/>
        <v>46.999999999999979</v>
      </c>
      <c r="L39" s="3">
        <f t="shared" si="13"/>
        <v>19</v>
      </c>
      <c r="M39" s="3">
        <f t="shared" si="13"/>
        <v>0</v>
      </c>
    </row>
  </sheetData>
  <mergeCells count="3">
    <mergeCell ref="Q1:S1"/>
    <mergeCell ref="X1:Z1"/>
    <mergeCell ref="T1:V1"/>
  </mergeCells>
  <conditionalFormatting sqref="N31:P31 C3:M33">
    <cfRule type="cellIs" dxfId="22" priority="4" stopIfTrue="1" operator="greaterThanOrEqual">
      <formula>100</formula>
    </cfRule>
  </conditionalFormatting>
  <conditionalFormatting sqref="N3:N30 N32:N33">
    <cfRule type="cellIs" dxfId="21" priority="3" stopIfTrue="1" operator="greaterThanOrEqual">
      <formula>100</formula>
    </cfRule>
  </conditionalFormatting>
  <conditionalFormatting sqref="O3:O30 O32:O33">
    <cfRule type="cellIs" dxfId="20" priority="2" stopIfTrue="1" operator="greaterThanOrEqual">
      <formula>100</formula>
    </cfRule>
  </conditionalFormatting>
  <conditionalFormatting sqref="P3:P30 P32:P33">
    <cfRule type="cellIs" dxfId="19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39"/>
  <sheetViews>
    <sheetView workbookViewId="0">
      <selection activeCell="K3" sqref="K3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1" spans="1:28">
      <c r="Q1" s="74" t="s">
        <v>79</v>
      </c>
      <c r="R1" s="75"/>
      <c r="S1" s="75"/>
      <c r="T1" s="74" t="s">
        <v>80</v>
      </c>
      <c r="U1" s="75"/>
      <c r="V1" s="75"/>
      <c r="W1" s="14"/>
      <c r="X1" s="74" t="s">
        <v>81</v>
      </c>
      <c r="Y1" s="74"/>
      <c r="Z1" s="74"/>
    </row>
    <row r="2" spans="1:28" ht="51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53</v>
      </c>
      <c r="R2" s="8" t="s">
        <v>54</v>
      </c>
      <c r="S2" s="8" t="s">
        <v>55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133</v>
      </c>
      <c r="AA2" s="8" t="s">
        <v>138</v>
      </c>
      <c r="AB2" s="8" t="s">
        <v>139</v>
      </c>
    </row>
    <row r="3" spans="1:28">
      <c r="A3" s="4" t="s">
        <v>56</v>
      </c>
      <c r="B3" t="s">
        <v>3</v>
      </c>
      <c r="C3" s="3">
        <f>IF('1_Bilancia commerciale'!K3&lt;1,ABS(1-'1_Bilancia commerciale'!K3)*20,('1_Bilancia commerciale'!K3-1)*20)</f>
        <v>14</v>
      </c>
      <c r="D3" s="3">
        <f>IF('2_posizione internaz.li'!K3&lt;0,'2_posizione internaz.li'!K3/-35*100,0)</f>
        <v>0</v>
      </c>
      <c r="E3" s="3">
        <f>IF('3_Tasso cambio effettivo'!K3&lt;0,'3_Tasso cambio effettivo'!K3/-5*100,'3_Tasso cambio effettivo'!K3/5*100)</f>
        <v>138</v>
      </c>
      <c r="F3" s="3">
        <f>IF('4_Quota export mondiale'!K3&lt;0,'4_Quota export mondiale'!K3/-6*100,0)</f>
        <v>24.333333333333332</v>
      </c>
      <c r="G3" s="3">
        <f>IF('5_Costo_lavoro'!K3&gt;0,'5_Costo_lavoro'!K3/9*100,0)</f>
        <v>41.111111111111114</v>
      </c>
      <c r="H3" s="3">
        <f>IF('6_Prezzo abitazioni'!K3&gt;0,'6_Prezzo abitazioni'!K3/6*100,0)</f>
        <v>16.666666666666664</v>
      </c>
      <c r="I3" s="3">
        <f>IF('7_Crediti concessi privati'!K3&gt;0,'7_Crediti concessi privati'!K3/14*100,0)</f>
        <v>5.7142857142857144</v>
      </c>
      <c r="J3" s="3">
        <f>IF('8_Debiti settore privato'!K3&gt;0,'8_Debiti settore privato'!K3/133*100,0)</f>
        <v>134.21052631578948</v>
      </c>
      <c r="K3" s="3">
        <f>IF('9_Debito pubblico'!K3&gt;0,'9_Debito pubblico'!K3/60*100,0)</f>
        <v>166.66666666666669</v>
      </c>
      <c r="L3" s="3">
        <f>IF('10_Disoccupazione'!K3&gt;0,'10_Disoccupazione'!K3/10*100,0)</f>
        <v>70</v>
      </c>
      <c r="M3" s="3">
        <f>IF('11_esposizione finanziaria'!K3&gt;0,'11_esposizione finanziaria'!K3/16.5*100,0)</f>
        <v>0</v>
      </c>
      <c r="N3" s="3">
        <f>IF('12_Tasso di attivita'!K3&lt;0,'12_Tasso di attivita'!K3/-0.2*100,0)</f>
        <v>0</v>
      </c>
      <c r="O3" s="3">
        <f>IF('13_Disoccupazione lungo periodo'!K3&gt;0,'13_Disoccupazione lungo periodo'!K3/0.5*100,0)</f>
        <v>0</v>
      </c>
      <c r="P3" s="3">
        <f>IF('14_Disoccupazione giovanile'!K3&gt;0,'14_Disoccupazione giovanile'!K3/2*100,0)</f>
        <v>0</v>
      </c>
      <c r="Q3">
        <f t="shared" ref="Q3:Q30" si="0">COUNTIF(C3:P3,"&gt;=100")</f>
        <v>3</v>
      </c>
      <c r="R3" s="3">
        <f>AVERAGE(C3:P3)</f>
        <v>43.621613557703782</v>
      </c>
      <c r="S3">
        <f>RANK(R3,R$3:R$30,1)</f>
        <v>6</v>
      </c>
      <c r="T3">
        <f t="shared" ref="T3:T30" si="1">COUNTIF(C3:G3,"&gt;=100")</f>
        <v>1</v>
      </c>
      <c r="U3" s="3">
        <f t="shared" ref="U3:U33" si="2">AVERAGE(C3:G3)</f>
        <v>43.488888888888894</v>
      </c>
      <c r="V3">
        <f>RANK(U3,U$3:U$30,1)</f>
        <v>5</v>
      </c>
      <c r="W3">
        <f t="shared" ref="W3:W30" si="3">COUNTIF(H3:P3,"&gt;=100")</f>
        <v>2</v>
      </c>
      <c r="X3" s="3">
        <f>AVERAGE(H3:P3)</f>
        <v>43.695349484823168</v>
      </c>
      <c r="Y3">
        <f>RANK(X3,X$3:X$30,1)</f>
        <v>15</v>
      </c>
      <c r="Z3" s="3">
        <f>SUM(H3:P3)/14/R3*100</f>
        <v>64.394379838333478</v>
      </c>
      <c r="AA3" s="3">
        <f>SUM(C3:G3)/14</f>
        <v>15.531746031746033</v>
      </c>
      <c r="AB3" s="3">
        <f>SUM(H3:P3)/14</f>
        <v>28.08986752595775</v>
      </c>
    </row>
    <row r="4" spans="1:28">
      <c r="A4" s="4" t="s">
        <v>57</v>
      </c>
      <c r="B4" t="s">
        <v>5</v>
      </c>
      <c r="C4" s="3">
        <f>IF('1_Bilancia commerciale'!K4&lt;1,ABS(1-'1_Bilancia commerciale'!K4)*20,('1_Bilancia commerciale'!K4-1)*20)</f>
        <v>60</v>
      </c>
      <c r="D4" s="3">
        <f>IF('2_posizione internaz.li'!K4&lt;0,'2_posizione internaz.li'!K4/-35*100,0)</f>
        <v>100.57142857142858</v>
      </c>
      <c r="E4" s="3">
        <f>IF('3_Tasso cambio effettivo'!K4&lt;0,'3_Tasso cambio effettivo'!K4/-5*100,'3_Tasso cambio effettivo'!K4/5*100)</f>
        <v>78</v>
      </c>
      <c r="F4" s="3">
        <f>IF('4_Quota export mondiale'!K4&lt;0,'4_Quota export mondiale'!K4/-6*100,0)</f>
        <v>0</v>
      </c>
      <c r="G4" s="3">
        <f>IF('5_Costo_lavoro'!K4&gt;0,'5_Costo_lavoro'!K4/9*100,0)</f>
        <v>203.33333333333331</v>
      </c>
      <c r="H4" s="3">
        <f>IF('6_Prezzo abitazioni'!K4&gt;0,'6_Prezzo abitazioni'!K4/6*100,0)</f>
        <v>75</v>
      </c>
      <c r="I4" s="3">
        <f>IF('7_Crediti concessi privati'!K4&gt;0,'7_Crediti concessi privati'!K4/14*100,0)</f>
        <v>27.857142857142858</v>
      </c>
      <c r="J4" s="3">
        <f>IF('8_Debiti settore privato'!K4&gt;0,'8_Debiti settore privato'!K4/133*100,0)</f>
        <v>71.428571428571431</v>
      </c>
      <c r="K4" s="3">
        <f>IF('9_Debito pubblico'!K4&gt;0,'9_Debito pubblico'!K4/60*100,0)</f>
        <v>37.166666666666671</v>
      </c>
      <c r="L4" s="3">
        <f>IF('10_Disoccupazione'!K4&gt;0,'10_Disoccupazione'!K4/10*100,0)</f>
        <v>63</v>
      </c>
      <c r="M4" s="3">
        <f>IF('11_esposizione finanziaria'!K4&gt;0,'11_esposizione finanziaria'!K4/16.5*100,0)</f>
        <v>41.212121212121211</v>
      </c>
      <c r="N4" s="3">
        <f>IF('12_Tasso di attivita'!K4&lt;0,'12_Tasso di attivita'!K4/-0.2*100,0)</f>
        <v>0</v>
      </c>
      <c r="O4" s="3">
        <f>IF('13_Disoccupazione lungo periodo'!K4&gt;0,'13_Disoccupazione lungo periodo'!K4/0.5*100,0)</f>
        <v>0</v>
      </c>
      <c r="P4" s="3">
        <f>IF('14_Disoccupazione giovanile'!K4&gt;0,'14_Disoccupazione giovanile'!K4/2*100,0)</f>
        <v>0</v>
      </c>
      <c r="Q4">
        <f t="shared" si="0"/>
        <v>2</v>
      </c>
      <c r="R4" s="3">
        <f t="shared" ref="R4:R33" si="4">AVERAGE(C4:P4)</f>
        <v>54.112090290661726</v>
      </c>
      <c r="S4">
        <f t="shared" ref="S4:S30" si="5">RANK(R4,R$3:R$30,1)</f>
        <v>17</v>
      </c>
      <c r="T4">
        <f t="shared" si="1"/>
        <v>2</v>
      </c>
      <c r="U4" s="3">
        <f t="shared" si="2"/>
        <v>88.38095238095238</v>
      </c>
      <c r="V4">
        <f t="shared" ref="V4:V30" si="6">RANK(U4,U$3:U$30,1)</f>
        <v>23</v>
      </c>
      <c r="W4">
        <f t="shared" si="3"/>
        <v>0</v>
      </c>
      <c r="X4" s="3">
        <f t="shared" ref="X4:X33" si="7">AVERAGE(H4:P4)</f>
        <v>35.073833573833575</v>
      </c>
      <c r="Y4">
        <f t="shared" ref="Y4:Y30" si="8">RANK(X4,X$3:X$30,1)</f>
        <v>5</v>
      </c>
      <c r="Z4" s="3">
        <f t="shared" ref="Z4:Z33" si="9">SUM(H4:P4)/14/R4*100</f>
        <v>41.668071440612344</v>
      </c>
      <c r="AA4" s="3">
        <f t="shared" ref="AA4:AA33" si="10">SUM(C4:G4)/14</f>
        <v>31.564625850340139</v>
      </c>
      <c r="AB4" s="3">
        <f t="shared" ref="AB4:AB33" si="11">SUM(H4:P4)/14</f>
        <v>22.547464440321583</v>
      </c>
    </row>
    <row r="5" spans="1:28">
      <c r="A5" s="4" t="s">
        <v>57</v>
      </c>
      <c r="B5" t="s">
        <v>6</v>
      </c>
      <c r="C5" s="3">
        <f>IF('1_Bilancia commerciale'!K5&lt;1,ABS(1-'1_Bilancia commerciale'!K5)*20,('1_Bilancia commerciale'!K5-1)*20)</f>
        <v>3.9999999999999991</v>
      </c>
      <c r="D5" s="3">
        <f>IF('2_posizione internaz.li'!K5&lt;0,'2_posizione internaz.li'!K5/-35*100,0)</f>
        <v>67.142857142857139</v>
      </c>
      <c r="E5" s="3">
        <f>IF('3_Tasso cambio effettivo'!K5&lt;0,'3_Tasso cambio effettivo'!K5/-5*100,'3_Tasso cambio effettivo'!K5/5*100)</f>
        <v>220.00000000000003</v>
      </c>
      <c r="F5" s="3">
        <f>IF('4_Quota export mondiale'!K5&lt;0,'4_Quota export mondiale'!K5/-6*100,0)</f>
        <v>0</v>
      </c>
      <c r="G5" s="3">
        <f>IF('5_Costo_lavoro'!K5&gt;0,'5_Costo_lavoro'!K5/9*100,0)</f>
        <v>150</v>
      </c>
      <c r="H5" s="3">
        <f>IF('6_Prezzo abitazioni'!K5&gt;0,'6_Prezzo abitazioni'!K5/6*100,0)</f>
        <v>101.66666666666666</v>
      </c>
      <c r="I5" s="3">
        <f>IF('7_Crediti concessi privati'!K5&gt;0,'7_Crediti concessi privati'!K5/14*100,0)</f>
        <v>37.857142857142854</v>
      </c>
      <c r="J5" s="3">
        <f>IF('8_Debiti settore privato'!K5&gt;0,'8_Debiti settore privato'!K5/133*100,0)</f>
        <v>53.157894736842103</v>
      </c>
      <c r="K5" s="3">
        <f>IF('9_Debito pubblico'!K5&gt;0,'9_Debito pubblico'!K5/60*100,0)</f>
        <v>54.333333333333336</v>
      </c>
      <c r="L5" s="3">
        <f>IF('10_Disoccupazione'!K5&gt;0,'10_Disoccupazione'!K5/10*100,0)</f>
        <v>30</v>
      </c>
      <c r="M5" s="3">
        <f>IF('11_esposizione finanziaria'!K5&gt;0,'11_esposizione finanziaria'!K5/16.5*100,0)</f>
        <v>44.848484848484851</v>
      </c>
      <c r="N5" s="3">
        <f>IF('12_Tasso di attivita'!K5&lt;0,'12_Tasso di attivita'!K5/-0.2*100,0)</f>
        <v>0</v>
      </c>
      <c r="O5" s="3">
        <f>IF('13_Disoccupazione lungo periodo'!K5&gt;0,'13_Disoccupazione lungo periodo'!K5/0.5*100,0)</f>
        <v>0</v>
      </c>
      <c r="P5" s="3">
        <f>IF('14_Disoccupazione giovanile'!K5&gt;0,'14_Disoccupazione giovanile'!K5/2*100,0)</f>
        <v>0</v>
      </c>
      <c r="Q5">
        <f t="shared" si="0"/>
        <v>3</v>
      </c>
      <c r="R5" s="3">
        <f t="shared" si="4"/>
        <v>54.500455684666221</v>
      </c>
      <c r="S5">
        <f t="shared" si="5"/>
        <v>18</v>
      </c>
      <c r="T5">
        <f t="shared" si="1"/>
        <v>2</v>
      </c>
      <c r="U5" s="3">
        <f t="shared" si="2"/>
        <v>88.228571428571428</v>
      </c>
      <c r="V5">
        <f t="shared" si="6"/>
        <v>22</v>
      </c>
      <c r="W5">
        <f t="shared" si="3"/>
        <v>1</v>
      </c>
      <c r="X5" s="3">
        <f t="shared" si="7"/>
        <v>35.762613604718872</v>
      </c>
      <c r="Y5">
        <f t="shared" si="8"/>
        <v>6</v>
      </c>
      <c r="Z5" s="3">
        <f t="shared" si="9"/>
        <v>42.183595190566265</v>
      </c>
      <c r="AA5" s="3">
        <f t="shared" si="10"/>
        <v>31.510204081632654</v>
      </c>
      <c r="AB5" s="3">
        <f t="shared" si="11"/>
        <v>22.99025160303356</v>
      </c>
    </row>
    <row r="6" spans="1:28">
      <c r="A6" s="4" t="s">
        <v>57</v>
      </c>
      <c r="B6" t="s">
        <v>7</v>
      </c>
      <c r="C6" s="3">
        <f>IF('1_Bilancia commerciale'!K6&lt;1,ABS(1-'1_Bilancia commerciale'!K6)*20,('1_Bilancia commerciale'!K6-1)*20)</f>
        <v>130</v>
      </c>
      <c r="D6" s="3">
        <f>IF('2_posizione internaz.li'!K6&lt;0,'2_posizione internaz.li'!K6/-35*100,0)</f>
        <v>0</v>
      </c>
      <c r="E6" s="3">
        <f>IF('3_Tasso cambio effettivo'!K6&lt;0,'3_Tasso cambio effettivo'!K6/-5*100,'3_Tasso cambio effettivo'!K6/5*100)</f>
        <v>52</v>
      </c>
      <c r="F6" s="3">
        <f>IF('4_Quota export mondiale'!K6&lt;0,'4_Quota export mondiale'!K6/-6*100,0)</f>
        <v>25</v>
      </c>
      <c r="G6" s="3">
        <f>IF('5_Costo_lavoro'!K6&gt;0,'5_Costo_lavoro'!K6/9*100,0)</f>
        <v>17.777777777777779</v>
      </c>
      <c r="H6" s="3">
        <f>IF('6_Prezzo abitazioni'!K6&gt;0,'6_Prezzo abitazioni'!K6/6*100,0)</f>
        <v>58.333333333333336</v>
      </c>
      <c r="I6" s="3">
        <f>IF('7_Crediti concessi privati'!K6&gt;0,'7_Crediti concessi privati'!K6/14*100,0)</f>
        <v>25</v>
      </c>
      <c r="J6" s="3">
        <f>IF('8_Debiti settore privato'!K6&gt;0,'8_Debiti settore privato'!K6/133*100,0)</f>
        <v>149.09774436090225</v>
      </c>
      <c r="K6" s="3">
        <f>IF('9_Debito pubblico'!K6&gt;0,'9_Debito pubblico'!K6/60*100,0)</f>
        <v>57.000000000000007</v>
      </c>
      <c r="L6" s="3">
        <f>IF('10_Disoccupazione'!K6&gt;0,'10_Disoccupazione'!K6/10*100,0)</f>
        <v>55.999999999999993</v>
      </c>
      <c r="M6" s="3">
        <f>IF('11_esposizione finanziaria'!K6&gt;0,'11_esposizione finanziaria'!K6/16.5*100,0)</f>
        <v>0</v>
      </c>
      <c r="N6" s="3">
        <f>IF('12_Tasso di attivita'!K6&lt;0,'12_Tasso di attivita'!K6/-0.2*100,0)</f>
        <v>0</v>
      </c>
      <c r="O6" s="3">
        <f>IF('13_Disoccupazione lungo periodo'!K6&gt;0,'13_Disoccupazione lungo periodo'!K6/0.5*100,0)</f>
        <v>0</v>
      </c>
      <c r="P6" s="3">
        <f>IF('14_Disoccupazione giovanile'!K6&gt;0,'14_Disoccupazione giovanile'!K6/2*100,0)</f>
        <v>0</v>
      </c>
      <c r="Q6">
        <f t="shared" si="0"/>
        <v>2</v>
      </c>
      <c r="R6" s="3">
        <f t="shared" si="4"/>
        <v>40.729203962286668</v>
      </c>
      <c r="S6">
        <f t="shared" si="5"/>
        <v>3</v>
      </c>
      <c r="T6">
        <f t="shared" si="1"/>
        <v>1</v>
      </c>
      <c r="U6" s="3">
        <f t="shared" si="2"/>
        <v>44.955555555555556</v>
      </c>
      <c r="V6">
        <f t="shared" si="6"/>
        <v>6</v>
      </c>
      <c r="W6">
        <f t="shared" si="3"/>
        <v>1</v>
      </c>
      <c r="X6" s="3">
        <f t="shared" si="7"/>
        <v>38.381230854915067</v>
      </c>
      <c r="Y6">
        <f t="shared" si="8"/>
        <v>9</v>
      </c>
      <c r="Z6" s="3">
        <f t="shared" si="9"/>
        <v>60.579746241978491</v>
      </c>
      <c r="AA6" s="3">
        <f t="shared" si="10"/>
        <v>16.055555555555554</v>
      </c>
      <c r="AB6" s="3">
        <f t="shared" si="11"/>
        <v>24.673648406731115</v>
      </c>
    </row>
    <row r="7" spans="1:28">
      <c r="A7" s="4" t="s">
        <v>56</v>
      </c>
      <c r="B7" t="s">
        <v>8</v>
      </c>
      <c r="C7" s="3">
        <f>IF('1_Bilancia commerciale'!K7&lt;1,ABS(1-'1_Bilancia commerciale'!K7)*20,('1_Bilancia commerciale'!K7-1)*20)</f>
        <v>140</v>
      </c>
      <c r="D7" s="3">
        <f>IF('2_posizione internaz.li'!K7&lt;0,'2_posizione internaz.li'!K7/-35*100,0)</f>
        <v>0</v>
      </c>
      <c r="E7" s="3">
        <f>IF('3_Tasso cambio effettivo'!K7&lt;0,'3_Tasso cambio effettivo'!K7/-5*100,'3_Tasso cambio effettivo'!K7/5*100)</f>
        <v>106</v>
      </c>
      <c r="F7" s="3">
        <f>IF('4_Quota export mondiale'!K7&lt;0,'4_Quota export mondiale'!K7/-6*100,0)</f>
        <v>0</v>
      </c>
      <c r="G7" s="3">
        <f>IF('5_Costo_lavoro'!K7&gt;0,'5_Costo_lavoro'!K7/9*100,0)</f>
        <v>62.222222222222221</v>
      </c>
      <c r="H7" s="3">
        <f>IF('6_Prezzo abitazioni'!K7&gt;0,'6_Prezzo abitazioni'!K7/6*100,0)</f>
        <v>85</v>
      </c>
      <c r="I7" s="3">
        <f>IF('7_Crediti concessi privati'!K7&gt;0,'7_Crediti concessi privati'!K7/14*100,0)</f>
        <v>46.428571428571431</v>
      </c>
      <c r="J7" s="3">
        <f>IF('8_Debiti settore privato'!K7&gt;0,'8_Debiti settore privato'!K7/133*100,0)</f>
        <v>76.766917293233078</v>
      </c>
      <c r="K7" s="3">
        <f>IF('9_Debito pubblico'!K7&gt;0,'9_Debito pubblico'!K7/60*100,0)</f>
        <v>103.16666666666667</v>
      </c>
      <c r="L7" s="3">
        <f>IF('10_Disoccupazione'!K7&gt;0,'10_Disoccupazione'!K7/10*100,0)</f>
        <v>38</v>
      </c>
      <c r="M7" s="3">
        <f>IF('11_esposizione finanziaria'!K7&gt;0,'11_esposizione finanziaria'!K7/16.5*100,0)</f>
        <v>12.121212121212121</v>
      </c>
      <c r="N7" s="3">
        <f>IF('12_Tasso di attivita'!K7&lt;0,'12_Tasso di attivita'!K7/-0.2*100,0)</f>
        <v>0</v>
      </c>
      <c r="O7" s="3">
        <f>IF('13_Disoccupazione lungo periodo'!K7&gt;0,'13_Disoccupazione lungo periodo'!K7/0.5*100,0)</f>
        <v>0</v>
      </c>
      <c r="P7" s="3">
        <f>IF('14_Disoccupazione giovanile'!K7&gt;0,'14_Disoccupazione giovanile'!K7/2*100,0)</f>
        <v>0</v>
      </c>
      <c r="Q7">
        <f t="shared" si="0"/>
        <v>3</v>
      </c>
      <c r="R7" s="3">
        <f t="shared" si="4"/>
        <v>47.836113552278967</v>
      </c>
      <c r="S7">
        <f t="shared" si="5"/>
        <v>13</v>
      </c>
      <c r="T7">
        <f t="shared" si="1"/>
        <v>2</v>
      </c>
      <c r="U7" s="3">
        <f t="shared" si="2"/>
        <v>61.644444444444446</v>
      </c>
      <c r="V7">
        <f t="shared" si="6"/>
        <v>14</v>
      </c>
      <c r="W7">
        <f t="shared" si="3"/>
        <v>1</v>
      </c>
      <c r="X7" s="3">
        <f t="shared" si="7"/>
        <v>40.164818612187034</v>
      </c>
      <c r="Y7">
        <f t="shared" si="8"/>
        <v>12</v>
      </c>
      <c r="Z7" s="3">
        <f t="shared" si="9"/>
        <v>53.976459664072863</v>
      </c>
      <c r="AA7" s="3">
        <f t="shared" si="10"/>
        <v>22.015873015873016</v>
      </c>
      <c r="AB7" s="3">
        <f t="shared" si="11"/>
        <v>25.820240536405951</v>
      </c>
    </row>
    <row r="8" spans="1:28">
      <c r="A8" s="4" t="s">
        <v>56</v>
      </c>
      <c r="B8" t="s">
        <v>9</v>
      </c>
      <c r="C8" s="3">
        <f>IF('1_Bilancia commerciale'!K8&lt;1,ABS(1-'1_Bilancia commerciale'!K8)*20,('1_Bilancia commerciale'!K8-1)*20)</f>
        <v>22</v>
      </c>
      <c r="D8" s="3">
        <f>IF('2_posizione internaz.li'!K8&lt;0,'2_posizione internaz.li'!K8/-35*100,0)</f>
        <v>79.142857142857139</v>
      </c>
      <c r="E8" s="3">
        <f>IF('3_Tasso cambio effettivo'!K8&lt;0,'3_Tasso cambio effettivo'!K8/-5*100,'3_Tasso cambio effettivo'!K8/5*100)</f>
        <v>154</v>
      </c>
      <c r="F8" s="3">
        <f>IF('4_Quota export mondiale'!K8&lt;0,'4_Quota export mondiale'!K8/-6*100,0)</f>
        <v>0</v>
      </c>
      <c r="G8" s="3">
        <f>IF('5_Costo_lavoro'!K8&gt;0,'5_Costo_lavoro'!K8/9*100,0)</f>
        <v>158.88888888888891</v>
      </c>
      <c r="H8" s="3">
        <f>IF('6_Prezzo abitazioni'!K8&gt;0,'6_Prezzo abitazioni'!K8/6*100,0)</f>
        <v>35</v>
      </c>
      <c r="I8" s="3">
        <f>IF('7_Crediti concessi privati'!K8&gt;0,'7_Crediti concessi privati'!K8/14*100,0)</f>
        <v>26.428571428571431</v>
      </c>
      <c r="J8" s="3">
        <f>IF('8_Debiti settore privato'!K8&gt;0,'8_Debiti settore privato'!K8/133*100,0)</f>
        <v>76.31578947368422</v>
      </c>
      <c r="K8" s="3">
        <f>IF('9_Debito pubblico'!K8&gt;0,'9_Debito pubblico'!K8/60*100,0)</f>
        <v>14.000000000000002</v>
      </c>
      <c r="L8" s="3">
        <f>IF('10_Disoccupazione'!K8&gt;0,'10_Disoccupazione'!K8/10*100,0)</f>
        <v>60</v>
      </c>
      <c r="M8" s="3">
        <f>IF('11_esposizione finanziaria'!K8&gt;0,'11_esposizione finanziaria'!K8/16.5*100,0)</f>
        <v>41.81818181818182</v>
      </c>
      <c r="N8" s="3">
        <f>IF('12_Tasso di attivita'!K8&lt;0,'12_Tasso di attivita'!K8/-0.2*100,0)</f>
        <v>0</v>
      </c>
      <c r="O8" s="3">
        <f>IF('13_Disoccupazione lungo periodo'!K8&gt;0,'13_Disoccupazione lungo periodo'!K8/0.5*100,0)</f>
        <v>0</v>
      </c>
      <c r="P8" s="3">
        <f>IF('14_Disoccupazione giovanile'!K8&gt;0,'14_Disoccupazione giovanile'!K8/2*100,0)</f>
        <v>0</v>
      </c>
      <c r="Q8">
        <f t="shared" si="0"/>
        <v>2</v>
      </c>
      <c r="R8" s="3">
        <f t="shared" si="4"/>
        <v>47.685306339441688</v>
      </c>
      <c r="S8">
        <f t="shared" si="5"/>
        <v>12</v>
      </c>
      <c r="T8">
        <f t="shared" si="1"/>
        <v>2</v>
      </c>
      <c r="U8" s="3">
        <f t="shared" si="2"/>
        <v>82.806349206349211</v>
      </c>
      <c r="V8">
        <f t="shared" si="6"/>
        <v>18</v>
      </c>
      <c r="W8">
        <f t="shared" si="3"/>
        <v>0</v>
      </c>
      <c r="X8" s="3">
        <f t="shared" si="7"/>
        <v>28.173615857826388</v>
      </c>
      <c r="Y8">
        <f t="shared" si="8"/>
        <v>2</v>
      </c>
      <c r="Z8" s="3">
        <f t="shared" si="9"/>
        <v>37.981532645280303</v>
      </c>
      <c r="AA8" s="3">
        <f t="shared" si="10"/>
        <v>29.573696145124718</v>
      </c>
      <c r="AB8" s="3">
        <f t="shared" si="11"/>
        <v>18.111610194316963</v>
      </c>
    </row>
    <row r="9" spans="1:28">
      <c r="A9" s="4" t="s">
        <v>56</v>
      </c>
      <c r="B9" t="s">
        <v>10</v>
      </c>
      <c r="C9" s="3">
        <f>IF('1_Bilancia commerciale'!K9&lt;1,ABS(1-'1_Bilancia commerciale'!K9)*20,('1_Bilancia commerciale'!K9-1)*20)</f>
        <v>25.999999999999996</v>
      </c>
      <c r="D9" s="3">
        <f>IF('2_posizione internaz.li'!K9&lt;0,'2_posizione internaz.li'!K9/-35*100,0)</f>
        <v>471.42857142857144</v>
      </c>
      <c r="E9" s="3">
        <f>IF('3_Tasso cambio effettivo'!K9&lt;0,'3_Tasso cambio effettivo'!K9/-5*100,'3_Tasso cambio effettivo'!K9/5*100)</f>
        <v>46</v>
      </c>
      <c r="F9" s="3">
        <f>IF('4_Quota export mondiale'!K9&lt;0,'4_Quota export mondiale'!K9/-6*100,0)</f>
        <v>0</v>
      </c>
      <c r="G9" s="3">
        <f>IF('5_Costo_lavoro'!K9&gt;0,'5_Costo_lavoro'!K9/9*100,0)</f>
        <v>0</v>
      </c>
      <c r="H9" s="3">
        <f>IF('6_Prezzo abitazioni'!K9&gt;0,'6_Prezzo abitazioni'!K9/6*100,0)</f>
        <v>138.33333333333334</v>
      </c>
      <c r="I9" s="3">
        <f>IF('7_Crediti concessi privati'!K9&gt;0,'7_Crediti concessi privati'!K9/14*100,0)</f>
        <v>0</v>
      </c>
      <c r="J9" s="3">
        <f>IF('8_Debiti settore privato'!K9&gt;0,'8_Debiti settore privato'!K9/133*100,0)</f>
        <v>167.81954887218043</v>
      </c>
      <c r="K9" s="3">
        <f>IF('9_Debito pubblico'!K9&gt;0,'9_Debito pubblico'!K9/60*100,0)</f>
        <v>106</v>
      </c>
      <c r="L9" s="3">
        <f>IF('10_Disoccupazione'!K9&gt;0,'10_Disoccupazione'!K9/10*100,0)</f>
        <v>70</v>
      </c>
      <c r="M9" s="3">
        <f>IF('11_esposizione finanziaria'!K9&gt;0,'11_esposizione finanziaria'!K9/16.5*100,0)</f>
        <v>30.909090909090907</v>
      </c>
      <c r="N9" s="3">
        <f>IF('12_Tasso di attivita'!K9&lt;0,'12_Tasso di attivita'!K9/-0.2*100,0)</f>
        <v>0</v>
      </c>
      <c r="O9" s="3">
        <f>IF('13_Disoccupazione lungo periodo'!K9&gt;0,'13_Disoccupazione lungo periodo'!K9/0.5*100,0)</f>
        <v>0</v>
      </c>
      <c r="P9" s="3">
        <f>IF('14_Disoccupazione giovanile'!K9&gt;0,'14_Disoccupazione giovanile'!K9/2*100,0)</f>
        <v>0</v>
      </c>
      <c r="Q9">
        <f t="shared" si="0"/>
        <v>4</v>
      </c>
      <c r="R9" s="3">
        <f t="shared" si="4"/>
        <v>75.463610324512601</v>
      </c>
      <c r="S9">
        <f t="shared" si="5"/>
        <v>26</v>
      </c>
      <c r="T9">
        <f t="shared" si="1"/>
        <v>1</v>
      </c>
      <c r="U9" s="3">
        <f t="shared" si="2"/>
        <v>108.68571428571428</v>
      </c>
      <c r="V9">
        <f t="shared" si="6"/>
        <v>25</v>
      </c>
      <c r="W9">
        <f t="shared" si="3"/>
        <v>3</v>
      </c>
      <c r="X9" s="3">
        <f t="shared" si="7"/>
        <v>57.006885901622745</v>
      </c>
      <c r="Y9">
        <f t="shared" si="8"/>
        <v>23</v>
      </c>
      <c r="Z9" s="3">
        <f t="shared" si="9"/>
        <v>48.562855177890043</v>
      </c>
      <c r="AA9" s="3">
        <f t="shared" si="10"/>
        <v>38.816326530612244</v>
      </c>
      <c r="AB9" s="3">
        <f t="shared" si="11"/>
        <v>36.647283793900336</v>
      </c>
    </row>
    <row r="10" spans="1:28">
      <c r="A10" s="4" t="s">
        <v>56</v>
      </c>
      <c r="B10" t="s">
        <v>11</v>
      </c>
      <c r="C10" s="3">
        <f>IF('1_Bilancia commerciale'!K10&lt;1,ABS(1-'1_Bilancia commerciale'!K10)*20,('1_Bilancia commerciale'!K10-1)*20)</f>
        <v>64</v>
      </c>
      <c r="D10" s="3">
        <f>IF('2_posizione internaz.li'!K10&lt;0,'2_posizione internaz.li'!K10/-35*100,0)</f>
        <v>409.42857142857144</v>
      </c>
      <c r="E10" s="3">
        <f>IF('3_Tasso cambio effettivo'!K10&lt;0,'3_Tasso cambio effettivo'!K10/-5*100,'3_Tasso cambio effettivo'!K10/5*100)</f>
        <v>72</v>
      </c>
      <c r="F10" s="3">
        <f>IF('4_Quota export mondiale'!K10&lt;0,'4_Quota export mondiale'!K10/-6*100,0)</f>
        <v>0</v>
      </c>
      <c r="G10" s="3">
        <f>IF('5_Costo_lavoro'!K10&gt;0,'5_Costo_lavoro'!K10/9*100,0)</f>
        <v>15.555555555555555</v>
      </c>
      <c r="H10" s="3">
        <f>IF('6_Prezzo abitazioni'!K10&gt;0,'6_Prezzo abitazioni'!K10/6*100,0)</f>
        <v>21.666666666666668</v>
      </c>
      <c r="I10" s="3">
        <f>IF('7_Crediti concessi privati'!K10&gt;0,'7_Crediti concessi privati'!K10/14*100,0)</f>
        <v>0</v>
      </c>
      <c r="J10" s="3">
        <f>IF('8_Debiti settore privato'!K10&gt;0,'8_Debiti settore privato'!K10/133*100,0)</f>
        <v>86.691729323308266</v>
      </c>
      <c r="K10" s="3">
        <f>IF('9_Debito pubblico'!K10&gt;0,'9_Debito pubblico'!K10/60*100,0)</f>
        <v>302</v>
      </c>
      <c r="L10" s="3">
        <f>IF('10_Disoccupazione'!K10&gt;0,'10_Disoccupazione'!K10/10*100,0)</f>
        <v>215</v>
      </c>
      <c r="M10" s="3">
        <f>IF('11_esposizione finanziaria'!K10&gt;0,'11_esposizione finanziaria'!K10/16.5*100,0)</f>
        <v>0</v>
      </c>
      <c r="N10" s="3">
        <f>IF('12_Tasso di attivita'!K10&lt;0,'12_Tasso di attivita'!K10/-0.2*100,0)</f>
        <v>0</v>
      </c>
      <c r="O10" s="3">
        <f>IF('13_Disoccupazione lungo periodo'!K10&gt;0,'13_Disoccupazione lungo periodo'!K10/0.5*100,0)</f>
        <v>0</v>
      </c>
      <c r="P10" s="3">
        <f>IF('14_Disoccupazione giovanile'!K10&gt;0,'14_Disoccupazione giovanile'!K10/2*100,0)</f>
        <v>0</v>
      </c>
      <c r="Q10">
        <f t="shared" si="0"/>
        <v>3</v>
      </c>
      <c r="R10" s="3">
        <f t="shared" si="4"/>
        <v>84.738751641007283</v>
      </c>
      <c r="S10">
        <f t="shared" si="5"/>
        <v>28</v>
      </c>
      <c r="T10">
        <f t="shared" si="1"/>
        <v>1</v>
      </c>
      <c r="U10" s="3">
        <f t="shared" si="2"/>
        <v>112.1968253968254</v>
      </c>
      <c r="V10">
        <f t="shared" si="6"/>
        <v>27</v>
      </c>
      <c r="W10">
        <f t="shared" si="3"/>
        <v>2</v>
      </c>
      <c r="X10" s="3">
        <f t="shared" si="7"/>
        <v>69.484266221108328</v>
      </c>
      <c r="Y10">
        <f t="shared" si="8"/>
        <v>26</v>
      </c>
      <c r="Z10" s="3">
        <f t="shared" si="9"/>
        <v>52.713140082194165</v>
      </c>
      <c r="AA10" s="3">
        <f t="shared" si="10"/>
        <v>40.070294784580497</v>
      </c>
      <c r="AB10" s="3">
        <f t="shared" si="11"/>
        <v>44.668456856426779</v>
      </c>
    </row>
    <row r="11" spans="1:28">
      <c r="A11" s="4" t="s">
        <v>56</v>
      </c>
      <c r="B11" t="s">
        <v>12</v>
      </c>
      <c r="C11" s="3">
        <f>IF('1_Bilancia commerciale'!K11&lt;1,ABS(1-'1_Bilancia commerciale'!K11)*20,('1_Bilancia commerciale'!K11-1)*20)</f>
        <v>32</v>
      </c>
      <c r="D11" s="3">
        <f>IF('2_posizione internaz.li'!K11&lt;0,'2_posizione internaz.li'!K11/-35*100,0)</f>
        <v>229.71428571428572</v>
      </c>
      <c r="E11" s="3">
        <f>IF('3_Tasso cambio effettivo'!K11&lt;0,'3_Tasso cambio effettivo'!K11/-5*100,'3_Tasso cambio effettivo'!K11/5*100)</f>
        <v>82</v>
      </c>
      <c r="F11" s="3">
        <f>IF('4_Quota export mondiale'!K11&lt;0,'4_Quota export mondiale'!K11/-6*100,0)</f>
        <v>0</v>
      </c>
      <c r="G11" s="3">
        <f>IF('5_Costo_lavoro'!K11&gt;0,'5_Costo_lavoro'!K11/9*100,0)</f>
        <v>7.7777777777777777</v>
      </c>
      <c r="H11" s="3">
        <f>IF('6_Prezzo abitazioni'!K11&gt;0,'6_Prezzo abitazioni'!K11/6*100,0)</f>
        <v>88.333333333333329</v>
      </c>
      <c r="I11" s="3">
        <f>IF('7_Crediti concessi privati'!K11&gt;0,'7_Crediti concessi privati'!K11/14*100,0)</f>
        <v>2.8571428571428572</v>
      </c>
      <c r="J11" s="3">
        <f>IF('8_Debiti settore privato'!K11&gt;0,'8_Debiti settore privato'!K11/133*100,0)</f>
        <v>100.37593984962405</v>
      </c>
      <c r="K11" s="3">
        <f>IF('9_Debito pubblico'!K11&gt;0,'9_Debito pubblico'!K11/60*100,0)</f>
        <v>162.66666666666666</v>
      </c>
      <c r="L11" s="3">
        <f>IF('10_Disoccupazione'!K11&gt;0,'10_Disoccupazione'!K11/10*100,0)</f>
        <v>173.99999999999997</v>
      </c>
      <c r="M11" s="3">
        <f>IF('11_esposizione finanziaria'!K11&gt;0,'11_esposizione finanziaria'!K11/16.5*100,0)</f>
        <v>0</v>
      </c>
      <c r="N11" s="3">
        <f>IF('12_Tasso di attivita'!K11&lt;0,'12_Tasso di attivita'!K11/-0.2*100,0)</f>
        <v>299.99999999999994</v>
      </c>
      <c r="O11" s="3">
        <f>IF('13_Disoccupazione lungo periodo'!K11&gt;0,'13_Disoccupazione lungo periodo'!K11/0.5*100,0)</f>
        <v>0</v>
      </c>
      <c r="P11" s="3">
        <f>IF('14_Disoccupazione giovanile'!K11&gt;0,'14_Disoccupazione giovanile'!K11/2*100,0)</f>
        <v>0</v>
      </c>
      <c r="Q11">
        <f t="shared" si="0"/>
        <v>5</v>
      </c>
      <c r="R11" s="3">
        <f t="shared" si="4"/>
        <v>84.266081871345023</v>
      </c>
      <c r="S11">
        <f t="shared" si="5"/>
        <v>27</v>
      </c>
      <c r="T11">
        <f t="shared" si="1"/>
        <v>1</v>
      </c>
      <c r="U11" s="3">
        <f t="shared" si="2"/>
        <v>70.298412698412704</v>
      </c>
      <c r="V11">
        <f t="shared" si="6"/>
        <v>16</v>
      </c>
      <c r="W11">
        <f t="shared" si="3"/>
        <v>4</v>
      </c>
      <c r="X11" s="3">
        <f t="shared" si="7"/>
        <v>92.025898078529664</v>
      </c>
      <c r="Y11">
        <f t="shared" si="8"/>
        <v>28</v>
      </c>
      <c r="Z11" s="3">
        <f t="shared" si="9"/>
        <v>70.205597072792841</v>
      </c>
      <c r="AA11" s="3">
        <f t="shared" si="10"/>
        <v>25.106575963718821</v>
      </c>
      <c r="AB11" s="3">
        <f t="shared" si="11"/>
        <v>59.159505907626212</v>
      </c>
    </row>
    <row r="12" spans="1:28">
      <c r="A12" s="4" t="s">
        <v>56</v>
      </c>
      <c r="B12" t="s">
        <v>13</v>
      </c>
      <c r="C12" s="3">
        <f>IF('1_Bilancia commerciale'!K12&lt;1,ABS(1-'1_Bilancia commerciale'!K12)*20,('1_Bilancia commerciale'!K12-1)*20)</f>
        <v>32</v>
      </c>
      <c r="D12" s="3">
        <f>IF('2_posizione internaz.li'!K12&lt;0,'2_posizione internaz.li'!K12/-35*100,0)</f>
        <v>46.857142857142854</v>
      </c>
      <c r="E12" s="3">
        <f>IF('3_Tasso cambio effettivo'!K12&lt;0,'3_Tasso cambio effettivo'!K12/-5*100,'3_Tasso cambio effettivo'!K12/5*100)</f>
        <v>90</v>
      </c>
      <c r="F12" s="3">
        <f>IF('4_Quota export mondiale'!K12&lt;0,'4_Quota export mondiale'!K12/-6*100,0)</f>
        <v>2.666666666666667</v>
      </c>
      <c r="G12" s="3">
        <f>IF('5_Costo_lavoro'!K12&gt;0,'5_Costo_lavoro'!K12/9*100,0)</f>
        <v>26.666666666666668</v>
      </c>
      <c r="H12" s="3">
        <f>IF('6_Prezzo abitazioni'!K12&gt;0,'6_Prezzo abitazioni'!K12/6*100,0)</f>
        <v>25</v>
      </c>
      <c r="I12" s="3">
        <f>IF('7_Crediti concessi privati'!K12&gt;0,'7_Crediti concessi privati'!K12/14*100,0)</f>
        <v>56.428571428571431</v>
      </c>
      <c r="J12" s="3">
        <f>IF('8_Debiti settore privato'!K12&gt;0,'8_Debiti settore privato'!K12/133*100,0)</f>
        <v>111.95488721804512</v>
      </c>
      <c r="K12" s="3">
        <f>IF('9_Debito pubblico'!K12&gt;0,'9_Debito pubblico'!K12/60*100,0)</f>
        <v>164</v>
      </c>
      <c r="L12" s="3">
        <f>IF('10_Disoccupazione'!K12&gt;0,'10_Disoccupazione'!K12/10*100,0)</f>
        <v>95</v>
      </c>
      <c r="M12" s="3">
        <f>IF('11_esposizione finanziaria'!K12&gt;0,'11_esposizione finanziaria'!K12/16.5*100,0)</f>
        <v>9.6969696969696972</v>
      </c>
      <c r="N12" s="3">
        <f>IF('12_Tasso di attivita'!K12&lt;0,'12_Tasso di attivita'!K12/-0.2*100,0)</f>
        <v>0</v>
      </c>
      <c r="O12" s="3">
        <f>IF('13_Disoccupazione lungo periodo'!K12&gt;0,'13_Disoccupazione lungo periodo'!K12/0.5*100,0)</f>
        <v>0</v>
      </c>
      <c r="P12" s="3">
        <f>IF('14_Disoccupazione giovanile'!K12&gt;0,'14_Disoccupazione giovanile'!K12/2*100,0)</f>
        <v>0</v>
      </c>
      <c r="Q12">
        <f t="shared" si="0"/>
        <v>2</v>
      </c>
      <c r="R12" s="3">
        <f t="shared" si="4"/>
        <v>47.162207466718748</v>
      </c>
      <c r="S12">
        <f t="shared" si="5"/>
        <v>11</v>
      </c>
      <c r="T12">
        <f t="shared" si="1"/>
        <v>0</v>
      </c>
      <c r="U12" s="3">
        <f t="shared" si="2"/>
        <v>39.638095238095232</v>
      </c>
      <c r="V12">
        <f t="shared" si="6"/>
        <v>4</v>
      </c>
      <c r="W12">
        <f t="shared" si="3"/>
        <v>2</v>
      </c>
      <c r="X12" s="3">
        <f t="shared" si="7"/>
        <v>51.342269815954026</v>
      </c>
      <c r="Y12">
        <f t="shared" si="8"/>
        <v>21</v>
      </c>
      <c r="Z12" s="3">
        <f t="shared" si="9"/>
        <v>69.983460602381896</v>
      </c>
      <c r="AA12" s="3">
        <f t="shared" si="10"/>
        <v>14.156462585034012</v>
      </c>
      <c r="AB12" s="3">
        <f t="shared" si="11"/>
        <v>33.005744881684727</v>
      </c>
    </row>
    <row r="13" spans="1:28">
      <c r="A13" s="4" t="s">
        <v>57</v>
      </c>
      <c r="B13" t="s">
        <v>14</v>
      </c>
      <c r="C13" s="3">
        <f>IF('1_Bilancia commerciale'!K13&lt;1,ABS(1-'1_Bilancia commerciale'!K13)*20,('1_Bilancia commerciale'!K13-1)*20)</f>
        <v>28</v>
      </c>
      <c r="D13" s="3">
        <f>IF('2_posizione internaz.li'!K13&lt;0,'2_posizione internaz.li'!K13/-35*100,0)</f>
        <v>165.42857142857142</v>
      </c>
      <c r="E13" s="3">
        <f>IF('3_Tasso cambio effettivo'!K13&lt;0,'3_Tasso cambio effettivo'!K13/-5*100,'3_Tasso cambio effettivo'!K13/5*100)</f>
        <v>84.000000000000014</v>
      </c>
      <c r="F13" s="3">
        <f>IF('4_Quota export mondiale'!K13&lt;0,'4_Quota export mondiale'!K13/-6*100,0)</f>
        <v>0</v>
      </c>
      <c r="G13" s="3">
        <f>IF('5_Costo_lavoro'!K13&gt;0,'5_Costo_lavoro'!K13/9*100,0)</f>
        <v>0</v>
      </c>
      <c r="H13" s="3">
        <f>IF('6_Prezzo abitazioni'!K13&gt;0,'6_Prezzo abitazioni'!K13/6*100,0)</f>
        <v>76.666666666666657</v>
      </c>
      <c r="I13" s="3">
        <f>IF('7_Crediti concessi privati'!K13&gt;0,'7_Crediti concessi privati'!K13/14*100,0)</f>
        <v>16.428571428571427</v>
      </c>
      <c r="J13" s="3">
        <f>IF('8_Debiti settore privato'!K13&gt;0,'8_Debiti settore privato'!K13/133*100,0)</f>
        <v>70.601503759398497</v>
      </c>
      <c r="K13" s="3">
        <f>IF('9_Debito pubblico'!K13&gt;0,'9_Debito pubblico'!K13/60*100,0)</f>
        <v>124.66666666666666</v>
      </c>
      <c r="L13" s="3">
        <f>IF('10_Disoccupazione'!K13&gt;0,'10_Disoccupazione'!K13/10*100,0)</f>
        <v>109.00000000000001</v>
      </c>
      <c r="M13" s="3">
        <f>IF('11_esposizione finanziaria'!K13&gt;0,'11_esposizione finanziaria'!K13/16.5*100,0)</f>
        <v>27.878787878787875</v>
      </c>
      <c r="N13" s="3">
        <f>IF('12_Tasso di attivita'!K13&lt;0,'12_Tasso di attivita'!K13/-0.2*100,0)</f>
        <v>299.99999999999994</v>
      </c>
      <c r="O13" s="3">
        <f>IF('13_Disoccupazione lungo periodo'!K13&gt;0,'13_Disoccupazione lungo periodo'!K13/0.5*100,0)</f>
        <v>0</v>
      </c>
      <c r="P13" s="3">
        <f>IF('14_Disoccupazione giovanile'!K13&gt;0,'14_Disoccupazione giovanile'!K13/2*100,0)</f>
        <v>0</v>
      </c>
      <c r="Q13">
        <f t="shared" si="0"/>
        <v>4</v>
      </c>
      <c r="R13" s="3">
        <f t="shared" si="4"/>
        <v>71.619340559190178</v>
      </c>
      <c r="S13">
        <f t="shared" si="5"/>
        <v>24</v>
      </c>
      <c r="T13">
        <f t="shared" si="1"/>
        <v>1</v>
      </c>
      <c r="U13" s="3">
        <f t="shared" si="2"/>
        <v>55.485714285714288</v>
      </c>
      <c r="V13">
        <f t="shared" si="6"/>
        <v>10</v>
      </c>
      <c r="W13">
        <f t="shared" si="3"/>
        <v>3</v>
      </c>
      <c r="X13" s="3">
        <f t="shared" si="7"/>
        <v>80.582466266676775</v>
      </c>
      <c r="Y13">
        <f t="shared" si="8"/>
        <v>27</v>
      </c>
      <c r="Z13" s="3">
        <f t="shared" si="9"/>
        <v>72.331040224763115</v>
      </c>
      <c r="AA13" s="3">
        <f t="shared" si="10"/>
        <v>19.816326530612248</v>
      </c>
      <c r="AB13" s="3">
        <f t="shared" si="11"/>
        <v>51.803014028577927</v>
      </c>
    </row>
    <row r="14" spans="1:28">
      <c r="A14" s="9" t="s">
        <v>56</v>
      </c>
      <c r="B14" s="10" t="s">
        <v>15</v>
      </c>
      <c r="C14" s="11">
        <f>IF('1_Bilancia commerciale'!K14&lt;1,ABS(1-'1_Bilancia commerciale'!K14)*20,('1_Bilancia commerciale'!K14-1)*20)</f>
        <v>32</v>
      </c>
      <c r="D14" s="11">
        <f>IF('2_posizione internaz.li'!K14&lt;0,'2_posizione internaz.li'!K14/-35*100,0)</f>
        <v>13.428571428571429</v>
      </c>
      <c r="E14" s="11">
        <f>IF('3_Tasso cambio effettivo'!K14&lt;0,'3_Tasso cambio effettivo'!K14/-5*100,'3_Tasso cambio effettivo'!K14/5*100)</f>
        <v>65.999999999999986</v>
      </c>
      <c r="F14" s="11">
        <f>IF('4_Quota export mondiale'!K14&lt;0,'4_Quota export mondiale'!K14/-6*100,0)</f>
        <v>0</v>
      </c>
      <c r="G14" s="11">
        <f>IF('5_Costo_lavoro'!K14&gt;0,'5_Costo_lavoro'!K14/9*100,0)</f>
        <v>30.000000000000004</v>
      </c>
      <c r="H14" s="11">
        <f>IF('6_Prezzo abitazioni'!K14&gt;0,'6_Prezzo abitazioni'!K14/6*100,0)</f>
        <v>0</v>
      </c>
      <c r="I14" s="11">
        <f>IF('7_Crediti concessi privati'!K14&gt;0,'7_Crediti concessi privati'!K14/14*100,0)</f>
        <v>11.428571428571429</v>
      </c>
      <c r="J14" s="11">
        <f>IF('8_Debiti settore privato'!K14&gt;0,'8_Debiti settore privato'!K14/133*100,0)</f>
        <v>80.451127819548873</v>
      </c>
      <c r="K14" s="11">
        <f>IF('9_Debito pubblico'!K14&gt;0,'9_Debito pubblico'!K14/60*100,0)</f>
        <v>224.66666666666671</v>
      </c>
      <c r="L14" s="11">
        <f>IF('10_Disoccupazione'!K14&gt;0,'10_Disoccupazione'!K14/10*100,0)</f>
        <v>111.99999999999999</v>
      </c>
      <c r="M14" s="11">
        <f>IF('11_esposizione finanziaria'!K14&gt;0,'11_esposizione finanziaria'!K14/16.5*100,0)</f>
        <v>0</v>
      </c>
      <c r="N14" s="11">
        <f>IF('12_Tasso di attivita'!K14&lt;0,'12_Tasso di attivita'!K14/-0.2*100,0)</f>
        <v>0</v>
      </c>
      <c r="O14" s="11">
        <f>IF('13_Disoccupazione lungo periodo'!K14&gt;0,'13_Disoccupazione lungo periodo'!K14/0.5*100,0)</f>
        <v>0</v>
      </c>
      <c r="P14" s="11">
        <f>IF('14_Disoccupazione giovanile'!K14&gt;0,'14_Disoccupazione giovanile'!K14/2*100,0)</f>
        <v>0</v>
      </c>
      <c r="Q14" s="10">
        <f t="shared" si="0"/>
        <v>2</v>
      </c>
      <c r="R14" s="11">
        <f t="shared" si="4"/>
        <v>40.7124955245256</v>
      </c>
      <c r="S14" s="12">
        <f t="shared" si="5"/>
        <v>2</v>
      </c>
      <c r="T14" s="12">
        <f t="shared" si="1"/>
        <v>0</v>
      </c>
      <c r="U14" s="13">
        <f t="shared" si="2"/>
        <v>28.285714285714285</v>
      </c>
      <c r="V14" s="12">
        <f t="shared" si="6"/>
        <v>1</v>
      </c>
      <c r="W14" s="10">
        <f t="shared" si="3"/>
        <v>2</v>
      </c>
      <c r="X14" s="11">
        <f t="shared" si="7"/>
        <v>47.616262879420781</v>
      </c>
      <c r="Y14" s="10">
        <f t="shared" si="8"/>
        <v>20</v>
      </c>
      <c r="Z14" s="11">
        <f t="shared" si="9"/>
        <v>75.186878902471207</v>
      </c>
      <c r="AA14" s="3">
        <f t="shared" si="10"/>
        <v>10.102040816326531</v>
      </c>
      <c r="AB14" s="3">
        <f t="shared" si="11"/>
        <v>30.610454708199075</v>
      </c>
    </row>
    <row r="15" spans="1:28">
      <c r="A15" s="4" t="s">
        <v>56</v>
      </c>
      <c r="B15" t="s">
        <v>16</v>
      </c>
      <c r="C15" s="3">
        <f>IF('1_Bilancia commerciale'!K15&lt;1,ABS(1-'1_Bilancia commerciale'!K15)*20,('1_Bilancia commerciale'!K15-1)*20)</f>
        <v>112</v>
      </c>
      <c r="D15" s="3">
        <f>IF('2_posizione internaz.li'!K15&lt;0,'2_posizione internaz.li'!K15/-35*100,0)</f>
        <v>345.14285714285717</v>
      </c>
      <c r="E15" s="3">
        <f>IF('3_Tasso cambio effettivo'!K15&lt;0,'3_Tasso cambio effettivo'!K15/-5*100,'3_Tasso cambio effettivo'!K15/5*100)</f>
        <v>36</v>
      </c>
      <c r="F15" s="3">
        <f>IF('4_Quota export mondiale'!K15&lt;0,'4_Quota export mondiale'!K15/-6*100,0)</f>
        <v>0</v>
      </c>
      <c r="G15" s="3">
        <f>IF('5_Costo_lavoro'!K15&gt;0,'5_Costo_lavoro'!K15/9*100,0)</f>
        <v>0</v>
      </c>
      <c r="H15" s="3">
        <f>IF('6_Prezzo abitazioni'!K15&gt;0,'6_Prezzo abitazioni'!K15/6*100,0)</f>
        <v>3.3333333333333335</v>
      </c>
      <c r="I15" s="3">
        <f>IF('7_Crediti concessi privati'!K15&gt;0,'7_Crediti concessi privati'!K15/14*100,0)</f>
        <v>60</v>
      </c>
      <c r="J15" s="3">
        <f>IF('8_Debiti settore privato'!K15&gt;0,'8_Debiti settore privato'!K15/133*100,0)</f>
        <v>212.48120300751881</v>
      </c>
      <c r="K15" s="3">
        <f>IF('9_Debito pubblico'!K15&gt;0,'9_Debito pubblico'!K15/60*100,0)</f>
        <v>167.66666666666666</v>
      </c>
      <c r="L15" s="3">
        <f>IF('10_Disoccupazione'!K15&gt;0,'10_Disoccupazione'!K15/10*100,0)</f>
        <v>108</v>
      </c>
      <c r="M15" s="3">
        <f>IF('11_esposizione finanziaria'!K15&gt;0,'11_esposizione finanziaria'!K15/16.5*100,0)</f>
        <v>1.8181818181818181</v>
      </c>
      <c r="N15" s="3">
        <f>IF('12_Tasso di attivita'!K15&lt;0,'12_Tasso di attivita'!K15/-0.2*100,0)</f>
        <v>0</v>
      </c>
      <c r="O15" s="3">
        <f>IF('13_Disoccupazione lungo periodo'!K15&gt;0,'13_Disoccupazione lungo periodo'!K15/0.5*100,0)</f>
        <v>0</v>
      </c>
      <c r="P15" s="3">
        <f>IF('14_Disoccupazione giovanile'!K15&gt;0,'14_Disoccupazione giovanile'!K15/2*100,0)</f>
        <v>0</v>
      </c>
      <c r="Q15">
        <f t="shared" si="0"/>
        <v>5</v>
      </c>
      <c r="R15" s="3">
        <f t="shared" si="4"/>
        <v>74.745874426325557</v>
      </c>
      <c r="S15">
        <f t="shared" si="5"/>
        <v>25</v>
      </c>
      <c r="T15">
        <f t="shared" si="1"/>
        <v>2</v>
      </c>
      <c r="U15" s="3">
        <f t="shared" si="2"/>
        <v>98.628571428571433</v>
      </c>
      <c r="V15">
        <f t="shared" si="6"/>
        <v>24</v>
      </c>
      <c r="W15">
        <f t="shared" si="3"/>
        <v>3</v>
      </c>
      <c r="X15" s="3">
        <f t="shared" si="7"/>
        <v>61.477709425077855</v>
      </c>
      <c r="Y15">
        <f t="shared" si="8"/>
        <v>24</v>
      </c>
      <c r="Z15" s="3">
        <f t="shared" si="9"/>
        <v>52.874335786066787</v>
      </c>
      <c r="AA15" s="3">
        <f t="shared" si="10"/>
        <v>35.224489795918366</v>
      </c>
      <c r="AB15" s="3">
        <f t="shared" si="11"/>
        <v>39.521384630407191</v>
      </c>
    </row>
    <row r="16" spans="1:28">
      <c r="A16" s="4" t="s">
        <v>56</v>
      </c>
      <c r="B16" t="s">
        <v>17</v>
      </c>
      <c r="C16" s="3">
        <f>IF('1_Bilancia commerciale'!K16&lt;1,ABS(1-'1_Bilancia commerciale'!K16)*20,('1_Bilancia commerciale'!K16-1)*20)</f>
        <v>8</v>
      </c>
      <c r="D16" s="3">
        <f>IF('2_posizione internaz.li'!K16&lt;0,'2_posizione internaz.li'!K16/-35*100,0)</f>
        <v>140</v>
      </c>
      <c r="E16" s="3">
        <f>IF('3_Tasso cambio effettivo'!K16&lt;0,'3_Tasso cambio effettivo'!K16/-5*100,'3_Tasso cambio effettivo'!K16/5*100)</f>
        <v>98.000000000000014</v>
      </c>
      <c r="F16" s="3">
        <f>IF('4_Quota export mondiale'!K16&lt;0,'4_Quota export mondiale'!K16/-6*100,0)</f>
        <v>0</v>
      </c>
      <c r="G16" s="3">
        <f>IF('5_Costo_lavoro'!K16&gt;0,'5_Costo_lavoro'!K16/9*100,0)</f>
        <v>163.33333333333334</v>
      </c>
      <c r="H16" s="3">
        <f>IF('6_Prezzo abitazioni'!K16&gt;0,'6_Prezzo abitazioni'!K16/6*100,0)</f>
        <v>109.99999999999999</v>
      </c>
      <c r="I16" s="3">
        <f>IF('7_Crediti concessi privati'!K16&gt;0,'7_Crediti concessi privati'!K16/14*100,0)</f>
        <v>0</v>
      </c>
      <c r="J16" s="3">
        <f>IF('8_Debiti settore privato'!K16&gt;0,'8_Debiti settore privato'!K16/133*100,0)</f>
        <v>52.857142857142861</v>
      </c>
      <c r="K16" s="3">
        <f>IF('9_Debito pubblico'!K16&gt;0,'9_Debito pubblico'!K16/60*100,0)</f>
        <v>60.666666666666671</v>
      </c>
      <c r="L16" s="3">
        <f>IF('10_Disoccupazione'!K16&gt;0,'10_Disoccupazione'!K16/10*100,0)</f>
        <v>86</v>
      </c>
      <c r="M16" s="3">
        <f>IF('11_esposizione finanziaria'!K16&gt;0,'11_esposizione finanziaria'!K16/16.5*100,0)</f>
        <v>0</v>
      </c>
      <c r="N16" s="3">
        <f>IF('12_Tasso di attivita'!K16&lt;0,'12_Tasso di attivita'!K16/-0.2*100,0)</f>
        <v>0</v>
      </c>
      <c r="O16" s="3">
        <f>IF('13_Disoccupazione lungo periodo'!K16&gt;0,'13_Disoccupazione lungo periodo'!K16/0.5*100,0)</f>
        <v>0</v>
      </c>
      <c r="P16" s="3">
        <f>IF('14_Disoccupazione giovanile'!K16&gt;0,'14_Disoccupazione giovanile'!K16/2*100,0)</f>
        <v>0</v>
      </c>
      <c r="Q16">
        <f t="shared" si="0"/>
        <v>3</v>
      </c>
      <c r="R16" s="3">
        <f t="shared" si="4"/>
        <v>51.346938775510203</v>
      </c>
      <c r="S16">
        <f t="shared" si="5"/>
        <v>14</v>
      </c>
      <c r="T16">
        <f t="shared" si="1"/>
        <v>2</v>
      </c>
      <c r="U16" s="3">
        <f t="shared" si="2"/>
        <v>81.866666666666674</v>
      </c>
      <c r="V16">
        <f t="shared" si="6"/>
        <v>17</v>
      </c>
      <c r="W16">
        <f t="shared" si="3"/>
        <v>1</v>
      </c>
      <c r="X16" s="3">
        <f t="shared" si="7"/>
        <v>34.391534391534393</v>
      </c>
      <c r="Y16">
        <f t="shared" si="8"/>
        <v>3</v>
      </c>
      <c r="Z16" s="3">
        <f t="shared" si="9"/>
        <v>43.057763645998939</v>
      </c>
      <c r="AA16" s="3">
        <f t="shared" si="10"/>
        <v>29.238095238095241</v>
      </c>
      <c r="AB16" s="3">
        <f t="shared" si="11"/>
        <v>22.108843537414966</v>
      </c>
    </row>
    <row r="17" spans="1:28">
      <c r="A17" s="4" t="s">
        <v>56</v>
      </c>
      <c r="B17" t="s">
        <v>18</v>
      </c>
      <c r="C17" s="3">
        <f>IF('1_Bilancia commerciale'!K17&lt;1,ABS(1-'1_Bilancia commerciale'!K17)*20,('1_Bilancia commerciale'!K17-1)*20)</f>
        <v>22</v>
      </c>
      <c r="D17" s="3">
        <f>IF('2_posizione internaz.li'!K17&lt;0,'2_posizione internaz.li'!K17/-35*100,0)</f>
        <v>88.571428571428569</v>
      </c>
      <c r="E17" s="3">
        <f>IF('3_Tasso cambio effettivo'!K17&lt;0,'3_Tasso cambio effettivo'!K17/-5*100,'3_Tasso cambio effettivo'!K17/5*100)</f>
        <v>128</v>
      </c>
      <c r="F17" s="3">
        <f>IF('4_Quota export mondiale'!K17&lt;0,'4_Quota export mondiale'!K17/-6*100,0)</f>
        <v>0</v>
      </c>
      <c r="G17" s="3">
        <f>IF('5_Costo_lavoro'!K17&gt;0,'5_Costo_lavoro'!K17/9*100,0)</f>
        <v>183.33333333333331</v>
      </c>
      <c r="H17" s="3">
        <f>IF('6_Prezzo abitazioni'!K17&gt;0,'6_Prezzo abitazioni'!K17/6*100,0)</f>
        <v>76.666666666666657</v>
      </c>
      <c r="I17" s="3">
        <f>IF('7_Crediti concessi privati'!K17&gt;0,'7_Crediti concessi privati'!K17/14*100,0)</f>
        <v>30.714285714285712</v>
      </c>
      <c r="J17" s="3">
        <f>IF('8_Debiti settore privato'!K17&gt;0,'8_Debiti settore privato'!K17/133*100,0)</f>
        <v>42.406015037593988</v>
      </c>
      <c r="K17" s="3">
        <f>IF('9_Debito pubblico'!K17&gt;0,'9_Debito pubblico'!K17/60*100,0)</f>
        <v>56.833333333333336</v>
      </c>
      <c r="L17" s="3">
        <f>IF('10_Disoccupazione'!K17&gt;0,'10_Disoccupazione'!K17/10*100,0)</f>
        <v>71</v>
      </c>
      <c r="M17" s="3">
        <f>IF('11_esposizione finanziaria'!K17&gt;0,'11_esposizione finanziaria'!K17/16.5*100,0)</f>
        <v>49.696969696969695</v>
      </c>
      <c r="N17" s="3">
        <f>IF('12_Tasso di attivita'!K17&lt;0,'12_Tasso di attivita'!K17/-0.2*100,0)</f>
        <v>0</v>
      </c>
      <c r="O17" s="3">
        <f>IF('13_Disoccupazione lungo periodo'!K17&gt;0,'13_Disoccupazione lungo periodo'!K17/0.5*100,0)</f>
        <v>0</v>
      </c>
      <c r="P17" s="3">
        <f>IF('14_Disoccupazione giovanile'!K17&gt;0,'14_Disoccupazione giovanile'!K17/2*100,0)</f>
        <v>0</v>
      </c>
      <c r="Q17">
        <f t="shared" si="0"/>
        <v>2</v>
      </c>
      <c r="R17" s="3">
        <f t="shared" si="4"/>
        <v>53.515859453829378</v>
      </c>
      <c r="S17">
        <f t="shared" si="5"/>
        <v>16</v>
      </c>
      <c r="T17">
        <f t="shared" si="1"/>
        <v>2</v>
      </c>
      <c r="U17" s="3">
        <f t="shared" si="2"/>
        <v>84.38095238095238</v>
      </c>
      <c r="V17">
        <f t="shared" si="6"/>
        <v>19</v>
      </c>
      <c r="W17">
        <f t="shared" si="3"/>
        <v>0</v>
      </c>
      <c r="X17" s="3">
        <f t="shared" si="7"/>
        <v>36.368585605427704</v>
      </c>
      <c r="Y17">
        <f t="shared" si="8"/>
        <v>7</v>
      </c>
      <c r="Z17" s="3">
        <f t="shared" si="9"/>
        <v>43.687619465836121</v>
      </c>
      <c r="AA17" s="3">
        <f t="shared" si="10"/>
        <v>30.136054421768705</v>
      </c>
      <c r="AB17" s="3">
        <f t="shared" si="11"/>
        <v>23.379805032060666</v>
      </c>
    </row>
    <row r="18" spans="1:28">
      <c r="A18" s="4" t="s">
        <v>56</v>
      </c>
      <c r="B18" t="s">
        <v>19</v>
      </c>
      <c r="C18" s="3">
        <f>IF('1_Bilancia commerciale'!K18&lt;1,ABS(1-'1_Bilancia commerciale'!K18)*20,('1_Bilancia commerciale'!K18-1)*20)</f>
        <v>78</v>
      </c>
      <c r="D18" s="3">
        <f>IF('2_posizione internaz.li'!K18&lt;0,'2_posizione internaz.li'!K18/-35*100,0)</f>
        <v>0</v>
      </c>
      <c r="E18" s="3">
        <f>IF('3_Tasso cambio effettivo'!K18&lt;0,'3_Tasso cambio effettivo'!K18/-5*100,'3_Tasso cambio effettivo'!K18/5*100)</f>
        <v>65.999999999999986</v>
      </c>
      <c r="F18" s="3">
        <f>IF('4_Quota export mondiale'!K18&lt;0,'4_Quota export mondiale'!K18/-6*100,0)</f>
        <v>0</v>
      </c>
      <c r="G18" s="3">
        <f>IF('5_Costo_lavoro'!K18&gt;0,'5_Costo_lavoro'!K18/9*100,0)</f>
        <v>87.777777777777771</v>
      </c>
      <c r="H18" s="3">
        <f>IF('6_Prezzo abitazioni'!K18&gt;0,'6_Prezzo abitazioni'!K18/6*100,0)</f>
        <v>81.666666666666671</v>
      </c>
      <c r="I18" s="3">
        <f>IF('7_Crediti concessi privati'!K18&gt;0,'7_Crediti concessi privati'!K18/14*100,0)</f>
        <v>0</v>
      </c>
      <c r="J18" s="3">
        <f>IF('8_Debiti settore privato'!K18&gt;0,'8_Debiti settore privato'!K18/133*100,0)</f>
        <v>230.45112781954887</v>
      </c>
      <c r="K18" s="3">
        <f>IF('9_Debito pubblico'!K18&gt;0,'9_Debito pubblico'!K18/60*100,0)</f>
        <v>35</v>
      </c>
      <c r="L18" s="3">
        <f>IF('10_Disoccupazione'!K18&gt;0,'10_Disoccupazione'!K18/10*100,0)</f>
        <v>57.999999999999993</v>
      </c>
      <c r="M18" s="3">
        <f>IF('11_esposizione finanziaria'!K18&gt;0,'11_esposizione finanziaria'!K18/16.5*100,0)</f>
        <v>0</v>
      </c>
      <c r="N18" s="3">
        <f>IF('12_Tasso di attivita'!K18&lt;0,'12_Tasso di attivita'!K18/-0.2*100,0)</f>
        <v>0</v>
      </c>
      <c r="O18" s="3">
        <f>IF('13_Disoccupazione lungo periodo'!K18&gt;0,'13_Disoccupazione lungo periodo'!K18/0.5*100,0)</f>
        <v>0</v>
      </c>
      <c r="P18" s="3">
        <f>IF('14_Disoccupazione giovanile'!K18&gt;0,'14_Disoccupazione giovanile'!K18/2*100,0)</f>
        <v>0</v>
      </c>
      <c r="Q18">
        <f t="shared" si="0"/>
        <v>1</v>
      </c>
      <c r="R18" s="3">
        <f t="shared" si="4"/>
        <v>45.492540875999524</v>
      </c>
      <c r="S18">
        <f t="shared" si="5"/>
        <v>7</v>
      </c>
      <c r="T18">
        <f t="shared" si="1"/>
        <v>0</v>
      </c>
      <c r="U18" s="3">
        <f t="shared" si="2"/>
        <v>46.355555555555554</v>
      </c>
      <c r="V18">
        <f t="shared" si="6"/>
        <v>7</v>
      </c>
      <c r="W18">
        <f t="shared" si="3"/>
        <v>1</v>
      </c>
      <c r="X18" s="3">
        <f t="shared" si="7"/>
        <v>45.013088276246172</v>
      </c>
      <c r="Y18">
        <f t="shared" si="8"/>
        <v>17</v>
      </c>
      <c r="Z18" s="3">
        <f t="shared" si="9"/>
        <v>63.608197658861123</v>
      </c>
      <c r="AA18" s="3">
        <f t="shared" si="10"/>
        <v>16.555555555555554</v>
      </c>
      <c r="AB18" s="3">
        <f t="shared" si="11"/>
        <v>28.936985320443966</v>
      </c>
    </row>
    <row r="19" spans="1:28">
      <c r="A19" s="4" t="s">
        <v>57</v>
      </c>
      <c r="B19" t="s">
        <v>20</v>
      </c>
      <c r="C19" s="3">
        <f>IF('1_Bilancia commerciale'!K19&lt;1,ABS(1-'1_Bilancia commerciale'!K19)*20,('1_Bilancia commerciale'!K19-1)*20)</f>
        <v>22</v>
      </c>
      <c r="D19" s="3">
        <f>IF('2_posizione internaz.li'!K19&lt;0,'2_posizione internaz.li'!K19/-35*100,0)</f>
        <v>148.57142857142858</v>
      </c>
      <c r="E19" s="3">
        <f>IF('3_Tasso cambio effettivo'!K19&lt;0,'3_Tasso cambio effettivo'!K19/-5*100,'3_Tasso cambio effettivo'!K19/5*100)</f>
        <v>40</v>
      </c>
      <c r="F19" s="3">
        <f>IF('4_Quota export mondiale'!K19&lt;0,'4_Quota export mondiale'!K19/-6*100,0)</f>
        <v>0</v>
      </c>
      <c r="G19" s="3">
        <f>IF('5_Costo_lavoro'!K19&gt;0,'5_Costo_lavoro'!K19/9*100,0)</f>
        <v>137.77777777777777</v>
      </c>
      <c r="H19" s="3">
        <f>IF('6_Prezzo abitazioni'!K19&gt;0,'6_Prezzo abitazioni'!K19/6*100,0)</f>
        <v>181.66666666666666</v>
      </c>
      <c r="I19" s="3">
        <f>IF('7_Crediti concessi privati'!K19&gt;0,'7_Crediti concessi privati'!K19/14*100,0)</f>
        <v>30.714285714285712</v>
      </c>
      <c r="J19" s="3">
        <f>IF('8_Debiti settore privato'!K19&gt;0,'8_Debiti settore privato'!K19/133*100,0)</f>
        <v>52.105263157894733</v>
      </c>
      <c r="K19" s="3">
        <f>IF('9_Debito pubblico'!K19&gt;0,'9_Debito pubblico'!K19/60*100,0)</f>
        <v>117.00000000000001</v>
      </c>
      <c r="L19" s="3">
        <f>IF('10_Disoccupazione'!K19&gt;0,'10_Disoccupazione'!K19/10*100,0)</f>
        <v>43</v>
      </c>
      <c r="M19" s="3">
        <f>IF('11_esposizione finanziaria'!K19&gt;0,'11_esposizione finanziaria'!K19/16.5*100,0)</f>
        <v>0</v>
      </c>
      <c r="N19" s="3">
        <f>IF('12_Tasso di attivita'!K19&lt;0,'12_Tasso di attivita'!K19/-0.2*100,0)</f>
        <v>0</v>
      </c>
      <c r="O19" s="3">
        <f>IF('13_Disoccupazione lungo periodo'!K19&gt;0,'13_Disoccupazione lungo periodo'!K19/0.5*100,0)</f>
        <v>0</v>
      </c>
      <c r="P19" s="3">
        <f>IF('14_Disoccupazione giovanile'!K19&gt;0,'14_Disoccupazione giovanile'!K19/2*100,0)</f>
        <v>0</v>
      </c>
      <c r="Q19">
        <f t="shared" si="0"/>
        <v>4</v>
      </c>
      <c r="R19" s="3">
        <f t="shared" si="4"/>
        <v>55.202530134860957</v>
      </c>
      <c r="S19">
        <f t="shared" si="5"/>
        <v>19</v>
      </c>
      <c r="T19">
        <f t="shared" si="1"/>
        <v>2</v>
      </c>
      <c r="U19" s="3">
        <f t="shared" si="2"/>
        <v>69.669841269841271</v>
      </c>
      <c r="V19">
        <f t="shared" si="6"/>
        <v>15</v>
      </c>
      <c r="W19">
        <f t="shared" si="3"/>
        <v>2</v>
      </c>
      <c r="X19" s="3">
        <f t="shared" si="7"/>
        <v>47.165135059871901</v>
      </c>
      <c r="Y19">
        <f t="shared" si="8"/>
        <v>19</v>
      </c>
      <c r="Z19" s="3">
        <f t="shared" si="9"/>
        <v>54.925822952294055</v>
      </c>
      <c r="AA19" s="3">
        <f t="shared" si="10"/>
        <v>24.882086167800455</v>
      </c>
      <c r="AB19" s="3">
        <f t="shared" si="11"/>
        <v>30.320443967060505</v>
      </c>
    </row>
    <row r="20" spans="1:28">
      <c r="A20" s="4" t="s">
        <v>56</v>
      </c>
      <c r="B20" t="s">
        <v>21</v>
      </c>
      <c r="C20" s="3">
        <f>IF('1_Bilancia commerciale'!K20&lt;1,ABS(1-'1_Bilancia commerciale'!K20)*20,('1_Bilancia commerciale'!K20-1)*20)</f>
        <v>158</v>
      </c>
      <c r="D20" s="3">
        <f>IF('2_posizione internaz.li'!K20&lt;0,'2_posizione internaz.li'!K20/-35*100,0)</f>
        <v>0</v>
      </c>
      <c r="E20" s="3">
        <f>IF('3_Tasso cambio effettivo'!K20&lt;0,'3_Tasso cambio effettivo'!K20/-5*100,'3_Tasso cambio effettivo'!K20/5*100)</f>
        <v>98.000000000000014</v>
      </c>
      <c r="F20" s="3">
        <f>IF('4_Quota export mondiale'!K20&lt;0,'4_Quota export mondiale'!K20/-6*100,0)</f>
        <v>0</v>
      </c>
      <c r="G20" s="3">
        <f>IF('5_Costo_lavoro'!K20&gt;0,'5_Costo_lavoro'!K20/9*100,0)</f>
        <v>36.666666666666664</v>
      </c>
      <c r="H20" s="3">
        <f>IF('6_Prezzo abitazioni'!K20&gt;0,'6_Prezzo abitazioni'!K20/6*100,0)</f>
        <v>85</v>
      </c>
      <c r="I20" s="3">
        <f>IF('7_Crediti concessi privati'!K20&gt;0,'7_Crediti concessi privati'!K20/14*100,0)</f>
        <v>53.571428571428569</v>
      </c>
      <c r="J20" s="3">
        <f>IF('8_Debiti settore privato'!K20&gt;0,'8_Debiti settore privato'!K20/133*100,0)</f>
        <v>97.142857142857125</v>
      </c>
      <c r="K20" s="3">
        <f>IF('9_Debito pubblico'!K20&gt;0,'9_Debito pubblico'!K20/60*100,0)</f>
        <v>76.333333333333329</v>
      </c>
      <c r="L20" s="3">
        <f>IF('10_Disoccupazione'!K20&gt;0,'10_Disoccupazione'!K20/10*100,0)</f>
        <v>41</v>
      </c>
      <c r="M20" s="3">
        <f>IF('11_esposizione finanziaria'!K20&gt;0,'11_esposizione finanziaria'!K20/16.5*100,0)</f>
        <v>13.939393939393938</v>
      </c>
      <c r="N20" s="3">
        <f>IF('12_Tasso di attivita'!K20&lt;0,'12_Tasso di attivita'!K20/-0.2*100,0)</f>
        <v>0</v>
      </c>
      <c r="O20" s="3">
        <f>IF('13_Disoccupazione lungo periodo'!K20&gt;0,'13_Disoccupazione lungo periodo'!K20/0.5*100,0)</f>
        <v>0</v>
      </c>
      <c r="P20" s="3">
        <f>IF('14_Disoccupazione giovanile'!K20&gt;0,'14_Disoccupazione giovanile'!K20/2*100,0)</f>
        <v>0</v>
      </c>
      <c r="Q20">
        <f t="shared" si="0"/>
        <v>1</v>
      </c>
      <c r="R20" s="3">
        <f t="shared" si="4"/>
        <v>47.118119975262843</v>
      </c>
      <c r="S20">
        <f t="shared" si="5"/>
        <v>10</v>
      </c>
      <c r="T20">
        <f t="shared" si="1"/>
        <v>1</v>
      </c>
      <c r="U20" s="3">
        <f t="shared" si="2"/>
        <v>58.533333333333339</v>
      </c>
      <c r="V20">
        <f t="shared" si="6"/>
        <v>12</v>
      </c>
      <c r="W20">
        <f t="shared" si="3"/>
        <v>0</v>
      </c>
      <c r="X20" s="3">
        <f t="shared" si="7"/>
        <v>40.776334776334771</v>
      </c>
      <c r="Y20">
        <f t="shared" si="8"/>
        <v>13</v>
      </c>
      <c r="Z20" s="3">
        <f t="shared" si="9"/>
        <v>55.633285208032532</v>
      </c>
      <c r="AA20" s="3">
        <f t="shared" si="10"/>
        <v>20.904761904761905</v>
      </c>
      <c r="AB20" s="3">
        <f t="shared" si="11"/>
        <v>26.213358070500924</v>
      </c>
    </row>
    <row r="21" spans="1:28">
      <c r="A21" s="4" t="s">
        <v>56</v>
      </c>
      <c r="B21" t="s">
        <v>22</v>
      </c>
      <c r="C21" s="3">
        <f>IF('1_Bilancia commerciale'!K21&lt;1,ABS(1-'1_Bilancia commerciale'!K21)*20,('1_Bilancia commerciale'!K21-1)*20)</f>
        <v>178</v>
      </c>
      <c r="D21" s="3">
        <f>IF('2_posizione internaz.li'!K21&lt;0,'2_posizione internaz.li'!K21/-35*100,0)</f>
        <v>0</v>
      </c>
      <c r="E21" s="3">
        <f>IF('3_Tasso cambio effettivo'!K21&lt;0,'3_Tasso cambio effettivo'!K21/-5*100,'3_Tasso cambio effettivo'!K21/5*100)</f>
        <v>64</v>
      </c>
      <c r="F21" s="3">
        <f>IF('4_Quota export mondiale'!K21&lt;0,'4_Quota export mondiale'!K21/-6*100,0)</f>
        <v>0</v>
      </c>
      <c r="G21" s="3">
        <f>IF('5_Costo_lavoro'!K21&gt;0,'5_Costo_lavoro'!K21/9*100,0)</f>
        <v>33.333333333333329</v>
      </c>
      <c r="H21" s="3">
        <f>IF('6_Prezzo abitazioni'!K21&gt;0,'6_Prezzo abitazioni'!K21/6*100,0)</f>
        <v>123.33333333333334</v>
      </c>
      <c r="I21" s="3">
        <f>IF('7_Crediti concessi privati'!K21&gt;0,'7_Crediti concessi privati'!K21/14*100,0)</f>
        <v>32.142857142857146</v>
      </c>
      <c r="J21" s="3">
        <f>IF('8_Debiti settore privato'!K21&gt;0,'8_Debiti settore privato'!K21/133*100,0)</f>
        <v>181.65413533834587</v>
      </c>
      <c r="K21" s="3">
        <f>IF('9_Debito pubblico'!K21&gt;0,'9_Debito pubblico'!K21/60*100,0)</f>
        <v>87.333333333333329</v>
      </c>
      <c r="L21" s="3">
        <f>IF('10_Disoccupazione'!K21&gt;0,'10_Disoccupazione'!K21/10*100,0)</f>
        <v>49.000000000000007</v>
      </c>
      <c r="M21" s="3">
        <f>IF('11_esposizione finanziaria'!K21&gt;0,'11_esposizione finanziaria'!K21/16.5*100,0)</f>
        <v>0</v>
      </c>
      <c r="N21" s="3">
        <f>IF('12_Tasso di attivita'!K21&lt;0,'12_Tasso di attivita'!K21/-0.2*100,0)</f>
        <v>0</v>
      </c>
      <c r="O21" s="3">
        <f>IF('13_Disoccupazione lungo periodo'!K21&gt;0,'13_Disoccupazione lungo periodo'!K21/0.5*100,0)</f>
        <v>0</v>
      </c>
      <c r="P21" s="3">
        <f>IF('14_Disoccupazione giovanile'!K21&gt;0,'14_Disoccupazione giovanile'!K21/2*100,0)</f>
        <v>0</v>
      </c>
      <c r="Q21">
        <f t="shared" si="0"/>
        <v>3</v>
      </c>
      <c r="R21" s="3">
        <f t="shared" si="4"/>
        <v>53.485499462943075</v>
      </c>
      <c r="S21">
        <f t="shared" si="5"/>
        <v>15</v>
      </c>
      <c r="T21">
        <f t="shared" si="1"/>
        <v>1</v>
      </c>
      <c r="U21" s="3">
        <f t="shared" si="2"/>
        <v>55.066666666666663</v>
      </c>
      <c r="V21">
        <f t="shared" si="6"/>
        <v>9</v>
      </c>
      <c r="W21">
        <f t="shared" si="3"/>
        <v>2</v>
      </c>
      <c r="X21" s="3">
        <f t="shared" si="7"/>
        <v>52.607073238652191</v>
      </c>
      <c r="Y21">
        <f t="shared" si="8"/>
        <v>22</v>
      </c>
      <c r="Z21" s="3">
        <f t="shared" si="9"/>
        <v>63.229909294775233</v>
      </c>
      <c r="AA21" s="3">
        <f t="shared" si="10"/>
        <v>19.666666666666664</v>
      </c>
      <c r="AB21" s="3">
        <f t="shared" si="11"/>
        <v>33.818832796276403</v>
      </c>
    </row>
    <row r="22" spans="1:28">
      <c r="A22" s="4" t="s">
        <v>56</v>
      </c>
      <c r="B22" t="s">
        <v>23</v>
      </c>
      <c r="C22" s="3">
        <f>IF('1_Bilancia commerciale'!K22&lt;1,ABS(1-'1_Bilancia commerciale'!K22)*20,('1_Bilancia commerciale'!K22-1)*20)</f>
        <v>24.000000000000004</v>
      </c>
      <c r="D22" s="3">
        <f>IF('2_posizione internaz.li'!K22&lt;0,'2_posizione internaz.li'!K22/-35*100,0)</f>
        <v>0</v>
      </c>
      <c r="E22" s="3">
        <f>IF('3_Tasso cambio effettivo'!K22&lt;0,'3_Tasso cambio effettivo'!K22/-5*100,'3_Tasso cambio effettivo'!K22/5*100)</f>
        <v>96</v>
      </c>
      <c r="F22" s="3">
        <f>IF('4_Quota export mondiale'!K22&lt;0,'4_Quota export mondiale'!K22/-6*100,0)</f>
        <v>0</v>
      </c>
      <c r="G22" s="3">
        <f>IF('5_Costo_lavoro'!K22&gt;0,'5_Costo_lavoro'!K22/9*100,0)</f>
        <v>52.222222222222229</v>
      </c>
      <c r="H22" s="3">
        <f>IF('6_Prezzo abitazioni'!K22&gt;0,'6_Prezzo abitazioni'!K22/6*100,0)</f>
        <v>41.666666666666671</v>
      </c>
      <c r="I22" s="3">
        <f>IF('7_Crediti concessi privati'!K22&gt;0,'7_Crediti concessi privati'!K22/14*100,0)</f>
        <v>27.857142857142858</v>
      </c>
      <c r="J22" s="3">
        <f>IF('8_Debiti settore privato'!K22&gt;0,'8_Debiti settore privato'!K22/133*100,0)</f>
        <v>90.977443609022558</v>
      </c>
      <c r="K22" s="3">
        <f>IF('9_Debito pubblico'!K22&gt;0,'9_Debito pubblico'!K22/60*100,0)</f>
        <v>123.33333333333334</v>
      </c>
      <c r="L22" s="3">
        <f>IF('10_Disoccupazione'!K22&gt;0,'10_Disoccupazione'!K22/10*100,0)</f>
        <v>55.000000000000007</v>
      </c>
      <c r="M22" s="3">
        <f>IF('11_esposizione finanziaria'!K22&gt;0,'11_esposizione finanziaria'!K22/16.5*100,0)</f>
        <v>10.303030303030303</v>
      </c>
      <c r="N22" s="3">
        <f>IF('12_Tasso di attivita'!K22&lt;0,'12_Tasso di attivita'!K22/-0.2*100,0)</f>
        <v>0</v>
      </c>
      <c r="O22" s="3">
        <f>IF('13_Disoccupazione lungo periodo'!K22&gt;0,'13_Disoccupazione lungo periodo'!K22/0.5*100,0)</f>
        <v>0</v>
      </c>
      <c r="P22" s="3">
        <f>IF('14_Disoccupazione giovanile'!K22&gt;0,'14_Disoccupazione giovanile'!K22/2*100,0)</f>
        <v>0</v>
      </c>
      <c r="Q22">
        <f t="shared" si="0"/>
        <v>1</v>
      </c>
      <c r="R22" s="3">
        <f t="shared" si="4"/>
        <v>37.239988499386996</v>
      </c>
      <c r="S22">
        <f t="shared" si="5"/>
        <v>1</v>
      </c>
      <c r="T22">
        <f t="shared" si="1"/>
        <v>0</v>
      </c>
      <c r="U22" s="3">
        <f t="shared" si="2"/>
        <v>34.444444444444443</v>
      </c>
      <c r="V22">
        <f t="shared" si="6"/>
        <v>3</v>
      </c>
      <c r="W22">
        <f t="shared" si="3"/>
        <v>1</v>
      </c>
      <c r="X22" s="3">
        <f t="shared" si="7"/>
        <v>38.793068529910641</v>
      </c>
      <c r="Y22">
        <f t="shared" si="8"/>
        <v>10</v>
      </c>
      <c r="Z22" s="3">
        <f t="shared" si="9"/>
        <v>66.966726367840323</v>
      </c>
      <c r="AA22" s="3">
        <f t="shared" si="10"/>
        <v>12.301587301587302</v>
      </c>
      <c r="AB22" s="3">
        <f t="shared" si="11"/>
        <v>24.938401197799696</v>
      </c>
    </row>
    <row r="23" spans="1:28">
      <c r="A23" s="4" t="s">
        <v>57</v>
      </c>
      <c r="B23" t="s">
        <v>24</v>
      </c>
      <c r="C23" s="3">
        <f>IF('1_Bilancia commerciale'!K23&lt;1,ABS(1-'1_Bilancia commerciale'!K23)*20,('1_Bilancia commerciale'!K23-1)*20)</f>
        <v>30</v>
      </c>
      <c r="D23" s="3">
        <f>IF('2_posizione internaz.li'!K23&lt;0,'2_posizione internaz.li'!K23/-35*100,0)</f>
        <v>159.42857142857144</v>
      </c>
      <c r="E23" s="3">
        <f>IF('3_Tasso cambio effettivo'!K23&lt;0,'3_Tasso cambio effettivo'!K23/-5*100,'3_Tasso cambio effettivo'!K23/5*100)</f>
        <v>2</v>
      </c>
      <c r="F23" s="3">
        <f>IF('4_Quota export mondiale'!K23&lt;0,'4_Quota export mondiale'!K23/-6*100,0)</f>
        <v>0</v>
      </c>
      <c r="G23" s="3">
        <f>IF('5_Costo_lavoro'!K23&gt;0,'5_Costo_lavoro'!K23/9*100,0)</f>
        <v>88.888888888888886</v>
      </c>
      <c r="H23" s="3">
        <f>IF('6_Prezzo abitazioni'!K23&gt;0,'6_Prezzo abitazioni'!K23/6*100,0)</f>
        <v>81.666666666666671</v>
      </c>
      <c r="I23" s="3">
        <f>IF('7_Crediti concessi privati'!K23&gt;0,'7_Crediti concessi privati'!K23/14*100,0)</f>
        <v>24.285714285714285</v>
      </c>
      <c r="J23" s="3">
        <f>IF('8_Debiti settore privato'!K23&gt;0,'8_Debiti settore privato'!K23/133*100,0)</f>
        <v>57.218045112781944</v>
      </c>
      <c r="K23" s="3">
        <f>IF('9_Debito pubblico'!K23&gt;0,'9_Debito pubblico'!K23/60*100,0)</f>
        <v>81.5</v>
      </c>
      <c r="L23" s="3">
        <f>IF('10_Disoccupazione'!K23&gt;0,'10_Disoccupazione'!K23/10*100,0)</f>
        <v>50</v>
      </c>
      <c r="M23" s="3">
        <f>IF('11_esposizione finanziaria'!K23&gt;0,'11_esposizione finanziaria'!K23/16.5*100,0)</f>
        <v>18.181818181818183</v>
      </c>
      <c r="N23" s="3">
        <f>IF('12_Tasso di attivita'!K23&lt;0,'12_Tasso di attivita'!K23/-0.2*100,0)</f>
        <v>0</v>
      </c>
      <c r="O23" s="3">
        <f>IF('13_Disoccupazione lungo periodo'!K23&gt;0,'13_Disoccupazione lungo periodo'!K23/0.5*100,0)</f>
        <v>0</v>
      </c>
      <c r="P23" s="3">
        <f>IF('14_Disoccupazione giovanile'!K23&gt;0,'14_Disoccupazione giovanile'!K23/2*100,0)</f>
        <v>0</v>
      </c>
      <c r="Q23">
        <f t="shared" si="0"/>
        <v>1</v>
      </c>
      <c r="R23" s="3">
        <f t="shared" si="4"/>
        <v>42.369264611745812</v>
      </c>
      <c r="S23">
        <f t="shared" si="5"/>
        <v>5</v>
      </c>
      <c r="T23">
        <f t="shared" si="1"/>
        <v>1</v>
      </c>
      <c r="U23" s="3">
        <f t="shared" si="2"/>
        <v>56.06349206349207</v>
      </c>
      <c r="V23">
        <f t="shared" si="6"/>
        <v>11</v>
      </c>
      <c r="W23">
        <f t="shared" si="3"/>
        <v>0</v>
      </c>
      <c r="X23" s="3">
        <f t="shared" si="7"/>
        <v>34.761360471886789</v>
      </c>
      <c r="Y23">
        <f t="shared" si="8"/>
        <v>4</v>
      </c>
      <c r="Z23" s="3">
        <f t="shared" si="9"/>
        <v>52.742451585032555</v>
      </c>
      <c r="AA23" s="3">
        <f t="shared" si="10"/>
        <v>20.022675736961453</v>
      </c>
      <c r="AB23" s="3">
        <f t="shared" si="11"/>
        <v>22.346588874784366</v>
      </c>
    </row>
    <row r="24" spans="1:28">
      <c r="A24" s="4" t="s">
        <v>56</v>
      </c>
      <c r="B24" t="s">
        <v>25</v>
      </c>
      <c r="C24" s="3">
        <f>IF('1_Bilancia commerciale'!K24&lt;1,ABS(1-'1_Bilancia commerciale'!K24)*20,('1_Bilancia commerciale'!K24-1)*20)</f>
        <v>1.9999999999999996</v>
      </c>
      <c r="D24" s="3">
        <f>IF('2_posizione internaz.li'!K24&lt;0,'2_posizione internaz.li'!K24/-35*100,0)</f>
        <v>301.71428571428567</v>
      </c>
      <c r="E24" s="3">
        <f>IF('3_Tasso cambio effettivo'!K24&lt;0,'3_Tasso cambio effettivo'!K24/-5*100,'3_Tasso cambio effettivo'!K24/5*100)</f>
        <v>62</v>
      </c>
      <c r="F24" s="3">
        <f>IF('4_Quota export mondiale'!K24&lt;0,'4_Quota export mondiale'!K24/-6*100,0)</f>
        <v>0</v>
      </c>
      <c r="G24" s="3">
        <f>IF('5_Costo_lavoro'!K24&gt;0,'5_Costo_lavoro'!K24/9*100,0)</f>
        <v>58.888888888888893</v>
      </c>
      <c r="H24" s="3">
        <f>IF('6_Prezzo abitazioni'!K24&gt;0,'6_Prezzo abitazioni'!K24/6*100,0)</f>
        <v>148.33333333333334</v>
      </c>
      <c r="I24" s="3">
        <f>IF('7_Crediti concessi privati'!K24&gt;0,'7_Crediti concessi privati'!K24/14*100,0)</f>
        <v>5.7142857142857144</v>
      </c>
      <c r="J24" s="3">
        <f>IF('8_Debiti settore privato'!K24&gt;0,'8_Debiti settore privato'!K24/133*100,0)</f>
        <v>116.8421052631579</v>
      </c>
      <c r="K24" s="3">
        <f>IF('9_Debito pubblico'!K24&gt;0,'9_Debito pubblico'!K24/60*100,0)</f>
        <v>203.66666666666666</v>
      </c>
      <c r="L24" s="3">
        <f>IF('10_Disoccupazione'!K24&gt;0,'10_Disoccupazione'!K24/10*100,0)</f>
        <v>90.999999999999986</v>
      </c>
      <c r="M24" s="3">
        <f>IF('11_esposizione finanziaria'!K24&gt;0,'11_esposizione finanziaria'!K24/16.5*100,0)</f>
        <v>3.0303030303030303</v>
      </c>
      <c r="N24" s="3">
        <f>IF('12_Tasso di attivita'!K24&lt;0,'12_Tasso di attivita'!K24/-0.2*100,0)</f>
        <v>0</v>
      </c>
      <c r="O24" s="3">
        <f>IF('13_Disoccupazione lungo periodo'!K24&gt;0,'13_Disoccupazione lungo periodo'!K24/0.5*100,0)</f>
        <v>0</v>
      </c>
      <c r="P24" s="3">
        <f>IF('14_Disoccupazione giovanile'!K24&gt;0,'14_Disoccupazione giovanile'!K24/2*100,0)</f>
        <v>0</v>
      </c>
      <c r="Q24">
        <f t="shared" si="0"/>
        <v>4</v>
      </c>
      <c r="R24" s="3">
        <f t="shared" si="4"/>
        <v>70.942133472208653</v>
      </c>
      <c r="S24">
        <f t="shared" si="5"/>
        <v>23</v>
      </c>
      <c r="T24">
        <f t="shared" si="1"/>
        <v>1</v>
      </c>
      <c r="U24" s="3">
        <f t="shared" si="2"/>
        <v>84.92063492063491</v>
      </c>
      <c r="V24">
        <f t="shared" si="6"/>
        <v>20</v>
      </c>
      <c r="W24">
        <f t="shared" si="3"/>
        <v>3</v>
      </c>
      <c r="X24" s="3">
        <f t="shared" si="7"/>
        <v>63.176299334194063</v>
      </c>
      <c r="Y24">
        <f t="shared" si="8"/>
        <v>25</v>
      </c>
      <c r="Z24" s="3">
        <f t="shared" si="9"/>
        <v>57.248539476442097</v>
      </c>
      <c r="AA24" s="3">
        <f t="shared" si="10"/>
        <v>30.328798185941043</v>
      </c>
      <c r="AB24" s="3">
        <f t="shared" si="11"/>
        <v>40.613335286267613</v>
      </c>
    </row>
    <row r="25" spans="1:28">
      <c r="A25" s="4" t="s">
        <v>57</v>
      </c>
      <c r="B25" t="s">
        <v>26</v>
      </c>
      <c r="C25" s="3">
        <f>IF('1_Bilancia commerciale'!K25&lt;1,ABS(1-'1_Bilancia commerciale'!K25)*20,('1_Bilancia commerciale'!K25-1)*20)</f>
        <v>86</v>
      </c>
      <c r="D25" s="3">
        <f>IF('2_posizione internaz.li'!K25&lt;0,'2_posizione internaz.li'!K25/-35*100,0)</f>
        <v>126</v>
      </c>
      <c r="E25" s="3">
        <f>IF('3_Tasso cambio effettivo'!K25&lt;0,'3_Tasso cambio effettivo'!K25/-5*100,'3_Tasso cambio effettivo'!K25/5*100)</f>
        <v>13.999999999999998</v>
      </c>
      <c r="F25" s="3">
        <f>IF('4_Quota export mondiale'!K25&lt;0,'4_Quota export mondiale'!K25/-6*100,0)</f>
        <v>0</v>
      </c>
      <c r="G25" s="3">
        <f>IF('5_Costo_lavoro'!K25&gt;0,'5_Costo_lavoro'!K25/9*100,0)</f>
        <v>373.33333333333331</v>
      </c>
      <c r="H25" s="3">
        <f>IF('6_Prezzo abitazioni'!K25&gt;0,'6_Prezzo abitazioni'!K25/6*100,0)</f>
        <v>30</v>
      </c>
      <c r="I25" s="3">
        <f>IF('7_Crediti concessi privati'!K25&gt;0,'7_Crediti concessi privati'!K25/14*100,0)</f>
        <v>13.571428571428571</v>
      </c>
      <c r="J25" s="3">
        <f>IF('8_Debiti settore privato'!K25&gt;0,'8_Debiti settore privato'!K25/133*100,0)</f>
        <v>35.939849624060152</v>
      </c>
      <c r="K25" s="3">
        <f>IF('9_Debito pubblico'!K25&gt;0,'9_Debito pubblico'!K25/60*100,0)</f>
        <v>58.333333333333336</v>
      </c>
      <c r="L25" s="3">
        <f>IF('10_Disoccupazione'!K25&gt;0,'10_Disoccupazione'!K25/10*100,0)</f>
        <v>50</v>
      </c>
      <c r="M25" s="3">
        <f>IF('11_esposizione finanziaria'!K25&gt;0,'11_esposizione finanziaria'!K25/16.5*100,0)</f>
        <v>20</v>
      </c>
      <c r="N25" s="3">
        <f>IF('12_Tasso di attivita'!K25&lt;0,'12_Tasso di attivita'!K25/-0.2*100,0)</f>
        <v>0</v>
      </c>
      <c r="O25" s="3">
        <f>IF('13_Disoccupazione lungo periodo'!K25&gt;0,'13_Disoccupazione lungo periodo'!K25/0.5*100,0)</f>
        <v>0</v>
      </c>
      <c r="P25" s="3">
        <f>IF('14_Disoccupazione giovanile'!K25&gt;0,'14_Disoccupazione giovanile'!K25/2*100,0)</f>
        <v>0</v>
      </c>
      <c r="Q25">
        <f t="shared" si="0"/>
        <v>2</v>
      </c>
      <c r="R25" s="3">
        <f t="shared" si="4"/>
        <v>57.655567490153949</v>
      </c>
      <c r="S25">
        <f t="shared" si="5"/>
        <v>20</v>
      </c>
      <c r="T25">
        <f t="shared" si="1"/>
        <v>2</v>
      </c>
      <c r="U25" s="3">
        <f t="shared" si="2"/>
        <v>119.86666666666665</v>
      </c>
      <c r="V25">
        <f t="shared" si="6"/>
        <v>28</v>
      </c>
      <c r="W25">
        <f t="shared" si="3"/>
        <v>0</v>
      </c>
      <c r="X25" s="3">
        <f t="shared" si="7"/>
        <v>23.093845725424675</v>
      </c>
      <c r="Y25">
        <f t="shared" si="8"/>
        <v>1</v>
      </c>
      <c r="Z25" s="3">
        <f t="shared" si="9"/>
        <v>25.749540464007158</v>
      </c>
      <c r="AA25" s="3">
        <f t="shared" si="10"/>
        <v>42.809523809523803</v>
      </c>
      <c r="AB25" s="3">
        <f t="shared" si="11"/>
        <v>14.846043680630148</v>
      </c>
    </row>
    <row r="26" spans="1:28">
      <c r="A26" s="4" t="s">
        <v>56</v>
      </c>
      <c r="B26" t="s">
        <v>27</v>
      </c>
      <c r="C26" s="3">
        <f>IF('1_Bilancia commerciale'!K26&lt;1,ABS(1-'1_Bilancia commerciale'!K26)*20,('1_Bilancia commerciale'!K26-1)*20)</f>
        <v>90</v>
      </c>
      <c r="D26" s="3">
        <f>IF('2_posizione internaz.li'!K26&lt;0,'2_posizione internaz.li'!K26/-35*100,0)</f>
        <v>53.999999999999993</v>
      </c>
      <c r="E26" s="3">
        <f>IF('3_Tasso cambio effettivo'!K26&lt;0,'3_Tasso cambio effettivo'!K26/-5*100,'3_Tasso cambio effettivo'!K26/5*100)</f>
        <v>40</v>
      </c>
      <c r="F26" s="3">
        <f>IF('4_Quota export mondiale'!K26&lt;0,'4_Quota export mondiale'!K26/-6*100,0)</f>
        <v>0</v>
      </c>
      <c r="G26" s="3">
        <f>IF('5_Costo_lavoro'!K26&gt;0,'5_Costo_lavoro'!K26/9*100,0)</f>
        <v>67.777777777777771</v>
      </c>
      <c r="H26" s="3">
        <f>IF('6_Prezzo abitazioni'!K26&gt;0,'6_Prezzo abitazioni'!K26/6*100,0)</f>
        <v>123.33333333333334</v>
      </c>
      <c r="I26" s="3">
        <f>IF('7_Crediti concessi privati'!K26&gt;0,'7_Crediti concessi privati'!K26/14*100,0)</f>
        <v>9.2857142857142865</v>
      </c>
      <c r="J26" s="3">
        <f>IF('8_Debiti settore privato'!K26&gt;0,'8_Debiti settore privato'!K26/133*100,0)</f>
        <v>54.73684210526315</v>
      </c>
      <c r="K26" s="3">
        <f>IF('9_Debito pubblico'!K26&gt;0,'9_Debito pubblico'!K26/60*100,0)</f>
        <v>117.33333333333333</v>
      </c>
      <c r="L26" s="3">
        <f>IF('10_Disoccupazione'!K26&gt;0,'10_Disoccupazione'!K26/10*100,0)</f>
        <v>65.999999999999986</v>
      </c>
      <c r="M26" s="3">
        <f>IF('11_esposizione finanziaria'!K26&gt;0,'11_esposizione finanziaria'!K26/16.5*100,0)</f>
        <v>24.848484848484848</v>
      </c>
      <c r="N26" s="3">
        <f>IF('12_Tasso di attivita'!K26&lt;0,'12_Tasso di attivita'!K26/-0.2*100,0)</f>
        <v>0</v>
      </c>
      <c r="O26" s="3">
        <f>IF('13_Disoccupazione lungo periodo'!K26&gt;0,'13_Disoccupazione lungo periodo'!K26/0.5*100,0)</f>
        <v>0</v>
      </c>
      <c r="P26" s="3">
        <f>IF('14_Disoccupazione giovanile'!K26&gt;0,'14_Disoccupazione giovanile'!K26/2*100,0)</f>
        <v>0</v>
      </c>
      <c r="Q26">
        <f t="shared" si="0"/>
        <v>2</v>
      </c>
      <c r="R26" s="3">
        <f t="shared" si="4"/>
        <v>46.236820405993342</v>
      </c>
      <c r="S26">
        <f t="shared" si="5"/>
        <v>8</v>
      </c>
      <c r="T26">
        <f t="shared" si="1"/>
        <v>0</v>
      </c>
      <c r="U26" s="3">
        <f t="shared" si="2"/>
        <v>50.355555555555554</v>
      </c>
      <c r="V26">
        <f t="shared" si="6"/>
        <v>8</v>
      </c>
      <c r="W26">
        <f t="shared" si="3"/>
        <v>2</v>
      </c>
      <c r="X26" s="3">
        <f t="shared" si="7"/>
        <v>43.948634211792104</v>
      </c>
      <c r="Y26">
        <f t="shared" si="8"/>
        <v>16</v>
      </c>
      <c r="Z26" s="3">
        <f t="shared" si="9"/>
        <v>61.104317238484164</v>
      </c>
      <c r="AA26" s="3">
        <f t="shared" si="10"/>
        <v>17.984126984126984</v>
      </c>
      <c r="AB26" s="3">
        <f t="shared" si="11"/>
        <v>28.252693421866354</v>
      </c>
    </row>
    <row r="27" spans="1:28">
      <c r="A27" s="4" t="s">
        <v>56</v>
      </c>
      <c r="B27" t="s">
        <v>28</v>
      </c>
      <c r="C27" s="3">
        <f>IF('1_Bilancia commerciale'!K27&lt;1,ABS(1-'1_Bilancia commerciale'!K27)*20,('1_Bilancia commerciale'!K27-1)*20)</f>
        <v>68</v>
      </c>
      <c r="D27" s="3">
        <f>IF('2_posizione internaz.li'!K27&lt;0,'2_posizione internaz.li'!K27/-35*100,0)</f>
        <v>194.57142857142856</v>
      </c>
      <c r="E27" s="3">
        <f>IF('3_Tasso cambio effettivo'!K27&lt;0,'3_Tasso cambio effettivo'!K27/-5*100,'3_Tasso cambio effettivo'!K27/5*100)</f>
        <v>50</v>
      </c>
      <c r="F27" s="3">
        <f>IF('4_Quota export mondiale'!K27&lt;0,'4_Quota export mondiale'!K27/-6*100,0)</f>
        <v>0</v>
      </c>
      <c r="G27" s="3">
        <f>IF('5_Costo_lavoro'!K27&gt;0,'5_Costo_lavoro'!K27/9*100,0)</f>
        <v>121.11111111111113</v>
      </c>
      <c r="H27" s="3">
        <f>IF('6_Prezzo abitazioni'!K27&gt;0,'6_Prezzo abitazioni'!K27/6*100,0)</f>
        <v>83.333333333333343</v>
      </c>
      <c r="I27" s="3">
        <f>IF('7_Crediti concessi privati'!K27&gt;0,'7_Crediti concessi privati'!K27/14*100,0)</f>
        <v>14.285714285714285</v>
      </c>
      <c r="J27" s="3">
        <f>IF('8_Debiti settore privato'!K27&gt;0,'8_Debiti settore privato'!K27/133*100,0)</f>
        <v>68.345864661654147</v>
      </c>
      <c r="K27" s="3">
        <f>IF('9_Debito pubblico'!K27&gt;0,'9_Debito pubblico'!K27/60*100,0)</f>
        <v>82.333333333333343</v>
      </c>
      <c r="L27" s="3">
        <f>IF('10_Disoccupazione'!K27&gt;0,'10_Disoccupazione'!K27/10*100,0)</f>
        <v>81</v>
      </c>
      <c r="M27" s="3">
        <f>IF('11_esposizione finanziaria'!K27&gt;0,'11_esposizione finanziaria'!K27/16.5*100,0)</f>
        <v>53.939393939393945</v>
      </c>
      <c r="N27" s="3">
        <f>IF('12_Tasso di attivita'!K27&lt;0,'12_Tasso di attivita'!K27/-0.2*100,0)</f>
        <v>0</v>
      </c>
      <c r="O27" s="3">
        <f>IF('13_Disoccupazione lungo periodo'!K27&gt;0,'13_Disoccupazione lungo periodo'!K27/0.5*100,0)</f>
        <v>0</v>
      </c>
      <c r="P27" s="3">
        <f>IF('14_Disoccupazione giovanile'!K27&gt;0,'14_Disoccupazione giovanile'!K27/2*100,0)</f>
        <v>0</v>
      </c>
      <c r="Q27">
        <f t="shared" si="0"/>
        <v>2</v>
      </c>
      <c r="R27" s="3">
        <f t="shared" si="4"/>
        <v>58.351441373997773</v>
      </c>
      <c r="S27">
        <f t="shared" si="5"/>
        <v>21</v>
      </c>
      <c r="T27">
        <f t="shared" si="1"/>
        <v>2</v>
      </c>
      <c r="U27" s="3">
        <f t="shared" si="2"/>
        <v>86.736507936507934</v>
      </c>
      <c r="V27">
        <f t="shared" si="6"/>
        <v>21</v>
      </c>
      <c r="W27">
        <f t="shared" si="3"/>
        <v>0</v>
      </c>
      <c r="X27" s="3">
        <f t="shared" si="7"/>
        <v>42.581959950380998</v>
      </c>
      <c r="Y27">
        <f t="shared" si="8"/>
        <v>14</v>
      </c>
      <c r="Z27" s="3">
        <f t="shared" si="9"/>
        <v>46.912495161015009</v>
      </c>
      <c r="AA27" s="3">
        <f t="shared" si="10"/>
        <v>30.97732426303855</v>
      </c>
      <c r="AB27" s="3">
        <f t="shared" si="11"/>
        <v>27.374117110959215</v>
      </c>
    </row>
    <row r="28" spans="1:28">
      <c r="A28" s="4" t="s">
        <v>56</v>
      </c>
      <c r="B28" t="s">
        <v>29</v>
      </c>
      <c r="C28" s="3">
        <f>IF('1_Bilancia commerciale'!K28&lt;1,ABS(1-'1_Bilancia commerciale'!K28)*20,('1_Bilancia commerciale'!K28-1)*20)</f>
        <v>48</v>
      </c>
      <c r="D28" s="3">
        <f>IF('2_posizione internaz.li'!K28&lt;0,'2_posizione internaz.li'!K28/-35*100,0)</f>
        <v>5.7142857142857144</v>
      </c>
      <c r="E28" s="3">
        <f>IF('3_Tasso cambio effettivo'!K28&lt;0,'3_Tasso cambio effettivo'!K28/-5*100,'3_Tasso cambio effettivo'!K28/5*100)</f>
        <v>60</v>
      </c>
      <c r="F28" s="3">
        <f>IF('4_Quota export mondiale'!K28&lt;0,'4_Quota export mondiale'!K28/-6*100,0)</f>
        <v>50</v>
      </c>
      <c r="G28" s="3">
        <f>IF('5_Costo_lavoro'!K28&gt;0,'5_Costo_lavoro'!K28/9*100,0)</f>
        <v>0</v>
      </c>
      <c r="H28" s="3">
        <f>IF('6_Prezzo abitazioni'!K28&gt;0,'6_Prezzo abitazioni'!K28/6*100,0)</f>
        <v>0</v>
      </c>
      <c r="I28" s="3">
        <f>IF('7_Crediti concessi privati'!K28&gt;0,'7_Crediti concessi privati'!K28/14*100,0)</f>
        <v>11.428571428571429</v>
      </c>
      <c r="J28" s="3">
        <f>IF('8_Debiti settore privato'!K28&gt;0,'8_Debiti settore privato'!K28/133*100,0)</f>
        <v>106.84210526315789</v>
      </c>
      <c r="K28" s="3">
        <f>IF('9_Debito pubblico'!K28&gt;0,'9_Debito pubblico'!K28/60*100,0)</f>
        <v>98.333333333333329</v>
      </c>
      <c r="L28" s="3">
        <f>IF('10_Disoccupazione'!K28&gt;0,'10_Disoccupazione'!K28/10*100,0)</f>
        <v>83</v>
      </c>
      <c r="M28" s="3">
        <f>IF('11_esposizione finanziaria'!K28&gt;0,'11_esposizione finanziaria'!K28/16.5*100,0)</f>
        <v>120.60606060606061</v>
      </c>
      <c r="N28" s="3">
        <f>IF('12_Tasso di attivita'!K28&lt;0,'12_Tasso di attivita'!K28/-0.2*100,0)</f>
        <v>0</v>
      </c>
      <c r="O28" s="3">
        <f>IF('13_Disoccupazione lungo periodo'!K28&gt;0,'13_Disoccupazione lungo periodo'!K28/0.5*100,0)</f>
        <v>0</v>
      </c>
      <c r="P28" s="3">
        <f>IF('14_Disoccupazione giovanile'!K28&gt;0,'14_Disoccupazione giovanile'!K28/2*100,0)</f>
        <v>0</v>
      </c>
      <c r="Q28">
        <f t="shared" si="0"/>
        <v>2</v>
      </c>
      <c r="R28" s="3">
        <f t="shared" si="4"/>
        <v>41.708882596100636</v>
      </c>
      <c r="S28">
        <f t="shared" si="5"/>
        <v>4</v>
      </c>
      <c r="T28">
        <f t="shared" si="1"/>
        <v>0</v>
      </c>
      <c r="U28" s="3">
        <f t="shared" si="2"/>
        <v>32.742857142857147</v>
      </c>
      <c r="V28">
        <f t="shared" si="6"/>
        <v>2</v>
      </c>
      <c r="W28">
        <f t="shared" si="3"/>
        <v>2</v>
      </c>
      <c r="X28" s="3">
        <f t="shared" si="7"/>
        <v>46.690007847902585</v>
      </c>
      <c r="Y28">
        <f t="shared" si="8"/>
        <v>18</v>
      </c>
      <c r="Z28" s="3">
        <f t="shared" si="9"/>
        <v>71.963100368184726</v>
      </c>
      <c r="AA28" s="3">
        <f t="shared" si="10"/>
        <v>11.693877551020408</v>
      </c>
      <c r="AB28" s="3">
        <f t="shared" si="11"/>
        <v>30.015005045080233</v>
      </c>
    </row>
    <row r="29" spans="1:28">
      <c r="A29" s="4" t="s">
        <v>57</v>
      </c>
      <c r="B29" t="s">
        <v>30</v>
      </c>
      <c r="C29" s="3">
        <f>IF('1_Bilancia commerciale'!K29&lt;1,ABS(1-'1_Bilancia commerciale'!K29)*20,('1_Bilancia commerciale'!K29-1)*20)</f>
        <v>36</v>
      </c>
      <c r="D29" s="3">
        <f>IF('2_posizione internaz.li'!K29&lt;0,'2_posizione internaz.li'!K29/-35*100,0)</f>
        <v>0</v>
      </c>
      <c r="E29" s="3">
        <f>IF('3_Tasso cambio effettivo'!K29&lt;0,'3_Tasso cambio effettivo'!K29/-5*100,'3_Tasso cambio effettivo'!K29/5*100)</f>
        <v>80</v>
      </c>
      <c r="F29" s="3">
        <f>IF('4_Quota export mondiale'!K29&lt;0,'4_Quota export mondiale'!K29/-6*100,0)</f>
        <v>105.33333333333334</v>
      </c>
      <c r="G29" s="3">
        <f>IF('5_Costo_lavoro'!K29&gt;0,'5_Costo_lavoro'!K29/9*100,0)</f>
        <v>84.444444444444443</v>
      </c>
      <c r="H29" s="3">
        <f>IF('6_Prezzo abitazioni'!K29&gt;0,'6_Prezzo abitazioni'!K29/6*100,0)</f>
        <v>0</v>
      </c>
      <c r="I29" s="3">
        <f>IF('7_Crediti concessi privati'!K29&gt;0,'7_Crediti concessi privati'!K29/14*100,0)</f>
        <v>64.285714285714292</v>
      </c>
      <c r="J29" s="3">
        <f>IF('8_Debiti settore privato'!K29&gt;0,'8_Debiti settore privato'!K29/133*100,0)</f>
        <v>150.37593984962405</v>
      </c>
      <c r="K29" s="3">
        <f>IF('9_Debito pubblico'!K29&gt;0,'9_Debito pubblico'!K29/60*100,0)</f>
        <v>64.666666666666657</v>
      </c>
      <c r="L29" s="3">
        <f>IF('10_Disoccupazione'!K29&gt;0,'10_Disoccupazione'!K29/10*100,0)</f>
        <v>65.999999999999986</v>
      </c>
      <c r="M29" s="3">
        <f>IF('11_esposizione finanziaria'!K29&gt;0,'11_esposizione finanziaria'!K29/16.5*100,0)</f>
        <v>0</v>
      </c>
      <c r="N29" s="3">
        <f>IF('12_Tasso di attivita'!K29&lt;0,'12_Tasso di attivita'!K29/-0.2*100,0)</f>
        <v>0</v>
      </c>
      <c r="O29" s="3">
        <f>IF('13_Disoccupazione lungo periodo'!K29&gt;0,'13_Disoccupazione lungo periodo'!K29/0.5*100,0)</f>
        <v>0</v>
      </c>
      <c r="P29" s="3">
        <f>IF('14_Disoccupazione giovanile'!K29&gt;0,'14_Disoccupazione giovanile'!K29/2*100,0)</f>
        <v>0</v>
      </c>
      <c r="Q29">
        <f t="shared" si="0"/>
        <v>2</v>
      </c>
      <c r="R29" s="3">
        <f t="shared" si="4"/>
        <v>46.50757846998448</v>
      </c>
      <c r="S29">
        <f t="shared" si="5"/>
        <v>9</v>
      </c>
      <c r="T29">
        <f t="shared" si="1"/>
        <v>1</v>
      </c>
      <c r="U29" s="3">
        <f t="shared" si="2"/>
        <v>61.155555555555551</v>
      </c>
      <c r="V29">
        <f t="shared" si="6"/>
        <v>13</v>
      </c>
      <c r="W29">
        <f t="shared" si="3"/>
        <v>1</v>
      </c>
      <c r="X29" s="3">
        <f t="shared" si="7"/>
        <v>38.369813422444999</v>
      </c>
      <c r="Y29">
        <f t="shared" si="8"/>
        <v>8</v>
      </c>
      <c r="Z29" s="3">
        <f t="shared" si="9"/>
        <v>53.037181122285325</v>
      </c>
      <c r="AA29" s="3">
        <f t="shared" si="10"/>
        <v>21.841269841269842</v>
      </c>
      <c r="AB29" s="3">
        <f t="shared" si="11"/>
        <v>24.666308628714642</v>
      </c>
    </row>
    <row r="30" spans="1:28">
      <c r="A30" s="4" t="s">
        <v>57</v>
      </c>
      <c r="B30" t="s">
        <v>31</v>
      </c>
      <c r="C30" s="3">
        <f>IF('1_Bilancia commerciale'!K30&lt;1,ABS(1-'1_Bilancia commerciale'!K30)*20,('1_Bilancia commerciale'!K30-1)*20)</f>
        <v>106</v>
      </c>
      <c r="D30" s="3">
        <f>IF('2_posizione internaz.li'!K30&lt;0,'2_posizione internaz.li'!K30/-35*100,0)</f>
        <v>30</v>
      </c>
      <c r="E30" s="3">
        <f>IF('3_Tasso cambio effettivo'!K30&lt;0,'3_Tasso cambio effettivo'!K30/-5*100,'3_Tasso cambio effettivo'!K30/5*100)</f>
        <v>260</v>
      </c>
      <c r="F30" s="3">
        <f>IF('4_Quota export mondiale'!K30&lt;0,'4_Quota export mondiale'!K30/-6*100,0)</f>
        <v>62.5</v>
      </c>
      <c r="G30" s="3">
        <f>IF('5_Costo_lavoro'!K30&gt;0,'5_Costo_lavoro'!K30/9*100,0)</f>
        <v>86.666666666666671</v>
      </c>
      <c r="H30" s="3">
        <f>IF('6_Prezzo abitazioni'!K30&gt;0,'6_Prezzo abitazioni'!K30/6*100,0)</f>
        <v>11.666666666666666</v>
      </c>
      <c r="I30" s="3">
        <f>IF('7_Crediti concessi privati'!K30&gt;0,'7_Crediti concessi privati'!K30/14*100,0)</f>
        <v>31.428571428571434</v>
      </c>
      <c r="J30" s="3">
        <f>IF('8_Debiti settore privato'!K30&gt;0,'8_Debiti settore privato'!K30/133*100,0)</f>
        <v>123.00751879699247</v>
      </c>
      <c r="K30" s="3">
        <f>IF('9_Debito pubblico'!K30&gt;0,'9_Debito pubblico'!K30/60*100,0)</f>
        <v>143.16666666666669</v>
      </c>
      <c r="L30" s="3">
        <f>IF('10_Disoccupazione'!K30&gt;0,'10_Disoccupazione'!K30/10*100,0)</f>
        <v>44.000000000000007</v>
      </c>
      <c r="M30" s="3">
        <f>IF('11_esposizione finanziaria'!K30&gt;0,'11_esposizione finanziaria'!K30/16.5*100,0)</f>
        <v>0</v>
      </c>
      <c r="N30" s="3">
        <f>IF('12_Tasso di attivita'!K30&lt;0,'12_Tasso di attivita'!K30/-0.2*100,0)</f>
        <v>0</v>
      </c>
      <c r="O30" s="3">
        <f>IF('13_Disoccupazione lungo periodo'!K30&gt;0,'13_Disoccupazione lungo periodo'!K30/0.5*100,0)</f>
        <v>0</v>
      </c>
      <c r="P30" s="3">
        <f>IF('14_Disoccupazione giovanile'!K30&gt;0,'14_Disoccupazione giovanile'!K30/2*100,0)</f>
        <v>0</v>
      </c>
      <c r="Q30">
        <f t="shared" si="0"/>
        <v>4</v>
      </c>
      <c r="R30" s="3">
        <f t="shared" si="4"/>
        <v>64.174006444683144</v>
      </c>
      <c r="S30">
        <f t="shared" si="5"/>
        <v>22</v>
      </c>
      <c r="T30">
        <f t="shared" si="1"/>
        <v>2</v>
      </c>
      <c r="U30" s="3">
        <f t="shared" si="2"/>
        <v>109.03333333333333</v>
      </c>
      <c r="V30">
        <f t="shared" si="6"/>
        <v>26</v>
      </c>
      <c r="W30">
        <f t="shared" si="3"/>
        <v>2</v>
      </c>
      <c r="X30" s="3">
        <f t="shared" si="7"/>
        <v>39.252158173210802</v>
      </c>
      <c r="Y30">
        <f t="shared" si="8"/>
        <v>11</v>
      </c>
      <c r="Z30" s="3">
        <f t="shared" si="9"/>
        <v>39.320484495475291</v>
      </c>
      <c r="AA30" s="3">
        <f t="shared" si="10"/>
        <v>38.94047619047619</v>
      </c>
      <c r="AB30" s="3">
        <f t="shared" si="11"/>
        <v>25.233530254206947</v>
      </c>
    </row>
    <row r="31" spans="1:28">
      <c r="A31" s="4"/>
      <c r="B31" t="s">
        <v>82</v>
      </c>
      <c r="C31" s="3">
        <f>AVERAGE(C3:C30)</f>
        <v>59</v>
      </c>
      <c r="D31" s="3">
        <f t="shared" ref="D31:P31" si="12">AVERAGE(D3:D30)</f>
        <v>113.45918367346938</v>
      </c>
      <c r="E31" s="3">
        <f>AVERAGE(E3:E30)</f>
        <v>85.071428571428569</v>
      </c>
      <c r="F31" s="3">
        <f>AVERAGE(F3:F30)</f>
        <v>9.6369047619047628</v>
      </c>
      <c r="G31" s="3">
        <f t="shared" si="12"/>
        <v>81.746031746031733</v>
      </c>
      <c r="H31" s="3">
        <f>AVERAGE(H3:H30)</f>
        <v>67.976190476190467</v>
      </c>
      <c r="I31" s="3">
        <f>AVERAGE(I3:I30)</f>
        <v>23.775510204081634</v>
      </c>
      <c r="J31" s="3">
        <f t="shared" si="12"/>
        <v>101.86627282491943</v>
      </c>
      <c r="K31" s="3">
        <f t="shared" si="12"/>
        <v>110.3511904761905</v>
      </c>
      <c r="L31" s="3">
        <f t="shared" si="12"/>
        <v>76.214285714285708</v>
      </c>
      <c r="M31" s="3">
        <f t="shared" si="12"/>
        <v>18.744588744588746</v>
      </c>
      <c r="N31" s="3">
        <f t="shared" si="12"/>
        <v>21.428571428571423</v>
      </c>
      <c r="O31" s="3">
        <f t="shared" si="12"/>
        <v>0</v>
      </c>
      <c r="P31" s="3">
        <f t="shared" si="12"/>
        <v>0</v>
      </c>
      <c r="R31" s="3">
        <f t="shared" si="4"/>
        <v>54.947868472975884</v>
      </c>
      <c r="U31" s="3">
        <f t="shared" si="2"/>
        <v>69.782709750566895</v>
      </c>
      <c r="X31" s="3">
        <f t="shared" si="7"/>
        <v>46.706289985425329</v>
      </c>
      <c r="Z31" s="3">
        <f t="shared" si="9"/>
        <v>54.643561193378495</v>
      </c>
      <c r="AA31" s="3">
        <f t="shared" si="10"/>
        <v>24.922396339488177</v>
      </c>
      <c r="AB31" s="3">
        <f t="shared" si="11"/>
        <v>30.02547213348771</v>
      </c>
    </row>
    <row r="32" spans="1:28">
      <c r="A32" s="4" t="s">
        <v>56</v>
      </c>
      <c r="C32" s="3">
        <f>SUMIF($A3:$A30,"EUR",C3:C30)/19</f>
        <v>60.526315789473685</v>
      </c>
      <c r="D32" s="3">
        <f t="shared" ref="D32:P32" si="13">SUMIF($A3:$A30,"EUR",D3:D30)/19</f>
        <v>125.24812030075188</v>
      </c>
      <c r="E32" s="3">
        <f t="shared" si="13"/>
        <v>81.684210526315795</v>
      </c>
      <c r="F32" s="3">
        <f t="shared" si="13"/>
        <v>4.0526315789473681</v>
      </c>
      <c r="G32" s="3">
        <f t="shared" si="13"/>
        <v>60.350877192982459</v>
      </c>
      <c r="H32" s="3">
        <f t="shared" si="13"/>
        <v>67.719298245614013</v>
      </c>
      <c r="I32" s="3">
        <f t="shared" si="13"/>
        <v>20.751879699248121</v>
      </c>
      <c r="J32" s="3">
        <f t="shared" si="13"/>
        <v>109.96438464582508</v>
      </c>
      <c r="K32" s="3">
        <f t="shared" si="13"/>
        <v>123.78947368421055</v>
      </c>
      <c r="L32" s="3">
        <f t="shared" si="13"/>
        <v>85.421052631578945</v>
      </c>
      <c r="M32" s="3">
        <f t="shared" si="13"/>
        <v>19.617224880382775</v>
      </c>
      <c r="N32" s="3">
        <f t="shared" si="13"/>
        <v>15.789473684210524</v>
      </c>
      <c r="O32" s="3">
        <f t="shared" si="13"/>
        <v>0</v>
      </c>
      <c r="P32" s="3">
        <f t="shared" si="13"/>
        <v>0</v>
      </c>
      <c r="R32" s="3">
        <f t="shared" si="4"/>
        <v>55.351067347110074</v>
      </c>
      <c r="U32" s="3">
        <f t="shared" si="2"/>
        <v>66.37243107769423</v>
      </c>
      <c r="X32" s="3">
        <f t="shared" si="7"/>
        <v>49.228087496785555</v>
      </c>
      <c r="Z32" s="3">
        <f t="shared" si="9"/>
        <v>57.174376562690256</v>
      </c>
      <c r="AA32" s="3">
        <f t="shared" si="10"/>
        <v>23.70443967060508</v>
      </c>
      <c r="AB32" s="3">
        <f t="shared" si="11"/>
        <v>31.646627676505002</v>
      </c>
    </row>
    <row r="33" spans="1:28">
      <c r="A33" s="4" t="s">
        <v>57</v>
      </c>
      <c r="C33" s="3">
        <f>SUMIF($A3:$A30,"N_EUR",C3:C30)/9</f>
        <v>55.777777777777779</v>
      </c>
      <c r="D33" s="3">
        <f t="shared" ref="D33:P33" si="14">SUMIF($A3:$A30,"N_EUR",D3:D30)/9</f>
        <v>88.571428571428569</v>
      </c>
      <c r="E33" s="3">
        <f t="shared" si="14"/>
        <v>92.222222222222229</v>
      </c>
      <c r="F33" s="3">
        <f t="shared" si="14"/>
        <v>21.425925925925927</v>
      </c>
      <c r="G33" s="3">
        <f t="shared" si="14"/>
        <v>126.91358024691357</v>
      </c>
      <c r="H33" s="3">
        <f t="shared" si="14"/>
        <v>68.518518518518505</v>
      </c>
      <c r="I33" s="3">
        <f t="shared" si="14"/>
        <v>30.158730158730162</v>
      </c>
      <c r="J33" s="3">
        <f t="shared" si="14"/>
        <v>84.770258980785286</v>
      </c>
      <c r="K33" s="3">
        <f t="shared" si="14"/>
        <v>81.981481481481467</v>
      </c>
      <c r="L33" s="3">
        <f t="shared" si="14"/>
        <v>56.777777777777779</v>
      </c>
      <c r="M33" s="3">
        <f t="shared" si="14"/>
        <v>16.902356902356903</v>
      </c>
      <c r="N33" s="3">
        <f t="shared" si="14"/>
        <v>33.333333333333329</v>
      </c>
      <c r="O33" s="3">
        <f t="shared" si="14"/>
        <v>0</v>
      </c>
      <c r="P33" s="3">
        <f t="shared" si="14"/>
        <v>0</v>
      </c>
      <c r="R33" s="3">
        <f t="shared" si="4"/>
        <v>54.096670849803687</v>
      </c>
      <c r="U33" s="3">
        <f t="shared" si="2"/>
        <v>76.982186948853624</v>
      </c>
      <c r="X33" s="3">
        <f t="shared" si="7"/>
        <v>41.382495239220383</v>
      </c>
      <c r="Z33" s="3">
        <f t="shared" si="9"/>
        <v>49.176838862499189</v>
      </c>
      <c r="AA33" s="3">
        <f t="shared" si="10"/>
        <v>27.493638196019152</v>
      </c>
      <c r="AB33" s="3">
        <f t="shared" si="11"/>
        <v>26.603032653784531</v>
      </c>
    </row>
    <row r="34" spans="1:28">
      <c r="A34" s="2" t="s">
        <v>145</v>
      </c>
      <c r="B34" s="2"/>
      <c r="C34" s="2">
        <f t="shared" ref="C34:P34" si="15">COUNTIF(C3:C30,"&gt;=100")</f>
        <v>6</v>
      </c>
      <c r="D34" s="2">
        <f t="shared" si="15"/>
        <v>12</v>
      </c>
      <c r="E34" s="2">
        <f t="shared" si="15"/>
        <v>6</v>
      </c>
      <c r="F34" s="2">
        <f t="shared" si="15"/>
        <v>1</v>
      </c>
      <c r="G34" s="2">
        <f t="shared" si="15"/>
        <v>8</v>
      </c>
      <c r="H34" s="2">
        <f t="shared" si="15"/>
        <v>7</v>
      </c>
      <c r="I34" s="2">
        <f t="shared" si="15"/>
        <v>0</v>
      </c>
      <c r="J34" s="2">
        <f t="shared" si="15"/>
        <v>12</v>
      </c>
      <c r="K34" s="2">
        <f t="shared" si="15"/>
        <v>14</v>
      </c>
      <c r="L34" s="2">
        <f t="shared" si="15"/>
        <v>5</v>
      </c>
      <c r="M34" s="2">
        <f t="shared" si="15"/>
        <v>1</v>
      </c>
      <c r="N34" s="2">
        <f t="shared" si="15"/>
        <v>2</v>
      </c>
      <c r="O34" s="2">
        <f t="shared" si="15"/>
        <v>0</v>
      </c>
      <c r="P34" s="2">
        <f t="shared" si="15"/>
        <v>0</v>
      </c>
      <c r="R34" s="3"/>
      <c r="U34" s="3"/>
      <c r="X34" s="3"/>
    </row>
    <row r="35" spans="1:28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153</v>
      </c>
      <c r="N35" s="7">
        <v>-0.2</v>
      </c>
      <c r="O35" s="7" t="s">
        <v>131</v>
      </c>
      <c r="P35" s="7" t="s">
        <v>132</v>
      </c>
    </row>
    <row r="36" spans="1:28">
      <c r="A36" s="4" t="s">
        <v>59</v>
      </c>
      <c r="E36" s="7" t="s">
        <v>71</v>
      </c>
      <c r="G36" s="6" t="s">
        <v>72</v>
      </c>
    </row>
    <row r="37" spans="1:28">
      <c r="B37" t="s">
        <v>159</v>
      </c>
      <c r="C37" s="3">
        <f>C31-standard_2017!C31</f>
        <v>5.6428571428571459</v>
      </c>
      <c r="D37" s="3">
        <f>D31-standard_2017!D31</f>
        <v>-7.1224489795918231</v>
      </c>
      <c r="E37" s="3">
        <f>E31-standard_2017!E31</f>
        <v>25.285714285714285</v>
      </c>
      <c r="F37" s="3">
        <f>F31-standard_2017!F31</f>
        <v>3.0833333333333348</v>
      </c>
      <c r="G37" s="3">
        <f>G31-standard_2017!G31</f>
        <v>28.174603174603163</v>
      </c>
      <c r="H37" s="3">
        <f>H31-standard_2017!H31</f>
        <v>-0.8333333333333286</v>
      </c>
      <c r="I37" s="3">
        <f>I31-standard_2017!I31</f>
        <v>-9.2091836734693828</v>
      </c>
      <c r="J37" s="3">
        <f>J31-standard_2017!J31</f>
        <v>-3.5606874328678941</v>
      </c>
      <c r="K37" s="3">
        <f>K31-standard_2017!K31</f>
        <v>-2.8869047619047592</v>
      </c>
      <c r="L37" s="3">
        <f>L31-standard_2017!L31</f>
        <v>-10.214285714285722</v>
      </c>
      <c r="M37" s="3">
        <f>M31-standard_2017!M31</f>
        <v>-13.549783549783555</v>
      </c>
      <c r="N37" s="3">
        <f>N31-standard_2017!N31</f>
        <v>-1.7857142857142918</v>
      </c>
      <c r="O37" s="3">
        <f>O31-standard_2017!O31</f>
        <v>-7.1428571428571432</v>
      </c>
      <c r="P37" s="3">
        <f>P31-standard_2017!P31</f>
        <v>0</v>
      </c>
    </row>
    <row r="38" spans="1:28">
      <c r="B38" t="s">
        <v>160</v>
      </c>
      <c r="C38" s="3">
        <f>C31-standard_2016!C31</f>
        <v>10.142857142857146</v>
      </c>
      <c r="D38" s="3">
        <f>D31-standard_2016!D31</f>
        <v>-10.877551020408163</v>
      </c>
      <c r="E38" s="3">
        <f>E31-standard_2016!E31</f>
        <v>20.214285714285708</v>
      </c>
      <c r="F38" s="3">
        <f>F31-standard_2016!F31</f>
        <v>-22.863095238095237</v>
      </c>
      <c r="G38" s="3">
        <f>G31-standard_2016!G31</f>
        <v>41.468253968253954</v>
      </c>
      <c r="H38" s="3">
        <f>H31-standard_2016!H31</f>
        <v>-9.7023809523809774</v>
      </c>
      <c r="I38" s="3">
        <f>I31-standard_2016!I31</f>
        <v>-8.1887755102040884</v>
      </c>
      <c r="J38" s="3">
        <f>J31-standard_2016!J31</f>
        <v>-7.0381310418904377</v>
      </c>
      <c r="K38" s="3">
        <f>K31-standard_2016!K31</f>
        <v>-7.3749999999999574</v>
      </c>
      <c r="L38" s="3">
        <f>L31-standard_2016!L31</f>
        <v>-20</v>
      </c>
      <c r="M38" s="3">
        <f>M31-standard_2016!M31</f>
        <v>-17.857142857142854</v>
      </c>
      <c r="N38" s="3">
        <f>N31-standard_2016!N31</f>
        <v>16.071428571428566</v>
      </c>
      <c r="O38" s="3">
        <f>O31-standard_2016!O31</f>
        <v>-13.571428571428571</v>
      </c>
      <c r="P38" s="3">
        <f>P31-standard_2016!P31</f>
        <v>-6.9642857142857144</v>
      </c>
    </row>
    <row r="39" spans="1:28">
      <c r="B39" t="s">
        <v>161</v>
      </c>
      <c r="C39" s="3">
        <f>C31-standard_2015!C31</f>
        <v>13.785714285714285</v>
      </c>
      <c r="D39" s="3">
        <f>D31-standard_2015!D31</f>
        <v>-24.836734693877574</v>
      </c>
      <c r="E39" s="3">
        <f>E31-standard_2015!E31</f>
        <v>14.071428571428569</v>
      </c>
      <c r="F39" s="3">
        <f>F31-standard_2015!F31</f>
        <v>-68.232142857142861</v>
      </c>
      <c r="G39" s="3">
        <f>G31-standard_2015!G31</f>
        <v>44.325396825396815</v>
      </c>
      <c r="H39" s="3">
        <f>H31-standard_2015!H31</f>
        <v>6.0119047619047521</v>
      </c>
      <c r="I39" s="3">
        <f>I31-standard_2015!I31</f>
        <v>7.6530612244898322E-2</v>
      </c>
      <c r="J39" s="3">
        <f>J31-standard_2015!J31</f>
        <v>-9.4978517722878451</v>
      </c>
      <c r="K39" s="3">
        <f>K31-standard_2015!K31</f>
        <v>-8.7678571428571246</v>
      </c>
      <c r="L39" s="3">
        <f>L31-standard_2015!L31</f>
        <v>-28.214285714285722</v>
      </c>
      <c r="M39" s="3">
        <f>M31-standard_2015!M31</f>
        <v>-8.9393939393939377</v>
      </c>
      <c r="N39" s="3">
        <f>N31-standard_2015!N31</f>
        <v>19.642857142857139</v>
      </c>
      <c r="O39" s="3">
        <f>O31-standard_2015!O31</f>
        <v>-93.571428571428569</v>
      </c>
      <c r="P39" s="3">
        <f>P31-standard_2015!P31</f>
        <v>-31.071428571428573</v>
      </c>
    </row>
  </sheetData>
  <mergeCells count="3">
    <mergeCell ref="Q1:S1"/>
    <mergeCell ref="X1:Z1"/>
    <mergeCell ref="T1:V1"/>
  </mergeCells>
  <conditionalFormatting sqref="N31:P31 C3:M33">
    <cfRule type="cellIs" dxfId="18" priority="4" stopIfTrue="1" operator="greaterThanOrEqual">
      <formula>100</formula>
    </cfRule>
  </conditionalFormatting>
  <conditionalFormatting sqref="N3:N30 N32:N33">
    <cfRule type="cellIs" dxfId="17" priority="3" stopIfTrue="1" operator="greaterThanOrEqual">
      <formula>100</formula>
    </cfRule>
  </conditionalFormatting>
  <conditionalFormatting sqref="O3:O30 O32:O33">
    <cfRule type="cellIs" dxfId="16" priority="2" stopIfTrue="1" operator="greaterThanOrEqual">
      <formula>100</formula>
    </cfRule>
  </conditionalFormatting>
  <conditionalFormatting sqref="P3:P30 P32:P33">
    <cfRule type="cellIs" dxfId="1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36"/>
  <sheetViews>
    <sheetView workbookViewId="0">
      <selection activeCell="N13" sqref="N13"/>
    </sheetView>
  </sheetViews>
  <sheetFormatPr defaultRowHeight="12.75"/>
  <cols>
    <col min="1" max="1" width="7.140625" bestFit="1" customWidth="1"/>
    <col min="2" max="2" width="14.28515625" bestFit="1" customWidth="1"/>
    <col min="3" max="3" width="6.85546875" bestFit="1" customWidth="1"/>
    <col min="4" max="4" width="5.7109375" customWidth="1"/>
    <col min="5" max="5" width="6.5703125" customWidth="1"/>
    <col min="6" max="16" width="5.7109375" customWidth="1"/>
  </cols>
  <sheetData>
    <row r="2" spans="1:16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</row>
    <row r="3" spans="1:16">
      <c r="A3" s="4" t="s">
        <v>56</v>
      </c>
      <c r="B3" t="s">
        <v>3</v>
      </c>
      <c r="C3" s="3">
        <f>standard_2018!C3-standard_2017!C3</f>
        <v>11.999999999999998</v>
      </c>
      <c r="D3" s="3">
        <f>standard_2018!D3-standard_2017!D3</f>
        <v>0</v>
      </c>
      <c r="E3" s="3">
        <f>standard_2018!E3-standard_2017!E3</f>
        <v>120</v>
      </c>
      <c r="F3" s="3">
        <f>standard_2018!F3-standard_2017!F3</f>
        <v>24.333333333333332</v>
      </c>
      <c r="G3" s="3">
        <f>standard_2018!G3-standard_2017!G3</f>
        <v>32.222222222222229</v>
      </c>
      <c r="H3" s="3">
        <f>standard_2018!H3-standard_2017!H3</f>
        <v>-10.000000000000004</v>
      </c>
      <c r="I3" s="3">
        <f>standard_2018!I3-standard_2017!I3</f>
        <v>5</v>
      </c>
      <c r="J3" s="3">
        <f>standard_2018!J3-standard_2017!J3</f>
        <v>-4.8872180451127747</v>
      </c>
      <c r="K3" s="3">
        <f>standard_2018!K3-standard_2017!K3</f>
        <v>-2.9999999999999716</v>
      </c>
      <c r="L3" s="3">
        <f>standard_2018!L3-standard_2017!L3</f>
        <v>-8</v>
      </c>
      <c r="M3" s="3">
        <f>standard_2018!M3-standard_2017!M3</f>
        <v>-3.6363636363636362</v>
      </c>
      <c r="N3" s="3">
        <f>standard_2018!N3-standard_2017!N3</f>
        <v>0</v>
      </c>
      <c r="O3" s="3">
        <f>standard_2018!O3-standard_2017!O3</f>
        <v>0</v>
      </c>
      <c r="P3" s="3">
        <f>standard_2018!P3-standard_2017!P3</f>
        <v>0</v>
      </c>
    </row>
    <row r="4" spans="1:16">
      <c r="A4" s="4" t="s">
        <v>57</v>
      </c>
      <c r="B4" t="s">
        <v>5</v>
      </c>
      <c r="C4" s="3">
        <f>standard_2018!C4-standard_2017!C4</f>
        <v>34</v>
      </c>
      <c r="D4" s="3">
        <f>standard_2018!D4-standard_2017!D4</f>
        <v>-23.142857142857125</v>
      </c>
      <c r="E4" s="3">
        <f>standard_2018!E4-standard_2017!E4</f>
        <v>12.000000000000014</v>
      </c>
      <c r="F4" s="3">
        <f>standard_2018!F4-standard_2017!F4</f>
        <v>0</v>
      </c>
      <c r="G4" s="3">
        <f>standard_2018!G4-standard_2017!G4</f>
        <v>53.333333333333314</v>
      </c>
      <c r="H4" s="3">
        <f>standard_2018!H4-standard_2017!H4</f>
        <v>-13.333333333333329</v>
      </c>
      <c r="I4" s="3">
        <f>standard_2018!I4-standard_2017!I4</f>
        <v>-1.4285714285714235</v>
      </c>
      <c r="J4" s="3">
        <f>standard_2018!J4-standard_2017!J4</f>
        <v>-3.0075187969924855</v>
      </c>
      <c r="K4" s="3">
        <f>standard_2018!K4-standard_2017!K4</f>
        <v>-5</v>
      </c>
      <c r="L4" s="3">
        <f>standard_2018!L4-standard_2017!L4</f>
        <v>-14</v>
      </c>
      <c r="M4" s="3">
        <f>standard_2018!M4-standard_2017!M4</f>
        <v>-1.8181818181818201</v>
      </c>
      <c r="N4" s="3">
        <f>standard_2018!N4-standard_2017!N4</f>
        <v>0</v>
      </c>
      <c r="O4" s="3">
        <f>standard_2018!O4-standard_2017!O4</f>
        <v>0</v>
      </c>
      <c r="P4" s="3">
        <f>standard_2018!P4-standard_2017!P4</f>
        <v>0</v>
      </c>
    </row>
    <row r="5" spans="1:16">
      <c r="A5" s="4" t="s">
        <v>57</v>
      </c>
      <c r="B5" t="s">
        <v>6</v>
      </c>
      <c r="C5" s="3">
        <f>standard_2018!C5-standard_2017!C5</f>
        <v>0</v>
      </c>
      <c r="D5" s="3">
        <f>standard_2018!D5-standard_2017!D5</f>
        <v>-4.2857142857142918</v>
      </c>
      <c r="E5" s="3">
        <f>standard_2018!E5-standard_2017!E5</f>
        <v>114.00000000000003</v>
      </c>
      <c r="F5" s="3">
        <f>standard_2018!F5-standard_2017!F5</f>
        <v>0</v>
      </c>
      <c r="G5" s="3">
        <f>standard_2018!G5-standard_2017!G5</f>
        <v>84.444444444444443</v>
      </c>
      <c r="H5" s="3">
        <f>standard_2018!H5-standard_2017!H5</f>
        <v>-50</v>
      </c>
      <c r="I5" s="3">
        <f>standard_2018!I5-standard_2017!I5</f>
        <v>7.8571428571428541</v>
      </c>
      <c r="J5" s="3">
        <f>standard_2018!J5-standard_2017!J5</f>
        <v>2.5563909774436127</v>
      </c>
      <c r="K5" s="3">
        <f>standard_2018!K5-standard_2017!K5</f>
        <v>-3.5</v>
      </c>
      <c r="L5" s="3">
        <f>standard_2018!L5-standard_2017!L5</f>
        <v>-10</v>
      </c>
      <c r="M5" s="3">
        <f>standard_2018!M5-standard_2017!M5</f>
        <v>-94.545454545454561</v>
      </c>
      <c r="N5" s="3">
        <f>standard_2018!N5-standard_2017!N5</f>
        <v>0</v>
      </c>
      <c r="O5" s="3">
        <f>standard_2018!O5-standard_2017!O5</f>
        <v>0</v>
      </c>
      <c r="P5" s="3">
        <f>standard_2018!P5-standard_2017!P5</f>
        <v>0</v>
      </c>
    </row>
    <row r="6" spans="1:16">
      <c r="A6" s="4" t="s">
        <v>57</v>
      </c>
      <c r="B6" t="s">
        <v>7</v>
      </c>
      <c r="C6" s="3">
        <f>standard_2018!C6-standard_2017!C6</f>
        <v>-8</v>
      </c>
      <c r="D6" s="3">
        <f>standard_2018!D6-standard_2017!D6</f>
        <v>0</v>
      </c>
      <c r="E6" s="3">
        <f>standard_2018!E6-standard_2017!E6</f>
        <v>9.9999999999999929</v>
      </c>
      <c r="F6" s="3">
        <f>standard_2018!F6-standard_2017!F6</f>
        <v>25</v>
      </c>
      <c r="G6" s="3">
        <f>standard_2018!G6-standard_2017!G6</f>
        <v>0</v>
      </c>
      <c r="H6" s="3">
        <f>standard_2018!H6-standard_2017!H6</f>
        <v>3.3333333333333428</v>
      </c>
      <c r="I6" s="3">
        <f>standard_2018!I6-standard_2017!I6</f>
        <v>15</v>
      </c>
      <c r="J6" s="3">
        <f>standard_2018!J6-standard_2017!J6</f>
        <v>-3.3082706766917056</v>
      </c>
      <c r="K6" s="3">
        <f>standard_2018!K6-standard_2017!K6</f>
        <v>-2.1666666666666572</v>
      </c>
      <c r="L6" s="3">
        <f>standard_2018!L6-standard_2017!L6</f>
        <v>-4.0000000000000071</v>
      </c>
      <c r="M6" s="3">
        <f>standard_2018!M6-standard_2017!M6</f>
        <v>-28.484848484848484</v>
      </c>
      <c r="N6" s="3">
        <f>standard_2018!N6-standard_2017!N6</f>
        <v>0</v>
      </c>
      <c r="O6" s="3">
        <f>standard_2018!O6-standard_2017!O6</f>
        <v>0</v>
      </c>
      <c r="P6" s="3">
        <f>standard_2018!P6-standard_2017!P6</f>
        <v>0</v>
      </c>
    </row>
    <row r="7" spans="1:16">
      <c r="A7" s="4" t="s">
        <v>56</v>
      </c>
      <c r="B7" t="s">
        <v>8</v>
      </c>
      <c r="C7" s="3">
        <f>standard_2018!C7-standard_2017!C7</f>
        <v>-8</v>
      </c>
      <c r="D7" s="3">
        <f>standard_2018!D7-standard_2017!D7</f>
        <v>0</v>
      </c>
      <c r="E7" s="3">
        <f>standard_2018!E7-standard_2017!E7</f>
        <v>66</v>
      </c>
      <c r="F7" s="3">
        <f>standard_2018!F7-standard_2017!F7</f>
        <v>0</v>
      </c>
      <c r="G7" s="3">
        <f>standard_2018!G7-standard_2017!G7</f>
        <v>7.7777777777777715</v>
      </c>
      <c r="H7" s="3">
        <f>standard_2018!H7-standard_2017!H7</f>
        <v>8.3333333333333428</v>
      </c>
      <c r="I7" s="3">
        <f>standard_2018!I7-standard_2017!I7</f>
        <v>14.285714285714285</v>
      </c>
      <c r="J7" s="3">
        <f>standard_2018!J7-standard_2017!J7</f>
        <v>1.5789473684210549</v>
      </c>
      <c r="K7" s="3">
        <f>standard_2018!K7-standard_2017!K7</f>
        <v>-5.6666666666666714</v>
      </c>
      <c r="L7" s="3">
        <f>standard_2018!L7-standard_2017!L7</f>
        <v>-4.0000000000000071</v>
      </c>
      <c r="M7" s="3">
        <f>standard_2018!M7-standard_2017!M7</f>
        <v>-12.121212121212121</v>
      </c>
      <c r="N7" s="3">
        <f>standard_2018!N7-standard_2017!N7</f>
        <v>0</v>
      </c>
      <c r="O7" s="3">
        <f>standard_2018!O7-standard_2017!O7</f>
        <v>0</v>
      </c>
      <c r="P7" s="3">
        <f>standard_2018!P7-standard_2017!P7</f>
        <v>0</v>
      </c>
    </row>
    <row r="8" spans="1:16">
      <c r="A8" s="4" t="s">
        <v>56</v>
      </c>
      <c r="B8" t="s">
        <v>9</v>
      </c>
      <c r="C8" s="3">
        <f>standard_2018!C8-standard_2017!C8</f>
        <v>2</v>
      </c>
      <c r="D8" s="3">
        <f>standard_2018!D8-standard_2017!D8</f>
        <v>-13.714285714285722</v>
      </c>
      <c r="E8" s="3">
        <f>standard_2018!E8-standard_2017!E8</f>
        <v>94</v>
      </c>
      <c r="F8" s="3">
        <f>standard_2018!F8-standard_2017!F8</f>
        <v>0</v>
      </c>
      <c r="G8" s="3">
        <f>standard_2018!G8-standard_2017!G8</f>
        <v>21.111111111111143</v>
      </c>
      <c r="H8" s="3">
        <f>standard_2018!H8-standard_2017!H8</f>
        <v>5</v>
      </c>
      <c r="I8" s="3">
        <f>standard_2018!I8-standard_2017!I8</f>
        <v>-7.8571428571428541</v>
      </c>
      <c r="J8" s="3">
        <f>standard_2018!J8-standard_2017!J8</f>
        <v>-4.5864661654135261</v>
      </c>
      <c r="K8" s="3">
        <f>standard_2018!K8-standard_2017!K8</f>
        <v>-1.4999999999999982</v>
      </c>
      <c r="L8" s="3">
        <f>standard_2018!L8-standard_2017!L8</f>
        <v>-3</v>
      </c>
      <c r="M8" s="3">
        <f>standard_2018!M8-standard_2017!M8</f>
        <v>-44.848484848484851</v>
      </c>
      <c r="N8" s="3">
        <f>standard_2018!N8-standard_2017!N8</f>
        <v>0</v>
      </c>
      <c r="O8" s="3">
        <f>standard_2018!O8-standard_2017!O8</f>
        <v>0</v>
      </c>
      <c r="P8" s="3">
        <f>standard_2018!P8-standard_2017!P8</f>
        <v>0</v>
      </c>
    </row>
    <row r="9" spans="1:16">
      <c r="A9" s="4" t="s">
        <v>56</v>
      </c>
      <c r="B9" t="s">
        <v>10</v>
      </c>
      <c r="C9" s="3">
        <f>standard_2018!C9-standard_2017!C9</f>
        <v>9.9999999999999964</v>
      </c>
      <c r="D9" s="3">
        <f>standard_2018!D9-standard_2017!D9</f>
        <v>-6.2857142857142208</v>
      </c>
      <c r="E9" s="3">
        <f>standard_2018!E9-standard_2017!E9</f>
        <v>-80</v>
      </c>
      <c r="F9" s="3">
        <f>standard_2018!F9-standard_2017!F9</f>
        <v>0</v>
      </c>
      <c r="G9" s="3">
        <f>standard_2018!G9-standard_2017!G9</f>
        <v>0</v>
      </c>
      <c r="H9" s="3">
        <f>standard_2018!H9-standard_2017!H9</f>
        <v>-25</v>
      </c>
      <c r="I9" s="3">
        <f>standard_2018!I9-standard_2017!I9</f>
        <v>-1.4285714285714286</v>
      </c>
      <c r="J9" s="3">
        <f>standard_2018!J9-standard_2017!J9</f>
        <v>-20.526315789473699</v>
      </c>
      <c r="K9" s="3">
        <f>standard_2018!K9-standard_2017!K9</f>
        <v>-6.9999999999999858</v>
      </c>
      <c r="L9" s="3">
        <f>standard_2018!L9-standard_2017!L9</f>
        <v>-14.000000000000014</v>
      </c>
      <c r="M9" s="3">
        <f>standard_2018!M9-standard_2017!M9</f>
        <v>4.8484848484848442</v>
      </c>
      <c r="N9" s="3">
        <f>standard_2018!N9-standard_2017!N9</f>
        <v>0</v>
      </c>
      <c r="O9" s="3">
        <f>standard_2018!O9-standard_2017!O9</f>
        <v>0</v>
      </c>
      <c r="P9" s="3">
        <f>standard_2018!P9-standard_2017!P9</f>
        <v>0</v>
      </c>
    </row>
    <row r="10" spans="1:16">
      <c r="A10" s="4" t="s">
        <v>56</v>
      </c>
      <c r="B10" t="s">
        <v>11</v>
      </c>
      <c r="C10" s="3">
        <f>standard_2018!C10-standard_2017!C10</f>
        <v>14</v>
      </c>
      <c r="D10" s="3">
        <f>standard_2018!D10-standard_2017!D10</f>
        <v>7.4285714285715017</v>
      </c>
      <c r="E10" s="3">
        <f>standard_2018!E10-standard_2017!E10</f>
        <v>12</v>
      </c>
      <c r="F10" s="3">
        <f>standard_2018!F10-standard_2017!F10</f>
        <v>-6</v>
      </c>
      <c r="G10" s="3">
        <f>standard_2018!G10-standard_2017!G10</f>
        <v>15.555555555555555</v>
      </c>
      <c r="H10" s="3">
        <f>standard_2018!H10-standard_2017!H10</f>
        <v>21.666666666666668</v>
      </c>
      <c r="I10" s="3">
        <f>standard_2018!I10-standard_2017!I10</f>
        <v>0</v>
      </c>
      <c r="J10" s="3">
        <f>standard_2018!J10-standard_2017!J10</f>
        <v>-2.1052631578947398</v>
      </c>
      <c r="K10" s="3">
        <f>standard_2018!K10-standard_2017!K10</f>
        <v>8.3333333333333712</v>
      </c>
      <c r="L10" s="3">
        <f>standard_2018!L10-standard_2017!L10</f>
        <v>-18</v>
      </c>
      <c r="M10" s="3">
        <f>standard_2018!M10-standard_2017!M10</f>
        <v>0</v>
      </c>
      <c r="N10" s="3">
        <f>standard_2018!N10-standard_2017!N10</f>
        <v>0</v>
      </c>
      <c r="O10" s="3">
        <f>standard_2018!O10-standard_2017!O10</f>
        <v>0</v>
      </c>
      <c r="P10" s="3">
        <f>standard_2018!P10-standard_2017!P10</f>
        <v>0</v>
      </c>
    </row>
    <row r="11" spans="1:16">
      <c r="A11" s="4" t="s">
        <v>56</v>
      </c>
      <c r="B11" t="s">
        <v>12</v>
      </c>
      <c r="C11" s="3">
        <f>standard_2018!C11-standard_2017!C11</f>
        <v>0</v>
      </c>
      <c r="D11" s="3">
        <f>standard_2018!D11-standard_2017!D11</f>
        <v>-14.571428571428584</v>
      </c>
      <c r="E11" s="3">
        <f>standard_2018!E11-standard_2017!E11</f>
        <v>30</v>
      </c>
      <c r="F11" s="3">
        <f>standard_2018!F11-standard_2017!F11</f>
        <v>0</v>
      </c>
      <c r="G11" s="3">
        <f>standard_2018!G11-standard_2017!G11</f>
        <v>7.7777777777777777</v>
      </c>
      <c r="H11" s="3">
        <f>standard_2018!H11-standard_2017!H11</f>
        <v>13.333333333333329</v>
      </c>
      <c r="I11" s="3">
        <f>standard_2018!I11-standard_2017!I11</f>
        <v>-2.1428571428571428</v>
      </c>
      <c r="J11" s="3">
        <f>standard_2018!J11-standard_2017!J11</f>
        <v>-4.6616541353383525</v>
      </c>
      <c r="K11" s="3">
        <f>standard_2018!K11-standard_2017!K11</f>
        <v>-1.6666666666666856</v>
      </c>
      <c r="L11" s="3">
        <f>standard_2018!L11-standard_2017!L11</f>
        <v>-22.000000000000057</v>
      </c>
      <c r="M11" s="3">
        <f>standard_2018!M11-standard_2017!M11</f>
        <v>-20.606060606060606</v>
      </c>
      <c r="N11" s="3">
        <f>standard_2018!N11-standard_2017!N11</f>
        <v>149.99999999999997</v>
      </c>
      <c r="O11" s="3">
        <f>standard_2018!O11-standard_2017!O11</f>
        <v>0</v>
      </c>
      <c r="P11" s="3">
        <f>standard_2018!P11-standard_2017!P11</f>
        <v>0</v>
      </c>
    </row>
    <row r="12" spans="1:16">
      <c r="A12" s="4" t="s">
        <v>56</v>
      </c>
      <c r="B12" t="s">
        <v>13</v>
      </c>
      <c r="C12" s="3">
        <f>standard_2018!C12-standard_2017!C12</f>
        <v>2</v>
      </c>
      <c r="D12" s="3">
        <f>standard_2018!D12-standard_2017!D12</f>
        <v>-0.5714285714285765</v>
      </c>
      <c r="E12" s="3">
        <f>standard_2018!E12-standard_2017!E12</f>
        <v>30</v>
      </c>
      <c r="F12" s="3">
        <f>standard_2018!F12-standard_2017!F12</f>
        <v>2.666666666666667</v>
      </c>
      <c r="G12" s="3">
        <f>standard_2018!G12-standard_2017!G12</f>
        <v>10.000000000000004</v>
      </c>
      <c r="H12" s="3">
        <f>standard_2018!H12-standard_2017!H12</f>
        <v>-11.666666666666671</v>
      </c>
      <c r="I12" s="3">
        <f>standard_2018!I12-standard_2017!I12</f>
        <v>7.8571428571428612</v>
      </c>
      <c r="J12" s="3">
        <f>standard_2018!J12-standard_2017!J12</f>
        <v>2.5563909774436269</v>
      </c>
      <c r="K12" s="3">
        <f>standard_2018!K12-standard_2017!K12</f>
        <v>0</v>
      </c>
      <c r="L12" s="3">
        <f>standard_2018!L12-standard_2017!L12</f>
        <v>-5</v>
      </c>
      <c r="M12" s="3">
        <f>standard_2018!M12-standard_2017!M12</f>
        <v>-18.18181818181818</v>
      </c>
      <c r="N12" s="3">
        <f>standard_2018!N12-standard_2017!N12</f>
        <v>0</v>
      </c>
      <c r="O12" s="3">
        <f>standard_2018!O12-standard_2017!O12</f>
        <v>0</v>
      </c>
      <c r="P12" s="3">
        <f>standard_2018!P12-standard_2017!P12</f>
        <v>0</v>
      </c>
    </row>
    <row r="13" spans="1:16">
      <c r="A13" s="4" t="s">
        <v>57</v>
      </c>
      <c r="B13" t="s">
        <v>14</v>
      </c>
      <c r="C13" s="3">
        <f>standard_2018!C13-standard_2017!C13</f>
        <v>-8</v>
      </c>
      <c r="D13" s="3">
        <f>standard_2018!D13-standard_2017!D13</f>
        <v>-22</v>
      </c>
      <c r="E13" s="3">
        <f>standard_2018!E13-standard_2017!E13</f>
        <v>82.000000000000014</v>
      </c>
      <c r="F13" s="3">
        <f>standard_2018!F13-standard_2017!F13</f>
        <v>0</v>
      </c>
      <c r="G13" s="3">
        <f>standard_2018!G13-standard_2017!G13</f>
        <v>0</v>
      </c>
      <c r="H13" s="3">
        <f>standard_2018!H13-standard_2017!H13</f>
        <v>28.333333333333321</v>
      </c>
      <c r="I13" s="3">
        <f>standard_2018!I13-standard_2017!I13</f>
        <v>5.7142857142857135</v>
      </c>
      <c r="J13" s="3">
        <f>standard_2018!J13-standard_2017!J13</f>
        <v>-2.9323308270676591</v>
      </c>
      <c r="K13" s="3">
        <f>standard_2018!K13-standard_2017!K13</f>
        <v>-5.3333333333333428</v>
      </c>
      <c r="L13" s="3">
        <f>standard_2018!L13-standard_2017!L13</f>
        <v>-25.999999999999986</v>
      </c>
      <c r="M13" s="3">
        <f>standard_2018!M13-standard_2017!M13</f>
        <v>4.2424242424242387</v>
      </c>
      <c r="N13" s="3">
        <f>standard_2018!N13-standard_2017!N13</f>
        <v>299.99999999999994</v>
      </c>
      <c r="O13" s="3">
        <f>standard_2018!O13-standard_2017!O13</f>
        <v>0</v>
      </c>
      <c r="P13" s="3">
        <f>standard_2018!P13-standard_2017!P13</f>
        <v>0</v>
      </c>
    </row>
    <row r="14" spans="1:16">
      <c r="A14" s="9" t="s">
        <v>56</v>
      </c>
      <c r="B14" s="10" t="s">
        <v>15</v>
      </c>
      <c r="C14" s="11">
        <f>standard_2018!C14-standard_2017!C14</f>
        <v>7.9999999999999964</v>
      </c>
      <c r="D14" s="11">
        <f>standard_2018!D14-standard_2017!D14</f>
        <v>-8.5714285714285712</v>
      </c>
      <c r="E14" s="11">
        <f>standard_2018!E14-standard_2017!E14</f>
        <v>3.9999999999999858</v>
      </c>
      <c r="F14" s="11">
        <f>standard_2018!F14-standard_2017!F14</f>
        <v>0</v>
      </c>
      <c r="G14" s="11">
        <f>standard_2018!G14-standard_2017!G14</f>
        <v>15.555555555555557</v>
      </c>
      <c r="H14" s="11">
        <f>standard_2018!H14-standard_2017!H14</f>
        <v>0</v>
      </c>
      <c r="I14" s="11">
        <f>standard_2018!I14-standard_2017!I14</f>
        <v>2.1428571428571423</v>
      </c>
      <c r="J14" s="11">
        <f>standard_2018!J14-standard_2017!J14</f>
        <v>-1.3533834586466185</v>
      </c>
      <c r="K14" s="11">
        <f>standard_2018!K14-standard_2017!K14</f>
        <v>1.166666666666714</v>
      </c>
      <c r="L14" s="11">
        <f>standard_2018!L14-standard_2017!L14</f>
        <v>-4</v>
      </c>
      <c r="M14" s="11">
        <f>standard_2018!M14-standard_2017!M14</f>
        <v>-25.454545454545457</v>
      </c>
      <c r="N14" s="11">
        <f>standard_2018!N14-standard_2017!N14</f>
        <v>0</v>
      </c>
      <c r="O14" s="11">
        <f>standard_2018!O14-standard_2017!O14</f>
        <v>0</v>
      </c>
      <c r="P14" s="11">
        <f>standard_2018!P14-standard_2017!P14</f>
        <v>0</v>
      </c>
    </row>
    <row r="15" spans="1:16">
      <c r="A15" s="4" t="s">
        <v>56</v>
      </c>
      <c r="B15" t="s">
        <v>16</v>
      </c>
      <c r="C15" s="3">
        <f>standard_2018!C15-standard_2017!C15</f>
        <v>26</v>
      </c>
      <c r="D15" s="3">
        <f>standard_2018!D15-standard_2017!D15</f>
        <v>-18.571428571428555</v>
      </c>
      <c r="E15" s="3">
        <f>standard_2018!E15-standard_2017!E15</f>
        <v>-92</v>
      </c>
      <c r="F15" s="3">
        <f>standard_2018!F15-standard_2017!F15</f>
        <v>0</v>
      </c>
      <c r="G15" s="3">
        <f>standard_2018!G15-standard_2017!G15</f>
        <v>0</v>
      </c>
      <c r="H15" s="3">
        <f>standard_2018!H15-standard_2017!H15</f>
        <v>-18.333333333333336</v>
      </c>
      <c r="I15" s="3">
        <f>standard_2018!I15-standard_2017!I15</f>
        <v>12.142857142857139</v>
      </c>
      <c r="J15" s="3">
        <f>standard_2018!J15-standard_2017!J15</f>
        <v>-16.09022556390974</v>
      </c>
      <c r="K15" s="3">
        <f>standard_2018!K15-standard_2017!K15</f>
        <v>11.166666666666629</v>
      </c>
      <c r="L15" s="3">
        <f>standard_2018!L15-standard_2017!L15</f>
        <v>-22</v>
      </c>
      <c r="M15" s="3">
        <f>standard_2018!M15-standard_2017!M15</f>
        <v>1.8181818181818181</v>
      </c>
      <c r="N15" s="3">
        <f>standard_2018!N15-standard_2017!N15</f>
        <v>-200</v>
      </c>
      <c r="O15" s="3">
        <f>standard_2018!O15-standard_2017!O15</f>
        <v>0</v>
      </c>
      <c r="P15" s="3">
        <f>standard_2018!P15-standard_2017!P15</f>
        <v>0</v>
      </c>
    </row>
    <row r="16" spans="1:16">
      <c r="A16" s="4" t="s">
        <v>56</v>
      </c>
      <c r="B16" t="s">
        <v>17</v>
      </c>
      <c r="C16" s="3">
        <f>standard_2018!C16-standard_2017!C16</f>
        <v>-2</v>
      </c>
      <c r="D16" s="3">
        <f>standard_2018!D16-standard_2017!D16</f>
        <v>-20.571428571428584</v>
      </c>
      <c r="E16" s="3">
        <f>standard_2018!E16-standard_2017!E16</f>
        <v>64.000000000000014</v>
      </c>
      <c r="F16" s="3">
        <f>standard_2018!F16-standard_2017!F16</f>
        <v>0</v>
      </c>
      <c r="G16" s="3">
        <f>standard_2018!G16-standard_2017!G16</f>
        <v>-5.5555555555555429</v>
      </c>
      <c r="H16" s="3">
        <f>standard_2018!H16-standard_2017!H16</f>
        <v>16.666666666666657</v>
      </c>
      <c r="I16" s="3">
        <f>standard_2018!I16-standard_2017!I16</f>
        <v>-17.142857142857142</v>
      </c>
      <c r="J16" s="3">
        <f>standard_2018!J16-standard_2017!J16</f>
        <v>-4.962406015037601</v>
      </c>
      <c r="K16" s="3">
        <f>standard_2018!K16-standard_2017!K16</f>
        <v>-3.6666666666666572</v>
      </c>
      <c r="L16" s="3">
        <f>standard_2018!L16-standard_2017!L16</f>
        <v>-8</v>
      </c>
      <c r="M16" s="3">
        <f>standard_2018!M16-standard_2017!M16</f>
        <v>-37.575757575757578</v>
      </c>
      <c r="N16" s="3">
        <f>standard_2018!N16-standard_2017!N16</f>
        <v>0</v>
      </c>
      <c r="O16" s="3">
        <f>standard_2018!O16-standard_2017!O16</f>
        <v>0</v>
      </c>
      <c r="P16" s="3">
        <f>standard_2018!P16-standard_2017!P16</f>
        <v>0</v>
      </c>
    </row>
    <row r="17" spans="1:16">
      <c r="A17" s="4" t="s">
        <v>57</v>
      </c>
      <c r="B17" t="s">
        <v>18</v>
      </c>
      <c r="C17" s="3">
        <f>standard_2018!C17-standard_2017!C17</f>
        <v>-18</v>
      </c>
      <c r="D17" s="3">
        <f>standard_2018!D17-standard_2017!D17</f>
        <v>-19.714285714285708</v>
      </c>
      <c r="E17" s="3">
        <f>standard_2018!E17-standard_2017!E17</f>
        <v>76</v>
      </c>
      <c r="F17" s="3">
        <f>standard_2018!F17-standard_2017!F17</f>
        <v>0</v>
      </c>
      <c r="G17" s="3">
        <f>standard_2018!G17-standard_2017!G17</f>
        <v>2.2222222222222001</v>
      </c>
      <c r="H17" s="3">
        <f>standard_2018!H17-standard_2017!H17</f>
        <v>-11.666666666666671</v>
      </c>
      <c r="I17" s="3">
        <f>standard_2018!I17-standard_2017!I17</f>
        <v>-1.4285714285714342</v>
      </c>
      <c r="J17" s="3">
        <f>standard_2018!J17-standard_2017!J17</f>
        <v>0.22556390977443641</v>
      </c>
      <c r="K17" s="3">
        <f>standard_2018!K17-standard_2017!K17</f>
        <v>-8.6666666666666501</v>
      </c>
      <c r="L17" s="3">
        <f>standard_2018!L17-standard_2017!L17</f>
        <v>-9</v>
      </c>
      <c r="M17" s="3">
        <f>standard_2018!M17-standard_2017!M17</f>
        <v>-34.54545454545454</v>
      </c>
      <c r="N17" s="3">
        <f>standard_2018!N17-standard_2017!N17</f>
        <v>0</v>
      </c>
      <c r="O17" s="3">
        <f>standard_2018!O17-standard_2017!O17</f>
        <v>0</v>
      </c>
      <c r="P17" s="3">
        <f>standard_2018!P17-standard_2017!P17</f>
        <v>0</v>
      </c>
    </row>
    <row r="18" spans="1:16">
      <c r="A18" s="4" t="s">
        <v>56</v>
      </c>
      <c r="B18" t="s">
        <v>19</v>
      </c>
      <c r="C18" s="3">
        <f>standard_2018!C18-standard_2017!C18</f>
        <v>-2</v>
      </c>
      <c r="D18" s="3">
        <f>standard_2018!D18-standard_2017!D18</f>
        <v>0</v>
      </c>
      <c r="E18" s="3">
        <f>standard_2018!E18-standard_2017!E18</f>
        <v>45.999999999999986</v>
      </c>
      <c r="F18" s="3">
        <f>standard_2018!F18-standard_2017!F18</f>
        <v>0</v>
      </c>
      <c r="G18" s="3">
        <f>standard_2018!G18-standard_2017!G18</f>
        <v>43.333333333333329</v>
      </c>
      <c r="H18" s="3">
        <f>standard_2018!H18-standard_2017!H18</f>
        <v>20</v>
      </c>
      <c r="I18" s="3">
        <f>standard_2018!I18-standard_2017!I18</f>
        <v>-195.71428571428569</v>
      </c>
      <c r="J18" s="3">
        <f>standard_2018!J18-standard_2017!J18</f>
        <v>-12.330827067669134</v>
      </c>
      <c r="K18" s="3">
        <f>standard_2018!K18-standard_2017!K18</f>
        <v>-2.1666666666666714</v>
      </c>
      <c r="L18" s="3">
        <f>standard_2018!L18-standard_2017!L18</f>
        <v>-3.0000000000000071</v>
      </c>
      <c r="M18" s="3">
        <f>standard_2018!M18-standard_2017!M18</f>
        <v>-2.4242424242424243</v>
      </c>
      <c r="N18" s="3">
        <f>standard_2018!N18-standard_2017!N18</f>
        <v>-299.99999999999994</v>
      </c>
      <c r="O18" s="3">
        <f>standard_2018!O18-standard_2017!O18</f>
        <v>-100</v>
      </c>
      <c r="P18" s="3">
        <f>standard_2018!P18-standard_2017!P18</f>
        <v>0</v>
      </c>
    </row>
    <row r="19" spans="1:16">
      <c r="A19" s="4" t="s">
        <v>57</v>
      </c>
      <c r="B19" t="s">
        <v>20</v>
      </c>
      <c r="C19" s="3">
        <f>standard_2018!C19-standard_2017!C19</f>
        <v>-20</v>
      </c>
      <c r="D19" s="3">
        <f>standard_2018!D19-standard_2017!D19</f>
        <v>-8.2857142857142776</v>
      </c>
      <c r="E19" s="3">
        <f>standard_2018!E19-standard_2017!E19</f>
        <v>40</v>
      </c>
      <c r="F19" s="3">
        <f>standard_2018!F19-standard_2017!F19</f>
        <v>0</v>
      </c>
      <c r="G19" s="3">
        <f>standard_2018!G19-standard_2017!G19</f>
        <v>36.666666666666657</v>
      </c>
      <c r="H19" s="3">
        <f>standard_2018!H19-standard_2017!H19</f>
        <v>26.666666666666657</v>
      </c>
      <c r="I19" s="3">
        <f>standard_2018!I19-standard_2017!I19</f>
        <v>25.714285714285712</v>
      </c>
      <c r="J19" s="3">
        <f>standard_2018!J19-standard_2017!J19</f>
        <v>-0.52631578947368496</v>
      </c>
      <c r="K19" s="3">
        <f>standard_2018!K19-standard_2017!K19</f>
        <v>-4.5</v>
      </c>
      <c r="L19" s="3">
        <f>standard_2018!L19-standard_2017!L19</f>
        <v>-11</v>
      </c>
      <c r="M19" s="3">
        <f>standard_2018!M19-standard_2017!M19</f>
        <v>0</v>
      </c>
      <c r="N19" s="3">
        <f>standard_2018!N19-standard_2017!N19</f>
        <v>0</v>
      </c>
      <c r="O19" s="3">
        <f>standard_2018!O19-standard_2017!O19</f>
        <v>0</v>
      </c>
      <c r="P19" s="3">
        <f>standard_2018!P19-standard_2017!P19</f>
        <v>0</v>
      </c>
    </row>
    <row r="20" spans="1:16">
      <c r="A20" s="4" t="s">
        <v>56</v>
      </c>
      <c r="B20" t="s">
        <v>21</v>
      </c>
      <c r="C20" s="3">
        <f>standard_2018!C20-standard_2017!C20</f>
        <v>58</v>
      </c>
      <c r="D20" s="3">
        <f>standard_2018!D20-standard_2017!D20</f>
        <v>0</v>
      </c>
      <c r="E20" s="3">
        <f>standard_2018!E20-standard_2017!E20</f>
        <v>48.000000000000014</v>
      </c>
      <c r="F20" s="3">
        <f>standard_2018!F20-standard_2017!F20</f>
        <v>0</v>
      </c>
      <c r="G20" s="3">
        <f>standard_2018!G20-standard_2017!G20</f>
        <v>21.111111111111107</v>
      </c>
      <c r="H20" s="3">
        <f>standard_2018!H20-standard_2017!H20</f>
        <v>16.666666666666671</v>
      </c>
      <c r="I20" s="3">
        <f>standard_2018!I20-standard_2017!I20</f>
        <v>14.285714285714285</v>
      </c>
      <c r="J20" s="3">
        <f>standard_2018!J20-standard_2017!J20</f>
        <v>-2.105263157894754</v>
      </c>
      <c r="K20" s="3">
        <f>standard_2018!K20-standard_2017!K20</f>
        <v>-7.5</v>
      </c>
      <c r="L20" s="3">
        <f>standard_2018!L20-standard_2017!L20</f>
        <v>-6</v>
      </c>
      <c r="M20" s="3">
        <f>standard_2018!M20-standard_2017!M20</f>
        <v>-25.454545454545453</v>
      </c>
      <c r="N20" s="3">
        <f>standard_2018!N20-standard_2017!N20</f>
        <v>0</v>
      </c>
      <c r="O20" s="3">
        <f>standard_2018!O20-standard_2017!O20</f>
        <v>0</v>
      </c>
      <c r="P20" s="3">
        <f>standard_2018!P20-standard_2017!P20</f>
        <v>0</v>
      </c>
    </row>
    <row r="21" spans="1:16">
      <c r="A21" s="4" t="s">
        <v>56</v>
      </c>
      <c r="B21" t="s">
        <v>22</v>
      </c>
      <c r="C21" s="3">
        <f>standard_2018!C21-standard_2017!C21</f>
        <v>30</v>
      </c>
      <c r="D21" s="3">
        <f>standard_2018!D21-standard_2017!D21</f>
        <v>0</v>
      </c>
      <c r="E21" s="3">
        <f>standard_2018!E21-standard_2017!E21</f>
        <v>28</v>
      </c>
      <c r="F21" s="3">
        <f>standard_2018!F21-standard_2017!F21</f>
        <v>0</v>
      </c>
      <c r="G21" s="3">
        <f>standard_2018!G21-standard_2017!G21</f>
        <v>33.333333333333329</v>
      </c>
      <c r="H21" s="3">
        <f>standard_2018!H21-standard_2017!H21</f>
        <v>21.666666666666686</v>
      </c>
      <c r="I21" s="3">
        <f>standard_2018!I21-standard_2017!I21</f>
        <v>5.7142857142857153</v>
      </c>
      <c r="J21" s="3">
        <f>standard_2018!J21-standard_2017!J21</f>
        <v>-5.6390977443608961</v>
      </c>
      <c r="K21" s="3">
        <f>standard_2018!K21-standard_2017!K21</f>
        <v>-7.5000000000000142</v>
      </c>
      <c r="L21" s="3">
        <f>standard_2018!L21-standard_2017!L21</f>
        <v>-10</v>
      </c>
      <c r="M21" s="3">
        <f>standard_2018!M21-standard_2017!M21</f>
        <v>0</v>
      </c>
      <c r="N21" s="3">
        <f>standard_2018!N21-standard_2017!N21</f>
        <v>0</v>
      </c>
      <c r="O21" s="3">
        <f>standard_2018!O21-standard_2017!O21</f>
        <v>0</v>
      </c>
      <c r="P21" s="3">
        <f>standard_2018!P21-standard_2017!P21</f>
        <v>0</v>
      </c>
    </row>
    <row r="22" spans="1:16">
      <c r="A22" s="4" t="s">
        <v>56</v>
      </c>
      <c r="B22" t="s">
        <v>23</v>
      </c>
      <c r="C22" s="3">
        <f>standard_2018!C22-standard_2017!C22</f>
        <v>4.0000000000000036</v>
      </c>
      <c r="D22" s="3">
        <f>standard_2018!D22-standard_2017!D22</f>
        <v>0</v>
      </c>
      <c r="E22" s="3">
        <f>standard_2018!E22-standard_2017!E22</f>
        <v>92</v>
      </c>
      <c r="F22" s="3">
        <f>standard_2018!F22-standard_2017!F22</f>
        <v>0</v>
      </c>
      <c r="G22" s="3">
        <f>standard_2018!G22-standard_2017!G22</f>
        <v>7.7777777777777857</v>
      </c>
      <c r="H22" s="3">
        <f>standard_2018!H22-standard_2017!H22</f>
        <v>-11.666666666666664</v>
      </c>
      <c r="I22" s="3">
        <f>standard_2018!I22-standard_2017!I22</f>
        <v>2.1428571428571388</v>
      </c>
      <c r="J22" s="3">
        <f>standard_2018!J22-standard_2017!J22</f>
        <v>-0.6015037593984971</v>
      </c>
      <c r="K22" s="3">
        <f>standard_2018!K22-standard_2017!K22</f>
        <v>-7.1666666666666572</v>
      </c>
      <c r="L22" s="3">
        <f>standard_2018!L22-standard_2017!L22</f>
        <v>-2</v>
      </c>
      <c r="M22" s="3">
        <f>standard_2018!M22-standard_2017!M22</f>
        <v>-3.0303030303030312</v>
      </c>
      <c r="N22" s="3">
        <f>standard_2018!N22-standard_2017!N22</f>
        <v>0</v>
      </c>
      <c r="O22" s="3">
        <f>standard_2018!O22-standard_2017!O22</f>
        <v>-60</v>
      </c>
      <c r="P22" s="3">
        <f>standard_2018!P22-standard_2017!P22</f>
        <v>0</v>
      </c>
    </row>
    <row r="23" spans="1:16">
      <c r="A23" s="4" t="s">
        <v>57</v>
      </c>
      <c r="B23" t="s">
        <v>24</v>
      </c>
      <c r="C23" s="3">
        <f>standard_2018!C23-standard_2017!C23</f>
        <v>4</v>
      </c>
      <c r="D23" s="3">
        <f>standard_2018!D23-standard_2017!D23</f>
        <v>-15.428571428571416</v>
      </c>
      <c r="E23" s="3">
        <f>standard_2018!E23-standard_2017!E23</f>
        <v>-68</v>
      </c>
      <c r="F23" s="3">
        <f>standard_2018!F23-standard_2017!F23</f>
        <v>0</v>
      </c>
      <c r="G23" s="3">
        <f>standard_2018!G23-standard_2017!G23</f>
        <v>43.333333333333336</v>
      </c>
      <c r="H23" s="3">
        <f>standard_2018!H23-standard_2017!H23</f>
        <v>51.666666666666671</v>
      </c>
      <c r="I23" s="3">
        <f>standard_2018!I23-standard_2017!I23</f>
        <v>3.571428571428573</v>
      </c>
      <c r="J23" s="3">
        <f>standard_2018!J23-standard_2017!J23</f>
        <v>-0.30075187969925565</v>
      </c>
      <c r="K23" s="3">
        <f>standard_2018!K23-standard_2017!K23</f>
        <v>-2.8333333333333428</v>
      </c>
      <c r="L23" s="3">
        <f>standard_2018!L23-standard_2017!L23</f>
        <v>-12</v>
      </c>
      <c r="M23" s="3">
        <f>standard_2018!M23-standard_2017!M23</f>
        <v>-21.212121212121207</v>
      </c>
      <c r="N23" s="3">
        <f>standard_2018!N23-standard_2017!N23</f>
        <v>0</v>
      </c>
      <c r="O23" s="3">
        <f>standard_2018!O23-standard_2017!O23</f>
        <v>0</v>
      </c>
      <c r="P23" s="3">
        <f>standard_2018!P23-standard_2017!P23</f>
        <v>0</v>
      </c>
    </row>
    <row r="24" spans="1:16">
      <c r="A24" s="4" t="s">
        <v>56</v>
      </c>
      <c r="B24" t="s">
        <v>25</v>
      </c>
      <c r="C24" s="3">
        <f>standard_2018!C24-standard_2017!C24</f>
        <v>-1.9999999999999996</v>
      </c>
      <c r="D24" s="3">
        <f>standard_2018!D24-standard_2017!D24</f>
        <v>-12.285714285714334</v>
      </c>
      <c r="E24" s="3">
        <f>standard_2018!E24-standard_2017!E24</f>
        <v>46</v>
      </c>
      <c r="F24" s="3">
        <f>standard_2018!F24-standard_2017!F24</f>
        <v>0</v>
      </c>
      <c r="G24" s="3">
        <f>standard_2018!G24-standard_2017!G24</f>
        <v>27.777777777777782</v>
      </c>
      <c r="H24" s="3">
        <f>standard_2018!H24-standard_2017!H24</f>
        <v>23.333333333333343</v>
      </c>
      <c r="I24" s="3">
        <f>standard_2018!I24-standard_2017!I24</f>
        <v>-10.000000000000004</v>
      </c>
      <c r="J24" s="3">
        <f>standard_2018!J24-standard_2017!J24</f>
        <v>-5.1127819548871969</v>
      </c>
      <c r="K24" s="3">
        <f>standard_2018!K24-standard_2017!K24</f>
        <v>-6.3333333333333428</v>
      </c>
      <c r="L24" s="3">
        <f>standard_2018!L24-standard_2017!L24</f>
        <v>-18.000000000000028</v>
      </c>
      <c r="M24" s="3">
        <f>standard_2018!M24-standard_2017!M24</f>
        <v>-6.666666666666667</v>
      </c>
      <c r="N24" s="3">
        <f>standard_2018!N24-standard_2017!N24</f>
        <v>0</v>
      </c>
      <c r="O24" s="3">
        <f>standard_2018!O24-standard_2017!O24</f>
        <v>0</v>
      </c>
      <c r="P24" s="3">
        <f>standard_2018!P24-standard_2017!P24</f>
        <v>0</v>
      </c>
    </row>
    <row r="25" spans="1:16">
      <c r="A25" s="4" t="s">
        <v>57</v>
      </c>
      <c r="B25" t="s">
        <v>26</v>
      </c>
      <c r="C25" s="3">
        <f>standard_2018!C25-standard_2017!C25</f>
        <v>22</v>
      </c>
      <c r="D25" s="3">
        <f>standard_2018!D25-standard_2017!D25</f>
        <v>-10.285714285714306</v>
      </c>
      <c r="E25" s="3">
        <f>standard_2018!E25-standard_2017!E25</f>
        <v>-97.999999999999986</v>
      </c>
      <c r="F25" s="3">
        <f>standard_2018!F25-standard_2017!F25</f>
        <v>0</v>
      </c>
      <c r="G25" s="3">
        <f>standard_2018!G25-standard_2017!G25</f>
        <v>202.2222222222222</v>
      </c>
      <c r="H25" s="3">
        <f>standard_2018!H25-standard_2017!H25</f>
        <v>-23.333333333333336</v>
      </c>
      <c r="I25" s="3">
        <f>standard_2018!I25-standard_2017!I25</f>
        <v>1.4285714285714288</v>
      </c>
      <c r="J25" s="3">
        <f>standard_2018!J25-standard_2017!J25</f>
        <v>-2.3308270676691691</v>
      </c>
      <c r="K25" s="3">
        <f>standard_2018!K25-standard_2017!K25</f>
        <v>-0.1666666666666714</v>
      </c>
      <c r="L25" s="3">
        <f>standard_2018!L25-standard_2017!L25</f>
        <v>-9.0000000000000071</v>
      </c>
      <c r="M25" s="3">
        <f>standard_2018!M25-standard_2017!M25</f>
        <v>-29.696969696969695</v>
      </c>
      <c r="N25" s="3">
        <f>standard_2018!N25-standard_2017!N25</f>
        <v>0</v>
      </c>
      <c r="O25" s="3">
        <f>standard_2018!O25-standard_2017!O25</f>
        <v>0</v>
      </c>
      <c r="P25" s="3">
        <f>standard_2018!P25-standard_2017!P25</f>
        <v>0</v>
      </c>
    </row>
    <row r="26" spans="1:16">
      <c r="A26" s="4" t="s">
        <v>56</v>
      </c>
      <c r="B26" t="s">
        <v>27</v>
      </c>
      <c r="C26" s="3">
        <f>standard_2018!C26-standard_2017!C26</f>
        <v>12</v>
      </c>
      <c r="D26" s="3">
        <f>standard_2018!D26-standard_2017!D26</f>
        <v>-15.142857142857146</v>
      </c>
      <c r="E26" s="3">
        <f>standard_2018!E26-standard_2017!E26</f>
        <v>0</v>
      </c>
      <c r="F26" s="3">
        <f>standard_2018!F26-standard_2017!F26</f>
        <v>0</v>
      </c>
      <c r="G26" s="3">
        <f>standard_2018!G26-standard_2017!G26</f>
        <v>26.666666666666657</v>
      </c>
      <c r="H26" s="3">
        <f>standard_2018!H26-standard_2017!H26</f>
        <v>20</v>
      </c>
      <c r="I26" s="3">
        <f>standard_2018!I26-standard_2017!I26</f>
        <v>2.8571428571428568</v>
      </c>
      <c r="J26" s="3">
        <f>standard_2018!J26-standard_2017!J26</f>
        <v>-2.6315789473684319</v>
      </c>
      <c r="K26" s="3">
        <f>standard_2018!K26-standard_2017!K26</f>
        <v>-6.1666666666666572</v>
      </c>
      <c r="L26" s="3">
        <f>standard_2018!L26-standard_2017!L26</f>
        <v>-13.000000000000014</v>
      </c>
      <c r="M26" s="3">
        <f>standard_2018!M26-standard_2017!M26</f>
        <v>-7.2727272727272769</v>
      </c>
      <c r="N26" s="3">
        <f>standard_2018!N26-standard_2017!N26</f>
        <v>0</v>
      </c>
      <c r="O26" s="3">
        <f>standard_2018!O26-standard_2017!O26</f>
        <v>0</v>
      </c>
      <c r="P26" s="3">
        <f>standard_2018!P26-standard_2017!P26</f>
        <v>0</v>
      </c>
    </row>
    <row r="27" spans="1:16">
      <c r="A27" s="4" t="s">
        <v>56</v>
      </c>
      <c r="B27" t="s">
        <v>28</v>
      </c>
      <c r="C27" s="3">
        <f>standard_2018!C27-standard_2017!C27</f>
        <v>4</v>
      </c>
      <c r="D27" s="3">
        <f>standard_2018!D27-standard_2017!D27</f>
        <v>-0.57142857142858361</v>
      </c>
      <c r="E27" s="3">
        <f>standard_2018!E27-standard_2017!E27</f>
        <v>10</v>
      </c>
      <c r="F27" s="3">
        <f>standard_2018!F27-standard_2017!F27</f>
        <v>0</v>
      </c>
      <c r="G27" s="3">
        <f>standard_2018!G27-standard_2017!G27</f>
        <v>31.111111111111143</v>
      </c>
      <c r="H27" s="3">
        <f>standard_2018!H27-standard_2017!H27</f>
        <v>10</v>
      </c>
      <c r="I27" s="3">
        <f>standard_2018!I27-standard_2017!I27</f>
        <v>-54.285714285714285</v>
      </c>
      <c r="J27" s="3">
        <f>standard_2018!J27-standard_2017!J27</f>
        <v>-2.7067669172932227</v>
      </c>
      <c r="K27" s="3">
        <f>standard_2018!K27-standard_2017!K27</f>
        <v>-3.1666666666666572</v>
      </c>
      <c r="L27" s="3">
        <f>standard_2018!L27-standard_2017!L27</f>
        <v>-17.000000000000014</v>
      </c>
      <c r="M27" s="3">
        <f>standard_2018!M27-standard_2017!M27</f>
        <v>-51.515151515151494</v>
      </c>
      <c r="N27" s="3">
        <f>standard_2018!N27-standard_2017!N27</f>
        <v>0</v>
      </c>
      <c r="O27" s="3">
        <f>standard_2018!O27-standard_2017!O27</f>
        <v>0</v>
      </c>
      <c r="P27" s="3">
        <f>standard_2018!P27-standard_2017!P27</f>
        <v>0</v>
      </c>
    </row>
    <row r="28" spans="1:16">
      <c r="A28" s="4" t="s">
        <v>56</v>
      </c>
      <c r="B28" t="s">
        <v>29</v>
      </c>
      <c r="C28" s="3">
        <f>standard_2018!C28-standard_2017!C28</f>
        <v>4</v>
      </c>
      <c r="D28" s="3">
        <f>standard_2018!D28-standard_2017!D28</f>
        <v>5.7142857142857144</v>
      </c>
      <c r="E28" s="3">
        <f>standard_2018!E28-standard_2017!E28</f>
        <v>8</v>
      </c>
      <c r="F28" s="3">
        <f>standard_2018!F28-standard_2017!F28</f>
        <v>-31.833333333333343</v>
      </c>
      <c r="G28" s="3">
        <f>standard_2018!G28-standard_2017!G28</f>
        <v>0</v>
      </c>
      <c r="H28" s="3">
        <f>standard_2018!H28-standard_2017!H28</f>
        <v>-15</v>
      </c>
      <c r="I28" s="3">
        <f>standard_2018!I28-standard_2017!I28</f>
        <v>-41.428571428571431</v>
      </c>
      <c r="J28" s="3">
        <f>standard_2018!J28-standard_2017!J28</f>
        <v>-2.4060150375939884</v>
      </c>
      <c r="K28" s="3">
        <f>standard_2018!K28-standard_2017!K28</f>
        <v>-3.1666666666666572</v>
      </c>
      <c r="L28" s="3">
        <f>standard_2018!L28-standard_2017!L28</f>
        <v>-6</v>
      </c>
      <c r="M28" s="3">
        <f>standard_2018!M28-standard_2017!M28</f>
        <v>120.60606060606061</v>
      </c>
      <c r="N28" s="3">
        <f>standard_2018!N28-standard_2017!N28</f>
        <v>0</v>
      </c>
      <c r="O28" s="3">
        <f>standard_2018!O28-standard_2017!O28</f>
        <v>-40</v>
      </c>
      <c r="P28" s="3">
        <f>standard_2018!P28-standard_2017!P28</f>
        <v>0</v>
      </c>
    </row>
    <row r="29" spans="1:16">
      <c r="A29" s="4" t="s">
        <v>57</v>
      </c>
      <c r="B29" t="s">
        <v>30</v>
      </c>
      <c r="C29" s="3">
        <f>standard_2018!C29-standard_2017!C29</f>
        <v>-16</v>
      </c>
      <c r="D29" s="3">
        <f>standard_2018!D29-standard_2017!D29</f>
        <v>0</v>
      </c>
      <c r="E29" s="3">
        <f>standard_2018!E29-standard_2017!E29</f>
        <v>-30.000000000000014</v>
      </c>
      <c r="F29" s="3">
        <f>standard_2018!F29-standard_2017!F29</f>
        <v>29.333333333333357</v>
      </c>
      <c r="G29" s="3">
        <f>standard_2018!G29-standard_2017!G29</f>
        <v>41.111111111111107</v>
      </c>
      <c r="H29" s="3">
        <f>standard_2018!H29-standard_2017!H29</f>
        <v>-80</v>
      </c>
      <c r="I29" s="3">
        <f>standard_2018!I29-standard_2017!I29</f>
        <v>-30.714285714285708</v>
      </c>
      <c r="J29" s="3">
        <f>standard_2018!J29-standard_2017!J29</f>
        <v>1.5789473684210407</v>
      </c>
      <c r="K29" s="3">
        <f>standard_2018!K29-standard_2017!K29</f>
        <v>-3.1666666666666714</v>
      </c>
      <c r="L29" s="3">
        <f>standard_2018!L29-standard_2017!L29</f>
        <v>-4.0000000000000142</v>
      </c>
      <c r="M29" s="3">
        <f>standard_2018!M29-standard_2017!M29</f>
        <v>-41.81818181818182</v>
      </c>
      <c r="N29" s="3">
        <f>standard_2018!N29-standard_2017!N29</f>
        <v>0</v>
      </c>
      <c r="O29" s="3">
        <f>standard_2018!O29-standard_2017!O29</f>
        <v>0</v>
      </c>
      <c r="P29" s="3">
        <f>standard_2018!P29-standard_2017!P29</f>
        <v>0</v>
      </c>
    </row>
    <row r="30" spans="1:16">
      <c r="A30" s="4" t="s">
        <v>57</v>
      </c>
      <c r="B30" t="s">
        <v>31</v>
      </c>
      <c r="C30" s="3">
        <f>standard_2018!C30-standard_2017!C30</f>
        <v>-4</v>
      </c>
      <c r="D30" s="3">
        <f>standard_2018!D30-standard_2017!D30</f>
        <v>1.4285714285714306</v>
      </c>
      <c r="E30" s="3">
        <f>standard_2018!E30-standard_2017!E30</f>
        <v>44</v>
      </c>
      <c r="F30" s="3">
        <f>standard_2018!F30-standard_2017!F30</f>
        <v>42.833333333333336</v>
      </c>
      <c r="G30" s="3">
        <f>standard_2018!G30-standard_2017!G30</f>
        <v>30.000000000000007</v>
      </c>
      <c r="H30" s="3">
        <f>standard_2018!H30-standard_2017!H30</f>
        <v>-40.000000000000007</v>
      </c>
      <c r="I30" s="3">
        <f>standard_2018!I30-standard_2017!I30</f>
        <v>-20.000000000000004</v>
      </c>
      <c r="J30" s="3">
        <f>standard_2018!J30-standard_2017!J30</f>
        <v>-3.0827067669172976</v>
      </c>
      <c r="K30" s="3">
        <f>standard_2018!K30-standard_2017!K30</f>
        <v>-0.5</v>
      </c>
      <c r="L30" s="3">
        <f>standard_2018!L30-standard_2017!L30</f>
        <v>-3.9999999999999929</v>
      </c>
      <c r="M30" s="3">
        <f>standard_2018!M30-standard_2017!M30</f>
        <v>0</v>
      </c>
      <c r="N30" s="3">
        <f>standard_2018!N30-standard_2017!N30</f>
        <v>0</v>
      </c>
      <c r="O30" s="3">
        <f>standard_2018!O30-standard_2017!O30</f>
        <v>0</v>
      </c>
      <c r="P30" s="3">
        <f>standard_2018!P30-standard_2017!P30</f>
        <v>0</v>
      </c>
    </row>
    <row r="31" spans="1:16">
      <c r="A31" s="4"/>
      <c r="B31" t="s">
        <v>82</v>
      </c>
      <c r="C31" s="3">
        <f>standard_2018!C31-standard_2017!C31</f>
        <v>5.6428571428571459</v>
      </c>
      <c r="D31" s="3">
        <f>standard_2018!D31-standard_2017!D31</f>
        <v>-7.1224489795918231</v>
      </c>
      <c r="E31" s="3">
        <f>standard_2018!E31-standard_2017!E31</f>
        <v>25.285714285714285</v>
      </c>
      <c r="F31" s="3">
        <f>standard_2018!F31-standard_2017!F31</f>
        <v>3.0833333333333348</v>
      </c>
      <c r="G31" s="3">
        <f>standard_2018!G31-standard_2017!G31</f>
        <v>28.174603174603163</v>
      </c>
      <c r="H31" s="3">
        <f>standard_2018!H31-standard_2017!H31</f>
        <v>-0.8333333333333286</v>
      </c>
      <c r="I31" s="3">
        <f>standard_2018!I31-standard_2017!I31</f>
        <v>-9.2091836734693828</v>
      </c>
      <c r="J31" s="3">
        <f>standard_2018!J31-standard_2017!J31</f>
        <v>-3.5606874328678941</v>
      </c>
      <c r="K31" s="3">
        <f>standard_2018!K31-standard_2017!K31</f>
        <v>-2.8869047619047592</v>
      </c>
      <c r="L31" s="3">
        <f>standard_2018!L31-standard_2017!L31</f>
        <v>-10.214285714285722</v>
      </c>
      <c r="M31" s="3">
        <f>standard_2018!M31-standard_2017!M31</f>
        <v>-13.549783549783555</v>
      </c>
      <c r="N31" s="3">
        <f>standard_2018!N31-standard_2017!N31</f>
        <v>-1.7857142857142918</v>
      </c>
      <c r="O31" s="3">
        <f>standard_2018!O31-standard_2017!O31</f>
        <v>-7.1428571428571432</v>
      </c>
      <c r="P31" s="3">
        <f>standard_2018!P31-standard_2017!P31</f>
        <v>0</v>
      </c>
    </row>
    <row r="32" spans="1:16">
      <c r="A32" s="4" t="s">
        <v>56</v>
      </c>
      <c r="C32" s="3">
        <f>standard_2018!C32-standard_2017!C32</f>
        <v>8.1052631578947398</v>
      </c>
      <c r="D32" s="3">
        <f>standard_2018!D32-standard_2017!D32</f>
        <v>-6.1804511278195662</v>
      </c>
      <c r="E32" s="3">
        <f>standard_2018!E32-standard_2017!E32</f>
        <v>31.684210526315795</v>
      </c>
      <c r="F32" s="3">
        <f>standard_2018!F32-standard_2017!F32</f>
        <v>-0.57017543859649233</v>
      </c>
      <c r="G32" s="3">
        <f>standard_2018!G32-standard_2017!G32</f>
        <v>15.672514619883046</v>
      </c>
      <c r="H32" s="3">
        <f>standard_2018!H32-standard_2017!H32</f>
        <v>3.8596491228069993</v>
      </c>
      <c r="I32" s="3">
        <f>standard_2018!I32-standard_2017!I32</f>
        <v>-13.94736842105263</v>
      </c>
      <c r="J32" s="3">
        <f>standard_2018!J32-standard_2017!J32</f>
        <v>-4.6497823506134068</v>
      </c>
      <c r="K32" s="3">
        <f>standard_2018!K32-standard_2017!K32</f>
        <v>-2.8245614035087385</v>
      </c>
      <c r="L32" s="3">
        <f>standard_2018!L32-standard_2017!L32</f>
        <v>-10.10526315789474</v>
      </c>
      <c r="M32" s="3">
        <f>standard_2018!M32-standard_2017!M32</f>
        <v>-8.7400318979266345</v>
      </c>
      <c r="N32" s="3">
        <f>standard_2018!N32-standard_2017!N32</f>
        <v>-18.421052631578949</v>
      </c>
      <c r="O32" s="3">
        <f>standard_2018!O32-standard_2017!O32</f>
        <v>-10.526315789473685</v>
      </c>
      <c r="P32" s="3">
        <f>standard_2018!P32-standard_2017!P32</f>
        <v>0</v>
      </c>
    </row>
    <row r="33" spans="1:16">
      <c r="A33" s="4" t="s">
        <v>57</v>
      </c>
      <c r="C33" s="3">
        <f>standard_2018!C33-standard_2017!C33</f>
        <v>0.44444444444444287</v>
      </c>
      <c r="D33" s="3">
        <f>standard_2018!D33-standard_2017!D33</f>
        <v>-9.1111111111111285</v>
      </c>
      <c r="E33" s="3">
        <f>standard_2018!E33-standard_2017!E33</f>
        <v>11.777777777777786</v>
      </c>
      <c r="F33" s="3">
        <f>standard_2018!F33-standard_2017!F33</f>
        <v>10.796296296296299</v>
      </c>
      <c r="G33" s="3">
        <f>standard_2018!G33-standard_2017!G33</f>
        <v>54.567901234567898</v>
      </c>
      <c r="H33" s="3">
        <f>standard_2018!H33-standard_2017!H33</f>
        <v>-10.740740740740748</v>
      </c>
      <c r="I33" s="3">
        <f>standard_2018!I33-standard_2017!I33</f>
        <v>0.79365079365079794</v>
      </c>
      <c r="J33" s="3">
        <f>standard_2018!J33-standard_2017!J33</f>
        <v>-1.2614870509607385</v>
      </c>
      <c r="K33" s="3">
        <f>standard_2018!K33-standard_2017!K33</f>
        <v>-3.0185185185185333</v>
      </c>
      <c r="L33" s="3">
        <f>standard_2018!L33-standard_2017!L33</f>
        <v>-10.44444444444445</v>
      </c>
      <c r="M33" s="3">
        <f>standard_2018!M33-standard_2017!M33</f>
        <v>-23.703703703703699</v>
      </c>
      <c r="N33" s="3">
        <f>standard_2018!N33-standard_2017!N33</f>
        <v>33.333333333333329</v>
      </c>
      <c r="O33" s="3">
        <f>standard_2018!O33-standard_2017!O33</f>
        <v>0</v>
      </c>
      <c r="P33" s="3">
        <f>standard_2018!P33-standard_2017!P33</f>
        <v>0</v>
      </c>
    </row>
    <row r="35" spans="1:16">
      <c r="A35" s="4" t="s">
        <v>58</v>
      </c>
      <c r="C35" s="7" t="s">
        <v>60</v>
      </c>
      <c r="D35" s="7" t="s">
        <v>61</v>
      </c>
      <c r="E35" s="7" t="s">
        <v>64</v>
      </c>
      <c r="F35" s="7" t="s">
        <v>62</v>
      </c>
      <c r="G35" s="7" t="s">
        <v>63</v>
      </c>
      <c r="H35" s="7" t="s">
        <v>65</v>
      </c>
      <c r="I35" s="7" t="s">
        <v>68</v>
      </c>
      <c r="J35" s="7" t="s">
        <v>67</v>
      </c>
      <c r="K35" s="7" t="s">
        <v>66</v>
      </c>
      <c r="L35" s="7" t="s">
        <v>69</v>
      </c>
      <c r="M35" s="7" t="s">
        <v>70</v>
      </c>
      <c r="N35" s="7">
        <v>-1.2</v>
      </c>
      <c r="O35" s="7" t="s">
        <v>131</v>
      </c>
      <c r="P35" s="7" t="s">
        <v>132</v>
      </c>
    </row>
    <row r="36" spans="1:16">
      <c r="A36" s="4" t="s">
        <v>59</v>
      </c>
      <c r="E36" s="7" t="s">
        <v>71</v>
      </c>
      <c r="G36" s="6" t="s">
        <v>72</v>
      </c>
    </row>
  </sheetData>
  <conditionalFormatting sqref="C3:P33">
    <cfRule type="cellIs" dxfId="14" priority="1" stopIfTrue="1" operator="greaterThan">
      <formula>100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sqref="A1:K19"/>
    </sheetView>
  </sheetViews>
  <sheetFormatPr defaultRowHeight="12.75"/>
  <cols>
    <col min="1" max="1" width="46.140625" customWidth="1"/>
    <col min="2" max="11" width="6.28515625" customWidth="1"/>
  </cols>
  <sheetData>
    <row r="1" spans="1:11">
      <c r="A1" s="16"/>
      <c r="B1" s="17">
        <v>2009</v>
      </c>
      <c r="C1" s="17">
        <v>2010</v>
      </c>
      <c r="D1" s="17">
        <v>2011</v>
      </c>
      <c r="E1" s="17">
        <v>2012</v>
      </c>
      <c r="F1" s="17">
        <v>2013</v>
      </c>
      <c r="G1" s="17">
        <v>2014</v>
      </c>
      <c r="H1" s="17">
        <v>2015</v>
      </c>
      <c r="I1" s="17">
        <v>2016</v>
      </c>
      <c r="J1" s="17">
        <v>2017</v>
      </c>
      <c r="K1" s="17">
        <v>2018</v>
      </c>
    </row>
    <row r="2" spans="1:11">
      <c r="A2" s="18" t="s">
        <v>83</v>
      </c>
      <c r="B2" s="3">
        <f>standard_2009!$C$14</f>
        <v>60</v>
      </c>
      <c r="C2" s="3">
        <f>standard_2010!$C$14</f>
        <v>74</v>
      </c>
      <c r="D2" s="3">
        <f>standard_2011!$C$14</f>
        <v>74</v>
      </c>
      <c r="E2" s="3">
        <f>standard_2012!$C$14</f>
        <v>62</v>
      </c>
      <c r="F2" s="3">
        <f>standard_2013!$C$14</f>
        <v>32</v>
      </c>
      <c r="G2" s="3">
        <f>standard_2014!$C$14</f>
        <v>1.9999999999999996</v>
      </c>
      <c r="H2" s="3">
        <f>standard_2015!$C$14</f>
        <v>10</v>
      </c>
      <c r="I2" s="3">
        <f>standard_2016!$C$14</f>
        <v>20</v>
      </c>
      <c r="J2" s="3">
        <f>standard_2017!$C$14</f>
        <v>24.000000000000004</v>
      </c>
      <c r="K2" s="3">
        <f>standard_2018!$C$14</f>
        <v>32</v>
      </c>
    </row>
    <row r="3" spans="1:11">
      <c r="A3" s="18" t="s">
        <v>84</v>
      </c>
      <c r="B3" s="3">
        <f>standard_2009!$D$14</f>
        <v>63.714285714285715</v>
      </c>
      <c r="C3" s="3">
        <f>standard_2010!$D$14</f>
        <v>57.428571428571431</v>
      </c>
      <c r="D3" s="3">
        <f>standard_2011!$D$14</f>
        <v>52</v>
      </c>
      <c r="E3" s="3">
        <f>standard_2012!$D$14</f>
        <v>65.714285714285708</v>
      </c>
      <c r="F3" s="3">
        <f>standard_2013!$D$14</f>
        <v>66.571428571428569</v>
      </c>
      <c r="G3" s="3">
        <f>standard_2014!$D$14</f>
        <v>60</v>
      </c>
      <c r="H3" s="3">
        <f>standard_2015!$D$14</f>
        <v>55.142857142857146</v>
      </c>
      <c r="I3" s="3">
        <f>standard_2016!$D$14</f>
        <v>34</v>
      </c>
      <c r="J3" s="3">
        <f>standard_2017!$D$14</f>
        <v>22</v>
      </c>
      <c r="K3" s="3">
        <f>standard_2018!$D$14</f>
        <v>13.428571428571429</v>
      </c>
    </row>
    <row r="4" spans="1:11">
      <c r="A4" s="18" t="s">
        <v>85</v>
      </c>
      <c r="B4" s="3">
        <f>standard_2009!$E$14</f>
        <v>72</v>
      </c>
      <c r="C4" s="3">
        <f>standard_2010!$E$14</f>
        <v>38</v>
      </c>
      <c r="D4" s="3">
        <f>standard_2011!$E$14</f>
        <v>64</v>
      </c>
      <c r="E4" s="3">
        <f>standard_2012!$E$14</f>
        <v>124</v>
      </c>
      <c r="F4" s="3">
        <f>standard_2013!$E$14</f>
        <v>2</v>
      </c>
      <c r="G4" s="3">
        <f>standard_2014!$E$14</f>
        <v>4</v>
      </c>
      <c r="H4" s="3">
        <f>standard_2015!$E$14</f>
        <v>48</v>
      </c>
      <c r="I4" s="3">
        <f>standard_2016!$E$14</f>
        <v>68</v>
      </c>
      <c r="J4" s="3">
        <f>standard_2017!$E$14</f>
        <v>62</v>
      </c>
      <c r="K4" s="3">
        <f>standard_2018!$E$14</f>
        <v>65.999999999999986</v>
      </c>
    </row>
    <row r="5" spans="1:11">
      <c r="A5" s="18" t="s">
        <v>97</v>
      </c>
      <c r="B5" s="3">
        <f>standard_2009!$F$14</f>
        <v>299.66666666666669</v>
      </c>
      <c r="C5" s="3">
        <f>standard_2010!$F$14</f>
        <v>318</v>
      </c>
      <c r="D5" s="3">
        <f>standard_2011!$F$14</f>
        <v>320.16666666666669</v>
      </c>
      <c r="E5" s="3">
        <f>standard_2012!$F$14</f>
        <v>429</v>
      </c>
      <c r="F5" s="3">
        <f>standard_2013!$F$14</f>
        <v>340.16666666666669</v>
      </c>
      <c r="G5" s="3">
        <f>standard_2014!$F$14</f>
        <v>258.83333333333331</v>
      </c>
      <c r="H5" s="3">
        <f>standard_2015!$F$14</f>
        <v>161.66666666666666</v>
      </c>
      <c r="I5" s="3">
        <f>standard_2016!$F$14</f>
        <v>67</v>
      </c>
      <c r="J5" s="3">
        <f>standard_2017!$F$14</f>
        <v>0</v>
      </c>
      <c r="K5" s="3">
        <f>standard_2018!$F$14</f>
        <v>0</v>
      </c>
    </row>
    <row r="6" spans="1:11">
      <c r="A6" s="19" t="s">
        <v>86</v>
      </c>
      <c r="B6" s="15">
        <f>standard_2009!$G$14</f>
        <v>118.88888888888889</v>
      </c>
      <c r="C6" s="15">
        <f>standard_2010!$G$14</f>
        <v>94.444444444444443</v>
      </c>
      <c r="D6" s="15">
        <f>standard_2011!$G$14</f>
        <v>54.44444444444445</v>
      </c>
      <c r="E6" s="15">
        <f>standard_2012!$G$14</f>
        <v>22.222222222222221</v>
      </c>
      <c r="F6" s="15">
        <f>standard_2013!$G$14</f>
        <v>32.222222222222221</v>
      </c>
      <c r="G6" s="15">
        <f>standard_2014!$G$14</f>
        <v>28.888888888888893</v>
      </c>
      <c r="H6" s="15">
        <f>standard_2015!$G$14</f>
        <v>22.222222222222221</v>
      </c>
      <c r="I6" s="15">
        <f>standard_2016!$G$14</f>
        <v>16.666666666666664</v>
      </c>
      <c r="J6" s="15">
        <f>standard_2017!$G$14</f>
        <v>14.444444444444446</v>
      </c>
      <c r="K6" s="15">
        <f>standard_2018!$G$14</f>
        <v>30.000000000000004</v>
      </c>
    </row>
    <row r="7" spans="1:11">
      <c r="A7" s="18" t="s">
        <v>87</v>
      </c>
      <c r="B7" s="3">
        <f>standard_2009!$H$14</f>
        <v>0</v>
      </c>
      <c r="C7" s="3">
        <f>standard_2010!$H$14</f>
        <v>0</v>
      </c>
      <c r="D7" s="3">
        <f>standard_2011!$H$14</f>
        <v>0</v>
      </c>
      <c r="E7" s="3">
        <f>standard_2012!$H$14</f>
        <v>0</v>
      </c>
      <c r="F7" s="3">
        <f>standard_2013!$H$14</f>
        <v>0</v>
      </c>
      <c r="G7" s="3">
        <f>standard_2014!$H$14</f>
        <v>0</v>
      </c>
      <c r="H7" s="3">
        <f>standard_2015!$H$14</f>
        <v>0</v>
      </c>
      <c r="I7" s="3">
        <f>standard_2016!$H$14</f>
        <v>3.3333333333333335</v>
      </c>
      <c r="J7" s="3">
        <f>standard_2017!$H$14</f>
        <v>0</v>
      </c>
      <c r="K7" s="3">
        <f>standard_2018!$H$14</f>
        <v>0</v>
      </c>
    </row>
    <row r="8" spans="1:11">
      <c r="A8" s="18" t="s">
        <v>88</v>
      </c>
      <c r="B8" s="3">
        <f>standard_2009!$I$14</f>
        <v>5.7142857142857144</v>
      </c>
      <c r="C8" s="3">
        <f>standard_2010!$I$14</f>
        <v>35.714285714285715</v>
      </c>
      <c r="D8" s="3">
        <f>standard_2011!$I$14</f>
        <v>22.142857142857146</v>
      </c>
      <c r="E8" s="3">
        <f>standard_2012!$I$14</f>
        <v>0</v>
      </c>
      <c r="F8" s="3">
        <f>standard_2013!$I$14</f>
        <v>0</v>
      </c>
      <c r="G8" s="3">
        <f>standard_2014!$I$14</f>
        <v>0</v>
      </c>
      <c r="H8" s="3">
        <f>standard_2015!$I$14</f>
        <v>0</v>
      </c>
      <c r="I8" s="3">
        <f>standard_2016!$I$14</f>
        <v>0.7142857142857143</v>
      </c>
      <c r="J8" s="3">
        <f>standard_2017!$I$14</f>
        <v>9.2857142857142865</v>
      </c>
      <c r="K8" s="3">
        <f>standard_2018!$I$14</f>
        <v>11.428571428571429</v>
      </c>
    </row>
    <row r="9" spans="1:11">
      <c r="A9" s="18" t="s">
        <v>89</v>
      </c>
      <c r="B9" s="3">
        <f>standard_2009!$J$14</f>
        <v>91.879699248120303</v>
      </c>
      <c r="C9" s="3">
        <f>standard_2010!$J$14</f>
        <v>92.330827067669176</v>
      </c>
      <c r="D9" s="3">
        <f>standard_2011!$J$14</f>
        <v>91.578947368421055</v>
      </c>
      <c r="E9" s="3">
        <f>standard_2012!$J$14</f>
        <v>93.383458646616546</v>
      </c>
      <c r="F9" s="3">
        <f>standard_2013!$J$14</f>
        <v>91.127819548872182</v>
      </c>
      <c r="G9" s="3">
        <f>standard_2014!$J$14</f>
        <v>89.398496240601517</v>
      </c>
      <c r="H9" s="3">
        <f>standard_2015!$J$14</f>
        <v>86.541353383458642</v>
      </c>
      <c r="I9" s="3">
        <f>standard_2016!$J$14</f>
        <v>83.984962406015043</v>
      </c>
      <c r="J9" s="3">
        <f>standard_2017!$J$14</f>
        <v>81.804511278195491</v>
      </c>
      <c r="K9" s="3">
        <f>standard_2018!$J$14</f>
        <v>80.451127819548873</v>
      </c>
    </row>
    <row r="10" spans="1:11">
      <c r="A10" s="18" t="s">
        <v>90</v>
      </c>
      <c r="B10" s="3">
        <f>standard_2009!$K$14</f>
        <v>194.33333333333331</v>
      </c>
      <c r="C10" s="3">
        <f>standard_2010!$K$14</f>
        <v>198.66666666666669</v>
      </c>
      <c r="D10" s="3">
        <f>standard_2011!$K$14</f>
        <v>199.5</v>
      </c>
      <c r="E10" s="3">
        <f>standard_2012!$K$14</f>
        <v>210.83333333333334</v>
      </c>
      <c r="F10" s="3">
        <f>standard_2013!$K$14</f>
        <v>220.66666666666666</v>
      </c>
      <c r="G10" s="3">
        <f>standard_2014!$K$14</f>
        <v>225.66666666666669</v>
      </c>
      <c r="H10" s="3">
        <f>standard_2015!$K$14</f>
        <v>225.50000000000003</v>
      </c>
      <c r="I10" s="3">
        <f>standard_2016!$K$14</f>
        <v>224.66666666666671</v>
      </c>
      <c r="J10" s="3">
        <f>standard_2017!$K$14</f>
        <v>223.5</v>
      </c>
      <c r="K10" s="3">
        <f>standard_2018!$K$14</f>
        <v>224.66666666666671</v>
      </c>
    </row>
    <row r="11" spans="1:11">
      <c r="A11" s="18" t="s">
        <v>91</v>
      </c>
      <c r="B11" s="3">
        <f>standard_2009!$L$14</f>
        <v>68</v>
      </c>
      <c r="C11" s="3">
        <f>standard_2010!$L$14</f>
        <v>76</v>
      </c>
      <c r="D11" s="3">
        <f>standard_2011!$L$14</f>
        <v>82</v>
      </c>
      <c r="E11" s="3">
        <f>standard_2012!$L$14</f>
        <v>92</v>
      </c>
      <c r="F11" s="3">
        <f>standard_2013!$L$14</f>
        <v>104</v>
      </c>
      <c r="G11" s="3">
        <f>standard_2014!$L$14</f>
        <v>118.00000000000001</v>
      </c>
      <c r="H11" s="3">
        <f>standard_2015!$L$14</f>
        <v>122</v>
      </c>
      <c r="I11" s="3">
        <f>standard_2016!$L$14</f>
        <v>121</v>
      </c>
      <c r="J11" s="3">
        <f>standard_2017!$L$14</f>
        <v>115.99999999999999</v>
      </c>
      <c r="K11" s="3">
        <f>standard_2018!$L$14</f>
        <v>111.99999999999999</v>
      </c>
    </row>
    <row r="12" spans="1:11">
      <c r="A12" s="56" t="s">
        <v>92</v>
      </c>
      <c r="B12" s="57">
        <f>standard_2009!$M$14</f>
        <v>30.909090909090907</v>
      </c>
      <c r="C12" s="57">
        <f>standard_2010!$M$14</f>
        <v>25.454545454545457</v>
      </c>
      <c r="D12" s="57">
        <f>standard_2011!$M$14</f>
        <v>30.909090909090907</v>
      </c>
      <c r="E12" s="57">
        <f>standard_2012!$M$14</f>
        <v>43.63636363636364</v>
      </c>
      <c r="F12" s="57">
        <f>standard_2013!$M$14</f>
        <v>0</v>
      </c>
      <c r="G12" s="57">
        <f>standard_2014!$M$14</f>
        <v>3.0303030303030303</v>
      </c>
      <c r="H12" s="57">
        <f>standard_2015!$M$14</f>
        <v>8.4848484848484844</v>
      </c>
      <c r="I12" s="57">
        <f>standard_2016!$M$14</f>
        <v>20</v>
      </c>
      <c r="J12" s="57">
        <f>standard_2017!$M$14</f>
        <v>25.454545454545457</v>
      </c>
      <c r="K12" s="57">
        <f>standard_2018!$M$14</f>
        <v>0</v>
      </c>
    </row>
    <row r="13" spans="1:11">
      <c r="A13" s="56" t="s">
        <v>134</v>
      </c>
      <c r="B13" s="57">
        <f>standard_2009!$N$14</f>
        <v>149.99999999999997</v>
      </c>
      <c r="C13" s="57">
        <f>standard_2010!$N$14</f>
        <v>200</v>
      </c>
      <c r="D13" s="57">
        <f>standard_2011!$N$14</f>
        <v>400</v>
      </c>
      <c r="E13" s="57">
        <f>standard_2012!$N$14</f>
        <v>0</v>
      </c>
      <c r="F13" s="57">
        <f>standard_2013!$N$14</f>
        <v>0</v>
      </c>
      <c r="G13" s="57">
        <f>standard_2014!$N$14</f>
        <v>0</v>
      </c>
      <c r="H13" s="57">
        <f>standard_2015!$N$14</f>
        <v>0</v>
      </c>
      <c r="I13" s="57">
        <f>standard_2016!$N$14</f>
        <v>0</v>
      </c>
      <c r="J13" s="57">
        <f>standard_2017!$N$14</f>
        <v>0</v>
      </c>
      <c r="K13" s="57">
        <f>standard_2018!$N$14</f>
        <v>0</v>
      </c>
    </row>
    <row r="14" spans="1:11">
      <c r="A14" s="56" t="s">
        <v>135</v>
      </c>
      <c r="B14" s="57">
        <f>standard_2009!$O$14</f>
        <v>20</v>
      </c>
      <c r="C14" s="57">
        <f>standard_2010!$O$14</f>
        <v>220.00000000000003</v>
      </c>
      <c r="D14" s="57">
        <f>standard_2011!$O$14</f>
        <v>260</v>
      </c>
      <c r="E14" s="57">
        <f>standard_2012!$O$14</f>
        <v>440.00000000000006</v>
      </c>
      <c r="F14" s="57">
        <f>standard_2013!$O$14</f>
        <v>580</v>
      </c>
      <c r="G14" s="57">
        <f>standard_2014!$O$14</f>
        <v>680</v>
      </c>
      <c r="H14" s="57">
        <f>standard_2015!$O$14</f>
        <v>260</v>
      </c>
      <c r="I14" s="57">
        <f>standard_2016!$O$14</f>
        <v>0</v>
      </c>
      <c r="J14" s="57">
        <f>standard_2017!$O$14</f>
        <v>0</v>
      </c>
      <c r="K14" s="57">
        <f>standard_2018!$O$14</f>
        <v>0</v>
      </c>
    </row>
    <row r="15" spans="1:11">
      <c r="A15" s="19" t="s">
        <v>136</v>
      </c>
      <c r="B15" s="15">
        <f>standard_2009!$P$14</f>
        <v>175</v>
      </c>
      <c r="C15" s="15">
        <f>standard_2010!$P$14</f>
        <v>375</v>
      </c>
      <c r="D15" s="15">
        <f>standard_2011!$P$14</f>
        <v>400</v>
      </c>
      <c r="E15" s="15">
        <f>standard_2012!$P$14</f>
        <v>500</v>
      </c>
      <c r="F15" s="15">
        <f>standard_2013!$P$14</f>
        <v>605</v>
      </c>
      <c r="G15" s="15">
        <f>standard_2014!$P$14</f>
        <v>675</v>
      </c>
      <c r="H15" s="15">
        <f>standard_2015!$P$14</f>
        <v>250</v>
      </c>
      <c r="I15" s="15">
        <f>standard_2016!$P$14</f>
        <v>0</v>
      </c>
      <c r="J15" s="15">
        <f>standard_2017!$P$14</f>
        <v>0</v>
      </c>
      <c r="K15" s="15">
        <f>standard_2018!$P$14</f>
        <v>0</v>
      </c>
    </row>
    <row r="16" spans="1:11">
      <c r="A16" s="18" t="s">
        <v>93</v>
      </c>
      <c r="B16" s="3">
        <f>standard_2009!$Q$14</f>
        <v>5</v>
      </c>
      <c r="C16" s="3">
        <f>standard_2010!$Q$14</f>
        <v>5</v>
      </c>
      <c r="D16" s="3">
        <f>standard_2011!$Q$14</f>
        <v>5</v>
      </c>
      <c r="E16" s="3">
        <f>standard_2012!$Q$14</f>
        <v>5</v>
      </c>
      <c r="F16" s="3">
        <f>standard_2013!$Q$14</f>
        <v>5</v>
      </c>
      <c r="G16" s="3">
        <f>standard_2014!$Q$14</f>
        <v>5</v>
      </c>
      <c r="H16" s="3">
        <f>standard_2015!$Q$14</f>
        <v>5</v>
      </c>
      <c r="I16" s="3">
        <f>standard_2016!$Q$14</f>
        <v>2</v>
      </c>
      <c r="J16" s="3">
        <f>standard_2017!$Q$14</f>
        <v>2</v>
      </c>
      <c r="K16" s="3">
        <f>standard_2018!$Q$14</f>
        <v>2</v>
      </c>
    </row>
    <row r="17" spans="1:11">
      <c r="A17" s="21" t="s">
        <v>94</v>
      </c>
      <c r="B17" s="22">
        <f>standard_2009!$R$14</f>
        <v>96.436160748190815</v>
      </c>
      <c r="C17" s="22">
        <f>standard_2010!$R$14</f>
        <v>128.93138148401306</v>
      </c>
      <c r="D17" s="22">
        <f>standard_2011!$R$14</f>
        <v>146.4815718951057</v>
      </c>
      <c r="E17" s="22">
        <f>standard_2012!$R$14</f>
        <v>148.77069025377295</v>
      </c>
      <c r="F17" s="22">
        <f>standard_2013!$R$14</f>
        <v>148.12534311970401</v>
      </c>
      <c r="G17" s="22">
        <f>standard_2014!$R$14</f>
        <v>153.20126343998524</v>
      </c>
      <c r="H17" s="22">
        <f>standard_2015!$R$14</f>
        <v>89.254139135718077</v>
      </c>
      <c r="I17" s="22">
        <f>standard_2016!$R$14</f>
        <v>47.097565341926249</v>
      </c>
      <c r="J17" s="22">
        <f>standard_2017!$R$14</f>
        <v>41.320658247349975</v>
      </c>
      <c r="K17" s="22">
        <f>standard_2018!$R$14</f>
        <v>40.7124955245256</v>
      </c>
    </row>
    <row r="18" spans="1:11">
      <c r="A18" s="58" t="s">
        <v>147</v>
      </c>
      <c r="B18" s="59">
        <f>standard_2009!$Z$14</f>
        <v>54.502111144669115</v>
      </c>
      <c r="C18" s="59">
        <f>standard_2010!$Z$14</f>
        <v>67.763970417242803</v>
      </c>
      <c r="D18" s="59">
        <f>standard_2011!$Z$14</f>
        <v>72.467959923146793</v>
      </c>
      <c r="E18" s="59">
        <f>standard_2012!$Z$14</f>
        <v>66.250240231294455</v>
      </c>
      <c r="F18" s="59">
        <f>standard_2013!$Z$14</f>
        <v>77.193045358015979</v>
      </c>
      <c r="G18" s="59">
        <f>standard_2014!$Z$14</f>
        <v>83.508051795035882</v>
      </c>
      <c r="H18" s="59">
        <f>standard_2015!$Z$14</f>
        <v>76.22905392015447</v>
      </c>
      <c r="I18" s="59">
        <f>standard_2016!$Z$14</f>
        <v>68.808416987536447</v>
      </c>
      <c r="J18" s="59">
        <f>standard_2017!$Z$14</f>
        <v>78.833755034401804</v>
      </c>
      <c r="K18" s="59">
        <f>standard_2018!$Z$14</f>
        <v>75.186878902471207</v>
      </c>
    </row>
    <row r="19" spans="1:11">
      <c r="A19" s="19" t="s">
        <v>146</v>
      </c>
      <c r="B19" s="15">
        <f>standard_2009!$S$14</f>
        <v>16</v>
      </c>
      <c r="C19" s="15">
        <f>standard_2010!$S$14</f>
        <v>17</v>
      </c>
      <c r="D19" s="15">
        <f>standard_2011!$S$14</f>
        <v>17</v>
      </c>
      <c r="E19" s="15">
        <f>standard_2012!$S$14</f>
        <v>19</v>
      </c>
      <c r="F19" s="15">
        <f>standard_2013!$S$14</f>
        <v>23</v>
      </c>
      <c r="G19" s="15">
        <f>standard_2014!$S$14</f>
        <v>25</v>
      </c>
      <c r="H19" s="15">
        <f>standard_2015!$S$14</f>
        <v>25</v>
      </c>
      <c r="I19" s="15">
        <f>standard_2016!$S$14</f>
        <v>9</v>
      </c>
      <c r="J19" s="15">
        <f>standard_2017!$S$14</f>
        <v>5</v>
      </c>
      <c r="K19" s="15">
        <f>standard_2018!$S$14</f>
        <v>2</v>
      </c>
    </row>
  </sheetData>
  <conditionalFormatting sqref="B2:K15">
    <cfRule type="cellIs" dxfId="1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5" sqref="A5"/>
    </sheetView>
  </sheetViews>
  <sheetFormatPr defaultRowHeight="12.75"/>
  <cols>
    <col min="1" max="1" width="40.85546875" bestFit="1" customWidth="1"/>
    <col min="2" max="11" width="6.7109375" customWidth="1"/>
  </cols>
  <sheetData>
    <row r="1" spans="1:11">
      <c r="A1" s="16"/>
      <c r="B1" s="17">
        <v>2009</v>
      </c>
      <c r="C1" s="17">
        <v>2010</v>
      </c>
      <c r="D1" s="17">
        <v>2011</v>
      </c>
      <c r="E1" s="17">
        <v>2012</v>
      </c>
      <c r="F1" s="17">
        <v>2013</v>
      </c>
      <c r="G1" s="17">
        <v>2014</v>
      </c>
      <c r="H1" s="17">
        <v>2015</v>
      </c>
      <c r="I1" s="17">
        <v>2016</v>
      </c>
      <c r="J1" s="17">
        <v>2017</v>
      </c>
      <c r="K1" s="17">
        <v>2018</v>
      </c>
    </row>
    <row r="2" spans="1:11">
      <c r="A2" s="18" t="s">
        <v>83</v>
      </c>
      <c r="B2" s="3">
        <f>standard_2009!$C$22</f>
        <v>52</v>
      </c>
      <c r="C2" s="3">
        <f>standard_2010!$C$22</f>
        <v>46</v>
      </c>
      <c r="D2" s="3">
        <f>standard_2011!$C$22</f>
        <v>28</v>
      </c>
      <c r="E2" s="3">
        <f>standard_2012!$C$22</f>
        <v>20</v>
      </c>
      <c r="F2" s="3">
        <f>standard_2013!$C$22</f>
        <v>14</v>
      </c>
      <c r="G2" s="3">
        <f>standard_2014!$C$22</f>
        <v>20</v>
      </c>
      <c r="H2" s="3">
        <f>standard_2015!$C$22</f>
        <v>20</v>
      </c>
      <c r="I2" s="3">
        <f>standard_2016!$C$22</f>
        <v>25.999999999999996</v>
      </c>
      <c r="J2" s="3">
        <f>standard_2017!$C$22</f>
        <v>20</v>
      </c>
      <c r="K2" s="3">
        <f>standard_2018!$C$22</f>
        <v>24.000000000000004</v>
      </c>
    </row>
    <row r="3" spans="1:11">
      <c r="A3" s="18" t="s">
        <v>84</v>
      </c>
      <c r="B3" s="3">
        <f>standard_2009!$D$22</f>
        <v>14.285714285714285</v>
      </c>
      <c r="C3" s="3">
        <f>standard_2010!$D$22</f>
        <v>14.857142857142858</v>
      </c>
      <c r="D3" s="3">
        <f>standard_2011!$D$22</f>
        <v>5.4285714285714288</v>
      </c>
      <c r="E3" s="3">
        <f>standard_2012!$D$22</f>
        <v>9.1428571428571423</v>
      </c>
      <c r="F3" s="3">
        <f>standard_2013!$D$22</f>
        <v>0</v>
      </c>
      <c r="G3" s="3">
        <f>standard_2014!$D$22</f>
        <v>0</v>
      </c>
      <c r="H3" s="3">
        <f>standard_2015!$D$22</f>
        <v>0</v>
      </c>
      <c r="I3" s="3">
        <f>standard_2016!$D$22</f>
        <v>0</v>
      </c>
      <c r="J3" s="3">
        <f>standard_2017!$D$22</f>
        <v>0</v>
      </c>
      <c r="K3" s="3">
        <f>standard_2018!$D$22</f>
        <v>0</v>
      </c>
    </row>
    <row r="4" spans="1:11">
      <c r="A4" s="18" t="s">
        <v>85</v>
      </c>
      <c r="B4" s="3">
        <f>standard_2009!$E$22</f>
        <v>40</v>
      </c>
      <c r="C4" s="3">
        <f>standard_2010!$E$22</f>
        <v>40</v>
      </c>
      <c r="D4" s="3">
        <f>standard_2011!$E$22</f>
        <v>36</v>
      </c>
      <c r="E4" s="3">
        <f>standard_2012!$E$22</f>
        <v>94</v>
      </c>
      <c r="F4" s="3">
        <f>standard_2013!$E$22</f>
        <v>13.999999999999998</v>
      </c>
      <c r="G4" s="3">
        <f>standard_2014!$E$22</f>
        <v>38</v>
      </c>
      <c r="H4" s="3">
        <f>standard_2015!$E$22</f>
        <v>26</v>
      </c>
      <c r="I4" s="3">
        <f>standard_2016!$E$22</f>
        <v>18</v>
      </c>
      <c r="J4" s="3">
        <f>standard_2017!$E$22</f>
        <v>4</v>
      </c>
      <c r="K4" s="3">
        <f>standard_2018!$E$22</f>
        <v>96</v>
      </c>
    </row>
    <row r="5" spans="1:11">
      <c r="A5" s="18" t="s">
        <v>97</v>
      </c>
      <c r="B5" s="3">
        <f>standard_2009!$F$22</f>
        <v>101.33333333333334</v>
      </c>
      <c r="C5" s="3">
        <f>standard_2010!$F$22</f>
        <v>210.33333333333331</v>
      </c>
      <c r="D5" s="3">
        <f>standard_2011!$F$22</f>
        <v>208.33333333333334</v>
      </c>
      <c r="E5" s="3">
        <f>standard_2012!$F$22</f>
        <v>361.99999999999994</v>
      </c>
      <c r="F5" s="3">
        <f>standard_2013!$F$22</f>
        <v>307</v>
      </c>
      <c r="G5" s="3">
        <f>standard_2014!$F$22</f>
        <v>262.5</v>
      </c>
      <c r="H5" s="3">
        <f>standard_2015!$F$22</f>
        <v>152.5</v>
      </c>
      <c r="I5" s="3">
        <f>standard_2016!$F$22</f>
        <v>47.166666666666671</v>
      </c>
      <c r="J5" s="3">
        <f>standard_2017!$F$22</f>
        <v>0</v>
      </c>
      <c r="K5" s="3">
        <f>standard_2018!$F$22</f>
        <v>0</v>
      </c>
    </row>
    <row r="6" spans="1:11">
      <c r="A6" s="19" t="s">
        <v>86</v>
      </c>
      <c r="B6" s="15">
        <f>standard_2009!$G$22</f>
        <v>113.33333333333333</v>
      </c>
      <c r="C6" s="15">
        <f>standard_2010!$G$22</f>
        <v>100</v>
      </c>
      <c r="D6" s="15">
        <f>standard_2011!$G$22</f>
        <v>64.444444444444443</v>
      </c>
      <c r="E6" s="15">
        <f>standard_2012!$G$22</f>
        <v>42.222222222222221</v>
      </c>
      <c r="F6" s="15">
        <f>standard_2013!$G$22</f>
        <v>71.111111111111114</v>
      </c>
      <c r="G6" s="15">
        <f>standard_2014!$G$22</f>
        <v>87.777777777777771</v>
      </c>
      <c r="H6" s="15">
        <f>standard_2015!$G$22</f>
        <v>71.111111111111114</v>
      </c>
      <c r="I6" s="15">
        <f>standard_2016!$G$22</f>
        <v>60.000000000000007</v>
      </c>
      <c r="J6" s="15">
        <f>standard_2017!$G$22</f>
        <v>44.444444444444443</v>
      </c>
      <c r="K6" s="15">
        <f>standard_2018!$G$22</f>
        <v>52.222222222222229</v>
      </c>
    </row>
    <row r="7" spans="1:11">
      <c r="A7" s="18" t="s">
        <v>87</v>
      </c>
      <c r="B7" s="3">
        <f>standard_2009!$H$22</f>
        <v>60</v>
      </c>
      <c r="C7" s="3">
        <f>standard_2010!$H$22</f>
        <v>71.666666666666671</v>
      </c>
      <c r="D7" s="3">
        <f>standard_2011!$H$22</f>
        <v>50</v>
      </c>
      <c r="E7" s="3">
        <f>standard_2012!$H$22</f>
        <v>80</v>
      </c>
      <c r="F7" s="3">
        <f>standard_2013!$H$22</f>
        <v>50</v>
      </c>
      <c r="G7" s="3">
        <f>standard_2014!$H$22</f>
        <v>23.333333333333332</v>
      </c>
      <c r="H7" s="3">
        <f>standard_2015!$H$22</f>
        <v>56.666666666666664</v>
      </c>
      <c r="I7" s="3">
        <f>standard_2016!$H$22</f>
        <v>116.66666666666667</v>
      </c>
      <c r="J7" s="3">
        <f>standard_2017!$H$22</f>
        <v>53.333333333333336</v>
      </c>
      <c r="K7" s="3">
        <f>standard_2018!$H$22</f>
        <v>41.666666666666671</v>
      </c>
    </row>
    <row r="8" spans="1:11">
      <c r="A8" s="18" t="s">
        <v>88</v>
      </c>
      <c r="B8" s="3">
        <f>standard_2009!$I$22</f>
        <v>9.2857142857142865</v>
      </c>
      <c r="C8" s="3">
        <f>standard_2010!$I$22</f>
        <v>2.1428571428571428</v>
      </c>
      <c r="D8" s="3">
        <f>standard_2011!$I$22</f>
        <v>21.428571428571427</v>
      </c>
      <c r="E8" s="3">
        <f>standard_2012!$I$22</f>
        <v>8.5714285714285712</v>
      </c>
      <c r="F8" s="3">
        <f>standard_2013!$I$22</f>
        <v>7.1428571428571423</v>
      </c>
      <c r="G8" s="3">
        <f>standard_2014!$I$22</f>
        <v>6.4285714285714297</v>
      </c>
      <c r="H8" s="3">
        <f>standard_2015!$I$22</f>
        <v>15</v>
      </c>
      <c r="I8" s="3">
        <f>standard_2016!$I$22</f>
        <v>24.285714285714285</v>
      </c>
      <c r="J8" s="3">
        <f>standard_2017!$I$22</f>
        <v>25.714285714285719</v>
      </c>
      <c r="K8" s="3">
        <f>standard_2018!$I$22</f>
        <v>27.857142857142858</v>
      </c>
    </row>
    <row r="9" spans="1:11">
      <c r="A9" s="18" t="s">
        <v>89</v>
      </c>
      <c r="B9" s="3">
        <f>standard_2009!$J$22</f>
        <v>99.172932330827066</v>
      </c>
      <c r="C9" s="3">
        <f>standard_2010!$J$22</f>
        <v>99.473684210526329</v>
      </c>
      <c r="D9" s="3">
        <f>standard_2011!$J$22</f>
        <v>97.293233082706777</v>
      </c>
      <c r="E9" s="3">
        <f>standard_2012!$J$22</f>
        <v>96.390977443609017</v>
      </c>
      <c r="F9" s="3">
        <f>standard_2013!$J$22</f>
        <v>95.563909774436084</v>
      </c>
      <c r="G9" s="3">
        <f>standard_2014!$J$22</f>
        <v>93.834586466165419</v>
      </c>
      <c r="H9" s="3">
        <f>standard_2015!$J$22</f>
        <v>93.233082706766908</v>
      </c>
      <c r="I9" s="3">
        <f>standard_2016!$J$22</f>
        <v>92.857142857142861</v>
      </c>
      <c r="J9" s="3">
        <f>standard_2017!$J$22</f>
        <v>91.578947368421055</v>
      </c>
      <c r="K9" s="3">
        <f>standard_2018!$J$22</f>
        <v>90.977443609022558</v>
      </c>
    </row>
    <row r="10" spans="1:11">
      <c r="A10" s="18" t="s">
        <v>90</v>
      </c>
      <c r="B10" s="3">
        <f>standard_2009!$K$22</f>
        <v>133.16666666666669</v>
      </c>
      <c r="C10" s="3">
        <f>standard_2010!$K$22</f>
        <v>137.83333333333334</v>
      </c>
      <c r="D10" s="3">
        <f>standard_2011!$K$22</f>
        <v>137.33333333333334</v>
      </c>
      <c r="E10" s="3">
        <f>standard_2012!$K$22</f>
        <v>136.5</v>
      </c>
      <c r="F10" s="3">
        <f>standard_2013!$K$22</f>
        <v>135.5</v>
      </c>
      <c r="G10" s="3">
        <f>standard_2014!$K$22</f>
        <v>140</v>
      </c>
      <c r="H10" s="3">
        <f>standard_2015!$K$22</f>
        <v>141.5</v>
      </c>
      <c r="I10" s="3">
        <f>standard_2016!$K$22</f>
        <v>138.16666666666669</v>
      </c>
      <c r="J10" s="3">
        <f>standard_2017!$K$22</f>
        <v>130.5</v>
      </c>
      <c r="K10" s="3">
        <f>standard_2018!$K$22</f>
        <v>123.33333333333334</v>
      </c>
    </row>
    <row r="11" spans="1:11">
      <c r="A11" s="18" t="s">
        <v>91</v>
      </c>
      <c r="B11" s="3">
        <f>standard_2009!$L$22</f>
        <v>48</v>
      </c>
      <c r="C11" s="3">
        <f>standard_2010!$L$22</f>
        <v>47</v>
      </c>
      <c r="D11" s="3">
        <f>standard_2011!$L$22</f>
        <v>49.000000000000007</v>
      </c>
      <c r="E11" s="3">
        <f>standard_2012!$L$22</f>
        <v>48</v>
      </c>
      <c r="F11" s="3">
        <f>standard_2013!$L$22</f>
        <v>50</v>
      </c>
      <c r="G11" s="3">
        <f>standard_2014!$L$22</f>
        <v>53</v>
      </c>
      <c r="H11" s="3">
        <f>standard_2015!$L$22</f>
        <v>55.999999999999993</v>
      </c>
      <c r="I11" s="3">
        <f>standard_2016!$L$22</f>
        <v>57.999999999999993</v>
      </c>
      <c r="J11" s="3">
        <f>standard_2017!$L$22</f>
        <v>57.000000000000007</v>
      </c>
      <c r="K11" s="3">
        <f>standard_2018!$L$22</f>
        <v>55.000000000000007</v>
      </c>
    </row>
    <row r="12" spans="1:11">
      <c r="A12" s="56" t="s">
        <v>92</v>
      </c>
      <c r="B12" s="57">
        <f>standard_2009!$M$22</f>
        <v>0</v>
      </c>
      <c r="C12" s="57">
        <f>standard_2010!$M$22</f>
        <v>0</v>
      </c>
      <c r="D12" s="57">
        <f>standard_2011!$M$22</f>
        <v>9.0909090909090917</v>
      </c>
      <c r="E12" s="57">
        <f>standard_2012!$M$22</f>
        <v>2.4242424242424243</v>
      </c>
      <c r="F12" s="57">
        <f>standard_2013!$M$22</f>
        <v>0</v>
      </c>
      <c r="G12" s="57">
        <f>standard_2014!$M$22</f>
        <v>0</v>
      </c>
      <c r="H12" s="57">
        <f>standard_2015!$M$22</f>
        <v>0</v>
      </c>
      <c r="I12" s="57">
        <f>standard_2016!$M$22</f>
        <v>0</v>
      </c>
      <c r="J12" s="57">
        <f>standard_2017!$M$22</f>
        <v>13.333333333333334</v>
      </c>
      <c r="K12" s="57">
        <f>standard_2018!$M$22</f>
        <v>10.303030303030303</v>
      </c>
    </row>
    <row r="13" spans="1:11">
      <c r="A13" s="56" t="s">
        <v>134</v>
      </c>
      <c r="B13" s="57">
        <f>standard_2009!$N$22</f>
        <v>0</v>
      </c>
      <c r="C13" s="57">
        <f>standard_2010!$N$22</f>
        <v>0</v>
      </c>
      <c r="D13" s="57">
        <f>standard_2011!$N$22</f>
        <v>0</v>
      </c>
      <c r="E13" s="57">
        <f>standard_2012!$N$22</f>
        <v>0</v>
      </c>
      <c r="F13" s="57">
        <f>standard_2013!$N$22</f>
        <v>0</v>
      </c>
      <c r="G13" s="57">
        <f>standard_2014!$N$22</f>
        <v>0</v>
      </c>
      <c r="H13" s="57">
        <f>standard_2015!$N$22</f>
        <v>0</v>
      </c>
      <c r="I13" s="57">
        <f>standard_2016!$N$22</f>
        <v>0</v>
      </c>
      <c r="J13" s="57">
        <f>standard_2017!$N$22</f>
        <v>0</v>
      </c>
      <c r="K13" s="57">
        <f>standard_2018!$N$22</f>
        <v>0</v>
      </c>
    </row>
    <row r="14" spans="1:11">
      <c r="A14" s="56" t="s">
        <v>135</v>
      </c>
      <c r="B14" s="57">
        <f>standard_2009!$O$22</f>
        <v>0</v>
      </c>
      <c r="C14" s="57">
        <f>standard_2010!$O$22</f>
        <v>0</v>
      </c>
      <c r="D14" s="57">
        <f>standard_2011!$O$22</f>
        <v>40</v>
      </c>
      <c r="E14" s="57">
        <f>standard_2012!$O$22</f>
        <v>0</v>
      </c>
      <c r="F14" s="57">
        <f>standard_2013!$O$22</f>
        <v>20</v>
      </c>
      <c r="G14" s="57">
        <f>standard_2014!$O$22</f>
        <v>60</v>
      </c>
      <c r="H14" s="57">
        <f>standard_2015!$O$22</f>
        <v>100</v>
      </c>
      <c r="I14" s="57">
        <f>standard_2016!$O$22</f>
        <v>120</v>
      </c>
      <c r="J14" s="57">
        <f>standard_2017!$O$22</f>
        <v>60</v>
      </c>
      <c r="K14" s="57">
        <f>standard_2018!$O$22</f>
        <v>0</v>
      </c>
    </row>
    <row r="15" spans="1:11">
      <c r="A15" s="19" t="s">
        <v>136</v>
      </c>
      <c r="B15" s="15">
        <f>standard_2009!$P$22</f>
        <v>45</v>
      </c>
      <c r="C15" s="15">
        <f>standard_2010!$P$22</f>
        <v>5</v>
      </c>
      <c r="D15" s="15">
        <f>standard_2011!$P$22</f>
        <v>20</v>
      </c>
      <c r="E15" s="15">
        <f>standard_2012!$P$22</f>
        <v>0</v>
      </c>
      <c r="F15" s="15">
        <f>standard_2013!$P$22</f>
        <v>10</v>
      </c>
      <c r="G15" s="15">
        <f>standard_2014!$P$22</f>
        <v>70</v>
      </c>
      <c r="H15" s="15">
        <f>standard_2015!$P$22</f>
        <v>60</v>
      </c>
      <c r="I15" s="15">
        <f>standard_2016!$P$22</f>
        <v>75</v>
      </c>
      <c r="J15" s="15">
        <f>standard_2017!$P$22</f>
        <v>0</v>
      </c>
      <c r="K15" s="15">
        <f>standard_2018!$P$22</f>
        <v>0</v>
      </c>
    </row>
    <row r="16" spans="1:11">
      <c r="A16" s="18" t="s">
        <v>93</v>
      </c>
      <c r="B16" s="3">
        <f>standard_2009!$Q$22</f>
        <v>3</v>
      </c>
      <c r="C16" s="3">
        <f>standard_2010!$Q$22</f>
        <v>3</v>
      </c>
      <c r="D16" s="3">
        <f>standard_2011!$Q$22</f>
        <v>2</v>
      </c>
      <c r="E16" s="3">
        <f>standard_2012!$Q$22</f>
        <v>2</v>
      </c>
      <c r="F16" s="3">
        <f>standard_2013!$Q$22</f>
        <v>2</v>
      </c>
      <c r="G16" s="3">
        <f>standard_2014!$Q$22</f>
        <v>2</v>
      </c>
      <c r="H16" s="3">
        <f>standard_2015!$Q$22</f>
        <v>3</v>
      </c>
      <c r="I16" s="3">
        <f>standard_2016!$Q$22</f>
        <v>3</v>
      </c>
      <c r="J16" s="3">
        <f>standard_2017!$Q$22</f>
        <v>1</v>
      </c>
      <c r="K16" s="3">
        <f>standard_2018!$Q$22</f>
        <v>1</v>
      </c>
    </row>
    <row r="17" spans="1:11">
      <c r="A17" s="21" t="s">
        <v>94</v>
      </c>
      <c r="B17" s="22">
        <f>standard_2009!$R$22</f>
        <v>51.112692445399212</v>
      </c>
      <c r="C17" s="22">
        <f>standard_2010!$R$22</f>
        <v>55.307644110275696</v>
      </c>
      <c r="D17" s="22">
        <f>standard_2011!$R$22</f>
        <v>54.739456867276424</v>
      </c>
      <c r="E17" s="22">
        <f>standard_2012!$R$22</f>
        <v>64.232266271739945</v>
      </c>
      <c r="F17" s="22">
        <f>standard_2013!$R$22</f>
        <v>55.308419859171742</v>
      </c>
      <c r="G17" s="22">
        <f>standard_2014!$R$22</f>
        <v>61.062447786131997</v>
      </c>
      <c r="H17" s="22">
        <f>standard_2015!$R$22</f>
        <v>56.572204320324616</v>
      </c>
      <c r="I17" s="22">
        <f>standard_2016!$R$22</f>
        <v>55.438775510204081</v>
      </c>
      <c r="J17" s="22">
        <f>standard_2017!$R$22</f>
        <v>35.707453156701277</v>
      </c>
      <c r="K17" s="22">
        <f>standard_2018!$R$22</f>
        <v>37.239988499386996</v>
      </c>
    </row>
    <row r="18" spans="1:11">
      <c r="A18" s="58" t="s">
        <v>137</v>
      </c>
      <c r="B18" s="59">
        <f>standard_2009!$Z$22</f>
        <v>55.147794077729586</v>
      </c>
      <c r="C18" s="59">
        <f>standard_2010!$Z$22</f>
        <v>46.895680024340628</v>
      </c>
      <c r="D18" s="59">
        <f>standard_2011!$Z$22</f>
        <v>55.346084786952389</v>
      </c>
      <c r="E18" s="59">
        <f>standard_2012!$Z$22</f>
        <v>41.355121924234709</v>
      </c>
      <c r="F18" s="59">
        <f>standard_2013!$Z$22</f>
        <v>47.552404169568497</v>
      </c>
      <c r="G18" s="59">
        <f>standard_2014!$Z$22</f>
        <v>52.241190011184578</v>
      </c>
      <c r="H18" s="59">
        <f>standard_2015!$Z$22</f>
        <v>65.958659841335304</v>
      </c>
      <c r="I18" s="59">
        <f>standard_2016!$Z$22</f>
        <v>80.523344990490216</v>
      </c>
      <c r="J18" s="59">
        <f>standard_2017!$Z$22</f>
        <v>86.308491766595267</v>
      </c>
      <c r="K18" s="59">
        <f>standard_2018!$Z$22</f>
        <v>66.966726367840323</v>
      </c>
    </row>
    <row r="19" spans="1:11">
      <c r="A19" s="19" t="s">
        <v>55</v>
      </c>
      <c r="B19" s="15">
        <f>standard_2009!$S$22</f>
        <v>2</v>
      </c>
      <c r="C19" s="15">
        <f>standard_2010!$S$22</f>
        <v>2</v>
      </c>
      <c r="D19" s="15">
        <f>standard_2011!$S$22</f>
        <v>2</v>
      </c>
      <c r="E19" s="15">
        <f>standard_2012!$S$22</f>
        <v>2</v>
      </c>
      <c r="F19" s="15">
        <f>standard_2013!$S$22</f>
        <v>6</v>
      </c>
      <c r="G19" s="15">
        <f>standard_2014!$S$22</f>
        <v>9</v>
      </c>
      <c r="H19" s="15">
        <f>standard_2015!$S$22</f>
        <v>13</v>
      </c>
      <c r="I19" s="15">
        <f>standard_2016!$S$22</f>
        <v>17</v>
      </c>
      <c r="J19" s="15">
        <f>standard_2017!$S$22</f>
        <v>2</v>
      </c>
      <c r="K19" s="15">
        <f>standard_2018!$S$22</f>
        <v>1</v>
      </c>
    </row>
  </sheetData>
  <conditionalFormatting sqref="B2:K12">
    <cfRule type="cellIs" dxfId="3" priority="2" stopIfTrue="1" operator="greaterThanOrEqual">
      <formula>100</formula>
    </cfRule>
  </conditionalFormatting>
  <conditionalFormatting sqref="B13:K15">
    <cfRule type="cellIs" dxfId="2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4" sqref="K4"/>
    </sheetView>
  </sheetViews>
  <sheetFormatPr defaultRowHeight="12.75"/>
  <cols>
    <col min="1" max="1" width="40.85546875" bestFit="1" customWidth="1"/>
    <col min="2" max="11" width="6.7109375" customWidth="1"/>
  </cols>
  <sheetData>
    <row r="1" spans="1:11">
      <c r="A1" s="16"/>
      <c r="B1" s="17">
        <v>2009</v>
      </c>
      <c r="C1" s="17">
        <v>2010</v>
      </c>
      <c r="D1" s="17">
        <v>2011</v>
      </c>
      <c r="E1" s="17">
        <v>2012</v>
      </c>
      <c r="F1" s="17">
        <v>2013</v>
      </c>
      <c r="G1" s="17">
        <v>2014</v>
      </c>
      <c r="H1" s="17">
        <v>2015</v>
      </c>
      <c r="I1" s="17">
        <v>2016</v>
      </c>
      <c r="J1" s="17">
        <v>2017</v>
      </c>
      <c r="K1" s="17">
        <v>2018</v>
      </c>
    </row>
    <row r="2" spans="1:11">
      <c r="A2" s="18" t="s">
        <v>83</v>
      </c>
      <c r="B2" s="3">
        <f>standard_2009!$C$3</f>
        <v>1.9999999999999996</v>
      </c>
      <c r="C2" s="3">
        <f>standard_2010!$C$3</f>
        <v>3.9999999999999991</v>
      </c>
      <c r="D2" s="3">
        <f>standard_2011!$C$3</f>
        <v>12</v>
      </c>
      <c r="E2" s="3">
        <f>standard_2012!$C$3</f>
        <v>22</v>
      </c>
      <c r="F2" s="3">
        <f>standard_2013!$C$3</f>
        <v>28</v>
      </c>
      <c r="G2" s="3">
        <f>standard_2014!$C$3</f>
        <v>10</v>
      </c>
      <c r="H2" s="3">
        <f>standard_2015!$C$3</f>
        <v>0</v>
      </c>
      <c r="I2" s="3">
        <f>standard_2016!$C$3</f>
        <v>1.9999999999999996</v>
      </c>
      <c r="J2" s="3">
        <f>standard_2017!$C$3</f>
        <v>2.0000000000000018</v>
      </c>
      <c r="K2" s="3">
        <f>standard_2018!$C$3</f>
        <v>14</v>
      </c>
    </row>
    <row r="3" spans="1:11">
      <c r="A3" s="18" t="s">
        <v>84</v>
      </c>
      <c r="B3" s="3">
        <f>standard_2009!$D$3</f>
        <v>0</v>
      </c>
      <c r="C3" s="3">
        <f>standard_2010!$D$3</f>
        <v>0</v>
      </c>
      <c r="D3" s="3">
        <f>standard_2011!$D$3</f>
        <v>0</v>
      </c>
      <c r="E3" s="3">
        <f>standard_2012!$D$3</f>
        <v>0</v>
      </c>
      <c r="F3" s="3">
        <f>standard_2013!$D$3</f>
        <v>0</v>
      </c>
      <c r="G3" s="3">
        <f>standard_2014!$D$3</f>
        <v>0</v>
      </c>
      <c r="H3" s="3">
        <f>standard_2015!$D$3</f>
        <v>0</v>
      </c>
      <c r="I3" s="3">
        <f>standard_2016!$D$3</f>
        <v>0</v>
      </c>
      <c r="J3" s="3">
        <f>standard_2017!$D$3</f>
        <v>0</v>
      </c>
      <c r="K3" s="3">
        <f>standard_2018!$D$3</f>
        <v>0</v>
      </c>
    </row>
    <row r="4" spans="1:11">
      <c r="A4" s="18" t="s">
        <v>85</v>
      </c>
      <c r="B4" s="3">
        <f>standard_2009!$E$3</f>
        <v>80</v>
      </c>
      <c r="C4" s="3">
        <f>standard_2010!$E$3</f>
        <v>10</v>
      </c>
      <c r="D4" s="3">
        <f>standard_2011!$E$3</f>
        <v>30</v>
      </c>
      <c r="E4" s="3">
        <f>standard_2012!$E$3</f>
        <v>86</v>
      </c>
      <c r="F4" s="3">
        <f>standard_2013!$E$3</f>
        <v>4</v>
      </c>
      <c r="G4" s="3">
        <f>standard_2014!$E$3</f>
        <v>12</v>
      </c>
      <c r="H4" s="3">
        <f>standard_2015!$E$3</f>
        <v>34</v>
      </c>
      <c r="I4" s="3">
        <f>standard_2016!$E$3</f>
        <v>8</v>
      </c>
      <c r="J4" s="3">
        <f>standard_2017!$E$3</f>
        <v>18</v>
      </c>
      <c r="K4" s="3">
        <f>standard_2018!$E$3</f>
        <v>138</v>
      </c>
    </row>
    <row r="5" spans="1:11">
      <c r="A5" s="18" t="s">
        <v>97</v>
      </c>
      <c r="B5" s="3">
        <f>standard_2009!$F$3</f>
        <v>150.16666666666666</v>
      </c>
      <c r="C5" s="3">
        <f>standard_2010!$F$3</f>
        <v>192.66666666666669</v>
      </c>
      <c r="D5" s="3">
        <f>standard_2011!$F$3</f>
        <v>129.16666666666669</v>
      </c>
      <c r="E5" s="3">
        <f>standard_2012!$F$3</f>
        <v>258.83333333333331</v>
      </c>
      <c r="F5" s="3">
        <f>standard_2013!$F$3</f>
        <v>215.83333333333331</v>
      </c>
      <c r="G5" s="3">
        <f>standard_2014!$F$3</f>
        <v>222.16666666666666</v>
      </c>
      <c r="H5" s="3">
        <f>standard_2015!$F$3</f>
        <v>226.16666666666669</v>
      </c>
      <c r="I5" s="3">
        <f>standard_2016!$F$3</f>
        <v>83.5</v>
      </c>
      <c r="J5" s="3">
        <f>standard_2017!$F$3</f>
        <v>0</v>
      </c>
      <c r="K5" s="3">
        <f>standard_2018!$F$3</f>
        <v>24.333333333333332</v>
      </c>
    </row>
    <row r="6" spans="1:11">
      <c r="A6" s="19" t="s">
        <v>86</v>
      </c>
      <c r="B6" s="15">
        <f>standard_2009!$G$3</f>
        <v>110.00000000000001</v>
      </c>
      <c r="C6" s="15">
        <f>standard_2010!$G$3</f>
        <v>82.222222222222229</v>
      </c>
      <c r="D6" s="15">
        <f>standard_2011!$G$3</f>
        <v>56.666666666666664</v>
      </c>
      <c r="E6" s="15">
        <f>standard_2012!$G$3</f>
        <v>54.44444444444445</v>
      </c>
      <c r="F6" s="15">
        <f>standard_2013!$G$3</f>
        <v>82.222222222222229</v>
      </c>
      <c r="G6" s="15">
        <f>standard_2014!$G$3</f>
        <v>47.777777777777771</v>
      </c>
      <c r="H6" s="15">
        <f>standard_2015!$G$3</f>
        <v>5.5555555555555554</v>
      </c>
      <c r="I6" s="15">
        <f>standard_2016!$G$3</f>
        <v>0</v>
      </c>
      <c r="J6" s="15">
        <f>standard_2017!$G$3</f>
        <v>8.8888888888888893</v>
      </c>
      <c r="K6" s="15">
        <f>standard_2018!$G$3</f>
        <v>41.111111111111114</v>
      </c>
    </row>
    <row r="7" spans="1:11">
      <c r="A7" s="18" t="s">
        <v>87</v>
      </c>
      <c r="B7" s="3">
        <f>standard_2009!$H$3</f>
        <v>5</v>
      </c>
      <c r="C7" s="3">
        <f>standard_2010!$H$3</f>
        <v>20</v>
      </c>
      <c r="D7" s="3">
        <f>standard_2011!$H$3</f>
        <v>18.333333333333336</v>
      </c>
      <c r="E7" s="3">
        <f>standard_2012!$H$3</f>
        <v>3.3333333333333335</v>
      </c>
      <c r="F7" s="3">
        <f>standard_2013!$H$3</f>
        <v>1.6666666666666667</v>
      </c>
      <c r="G7" s="3">
        <f>standard_2014!$H$3</f>
        <v>0</v>
      </c>
      <c r="H7" s="3">
        <f>standard_2015!$H$3</f>
        <v>13.333333333333334</v>
      </c>
      <c r="I7" s="3">
        <f>standard_2016!$H$3</f>
        <v>20</v>
      </c>
      <c r="J7" s="3">
        <f>standard_2017!$H$3</f>
        <v>26.666666666666668</v>
      </c>
      <c r="K7" s="3">
        <f>standard_2018!$H$3</f>
        <v>16.666666666666664</v>
      </c>
    </row>
    <row r="8" spans="1:11">
      <c r="A8" s="18" t="s">
        <v>88</v>
      </c>
      <c r="B8" s="3">
        <f>standard_2009!$I$3</f>
        <v>38.571428571428577</v>
      </c>
      <c r="C8" s="3">
        <f>standard_2010!$I$3</f>
        <v>0</v>
      </c>
      <c r="D8" s="3">
        <f>standard_2011!$I$3</f>
        <v>158.57142857142856</v>
      </c>
      <c r="E8" s="3">
        <f>standard_2012!$I$3</f>
        <v>105</v>
      </c>
      <c r="F8" s="3">
        <f>standard_2013!$I$3</f>
        <v>56.428571428571431</v>
      </c>
      <c r="G8" s="3">
        <f>standard_2014!$I$3</f>
        <v>0</v>
      </c>
      <c r="H8" s="3">
        <f>standard_2015!$I$3</f>
        <v>86.428571428571416</v>
      </c>
      <c r="I8" s="3">
        <f>standard_2016!$I$3</f>
        <v>170</v>
      </c>
      <c r="J8" s="3">
        <f>standard_2017!$I$3</f>
        <v>0.7142857142857143</v>
      </c>
      <c r="K8" s="3">
        <f>standard_2018!$I$3</f>
        <v>5.7142857142857144</v>
      </c>
    </row>
    <row r="9" spans="1:11">
      <c r="A9" s="18" t="s">
        <v>89</v>
      </c>
      <c r="B9" s="3">
        <f>standard_2009!$J$3</f>
        <v>130.6015037593985</v>
      </c>
      <c r="C9" s="3">
        <f>standard_2010!$J$3</f>
        <v>126.84210526315789</v>
      </c>
      <c r="D9" s="3">
        <f>standard_2011!$J$3</f>
        <v>135.71428571428572</v>
      </c>
      <c r="E9" s="3">
        <f>standard_2012!$J$3</f>
        <v>143.60902255639098</v>
      </c>
      <c r="F9" s="3">
        <f>standard_2013!$J$3</f>
        <v>122.55639097744361</v>
      </c>
      <c r="G9" s="3">
        <f>standard_2014!$J$3</f>
        <v>121.9548872180451</v>
      </c>
      <c r="H9" s="3">
        <f>standard_2015!$J$3</f>
        <v>132.40601503759396</v>
      </c>
      <c r="I9" s="3">
        <f>standard_2016!$J$3</f>
        <v>146.46616541353384</v>
      </c>
      <c r="J9" s="3">
        <f>standard_2017!$J$3</f>
        <v>139.09774436090225</v>
      </c>
      <c r="K9" s="3">
        <f>standard_2018!$J$3</f>
        <v>134.21052631578948</v>
      </c>
    </row>
    <row r="10" spans="1:11">
      <c r="A10" s="18" t="s">
        <v>90</v>
      </c>
      <c r="B10" s="3">
        <f>standard_2009!$K$3</f>
        <v>167.00000000000003</v>
      </c>
      <c r="C10" s="3">
        <f>standard_2010!$K$3</f>
        <v>167.16666666666666</v>
      </c>
      <c r="D10" s="3">
        <f>standard_2011!$K$3</f>
        <v>172.5</v>
      </c>
      <c r="E10" s="3">
        <f>standard_2012!$K$3</f>
        <v>174.66666666666666</v>
      </c>
      <c r="F10" s="3">
        <f>standard_2013!$K$3</f>
        <v>175.83333333333334</v>
      </c>
      <c r="G10" s="3">
        <f>standard_2014!$K$3</f>
        <v>178.33333333333334</v>
      </c>
      <c r="H10" s="3">
        <f>standard_2015!$K$3</f>
        <v>175.33333333333334</v>
      </c>
      <c r="I10" s="3">
        <f>standard_2016!$K$3</f>
        <v>174.83333333333334</v>
      </c>
      <c r="J10" s="3">
        <f>standard_2017!$K$3</f>
        <v>169.66666666666666</v>
      </c>
      <c r="K10" s="3">
        <f>standard_2018!$K$3</f>
        <v>166.66666666666669</v>
      </c>
    </row>
    <row r="11" spans="1:11">
      <c r="A11" s="18" t="s">
        <v>91</v>
      </c>
      <c r="B11" s="3">
        <f>standard_2009!$L$3</f>
        <v>75</v>
      </c>
      <c r="C11" s="3">
        <f>standard_2010!$L$3</f>
        <v>77</v>
      </c>
      <c r="D11" s="3">
        <f>standard_2011!$L$3</f>
        <v>78</v>
      </c>
      <c r="E11" s="3">
        <f>standard_2012!$L$3</f>
        <v>77</v>
      </c>
      <c r="F11" s="3">
        <f>standard_2013!$L$3</f>
        <v>77</v>
      </c>
      <c r="G11" s="3">
        <f>standard_2014!$L$3</f>
        <v>82</v>
      </c>
      <c r="H11" s="3">
        <f>standard_2015!$L$3</f>
        <v>85</v>
      </c>
      <c r="I11" s="3">
        <f>standard_2016!$L$3</f>
        <v>83</v>
      </c>
      <c r="J11" s="3">
        <f>standard_2017!$L$3</f>
        <v>78</v>
      </c>
      <c r="K11" s="3">
        <f>standard_2018!$L$3</f>
        <v>70</v>
      </c>
    </row>
    <row r="12" spans="1:11">
      <c r="A12" s="56" t="s">
        <v>92</v>
      </c>
      <c r="B12" s="57">
        <f>standard_2009!$M$3</f>
        <v>3.0303030303030303</v>
      </c>
      <c r="C12" s="57">
        <f>standard_2010!$M$3</f>
        <v>0</v>
      </c>
      <c r="D12" s="57">
        <f>standard_2011!$M$3</f>
        <v>32.727272727272727</v>
      </c>
      <c r="E12" s="57">
        <f>standard_2012!$M$3</f>
        <v>0</v>
      </c>
      <c r="F12" s="57">
        <f>standard_2013!$M$3</f>
        <v>7.2727272727272725</v>
      </c>
      <c r="G12" s="57">
        <f>standard_2014!$M$3</f>
        <v>15.151515151515152</v>
      </c>
      <c r="H12" s="57">
        <f>standard_2015!$M$3</f>
        <v>16.363636363636363</v>
      </c>
      <c r="I12" s="57">
        <f>standard_2016!$M$3</f>
        <v>14.545454545454545</v>
      </c>
      <c r="J12" s="57">
        <f>standard_2017!$M$3</f>
        <v>3.6363636363636362</v>
      </c>
      <c r="K12" s="57">
        <f>standard_2018!$M$3</f>
        <v>0</v>
      </c>
    </row>
    <row r="13" spans="1:11">
      <c r="A13" s="56" t="s">
        <v>134</v>
      </c>
      <c r="B13" s="57">
        <f>standard_2009!$N$3</f>
        <v>0</v>
      </c>
      <c r="C13" s="57">
        <f>standard_2010!$N$3</f>
        <v>0</v>
      </c>
      <c r="D13" s="57">
        <f>standard_2011!$N$3</f>
        <v>200</v>
      </c>
      <c r="E13" s="57">
        <f>standard_2012!$N$3</f>
        <v>0</v>
      </c>
      <c r="F13" s="57">
        <f>standard_2013!$N$3</f>
        <v>100</v>
      </c>
      <c r="G13" s="57">
        <f>standard_2014!$N$3</f>
        <v>0</v>
      </c>
      <c r="H13" s="57">
        <f>standard_2015!$N$3</f>
        <v>0</v>
      </c>
      <c r="I13" s="57">
        <f>standard_2016!$N$3</f>
        <v>0</v>
      </c>
      <c r="J13" s="57">
        <f>standard_2017!$N$3</f>
        <v>0</v>
      </c>
      <c r="K13" s="57">
        <f>standard_2018!$N$3</f>
        <v>0</v>
      </c>
    </row>
    <row r="14" spans="1:11">
      <c r="A14" s="56" t="s">
        <v>135</v>
      </c>
      <c r="B14" s="57">
        <f>standard_2009!$O$3</f>
        <v>0</v>
      </c>
      <c r="C14" s="57">
        <f>standard_2010!$O$3</f>
        <v>40</v>
      </c>
      <c r="D14" s="57">
        <f>standard_2011!$O$3</f>
        <v>40</v>
      </c>
      <c r="E14" s="57">
        <f>standard_2012!$O$3</f>
        <v>0</v>
      </c>
      <c r="F14" s="57">
        <f>standard_2013!$O$3</f>
        <v>0</v>
      </c>
      <c r="G14" s="57">
        <f>standard_2014!$O$3</f>
        <v>160</v>
      </c>
      <c r="H14" s="57">
        <f>standard_2015!$O$3</f>
        <v>200</v>
      </c>
      <c r="I14" s="57">
        <f>standard_2016!$O$3</f>
        <v>20</v>
      </c>
      <c r="J14" s="57">
        <f>standard_2017!$O$3</f>
        <v>0</v>
      </c>
      <c r="K14" s="57">
        <f>standard_2018!$O$3</f>
        <v>0</v>
      </c>
    </row>
    <row r="15" spans="1:11">
      <c r="A15" s="19" t="s">
        <v>136</v>
      </c>
      <c r="B15" s="15">
        <f>standard_2009!$P$3</f>
        <v>70</v>
      </c>
      <c r="C15" s="15">
        <f>standard_2010!$P$3</f>
        <v>180</v>
      </c>
      <c r="D15" s="15">
        <f>standard_2011!$P$3</f>
        <v>35</v>
      </c>
      <c r="E15" s="15">
        <f>standard_2012!$P$3</f>
        <v>0</v>
      </c>
      <c r="F15" s="15">
        <f>standard_2013!$P$3</f>
        <v>65</v>
      </c>
      <c r="G15" s="15">
        <f>standard_2014!$P$3</f>
        <v>225</v>
      </c>
      <c r="H15" s="15">
        <f>standard_2015!$P$3</f>
        <v>114.99999999999999</v>
      </c>
      <c r="I15" s="15">
        <f>standard_2016!$P$3</f>
        <v>0</v>
      </c>
      <c r="J15" s="15">
        <f>standard_2017!$P$3</f>
        <v>0</v>
      </c>
      <c r="K15" s="15">
        <f>standard_2018!$P$3</f>
        <v>0</v>
      </c>
    </row>
    <row r="16" spans="1:11">
      <c r="A16" s="18" t="s">
        <v>93</v>
      </c>
      <c r="B16" s="3">
        <f>standard_2009!$Q$3</f>
        <v>4</v>
      </c>
      <c r="C16" s="3">
        <f>standard_2010!$Q$3</f>
        <v>4</v>
      </c>
      <c r="D16" s="3">
        <f>standard_2011!$Q$3</f>
        <v>5</v>
      </c>
      <c r="E16" s="3">
        <f>standard_2012!$Q$3</f>
        <v>4</v>
      </c>
      <c r="F16" s="3">
        <f>standard_2013!$Q$3</f>
        <v>4</v>
      </c>
      <c r="G16" s="3">
        <f>standard_2014!$Q$3</f>
        <v>5</v>
      </c>
      <c r="H16" s="3">
        <f>standard_2015!$Q$3</f>
        <v>5</v>
      </c>
      <c r="I16" s="3">
        <f>standard_2016!$Q$3</f>
        <v>3</v>
      </c>
      <c r="J16" s="3">
        <f>standard_2017!$Q$3</f>
        <v>2</v>
      </c>
      <c r="K16" s="3">
        <f>standard_2018!$Q$3</f>
        <v>3</v>
      </c>
    </row>
    <row r="17" spans="1:11">
      <c r="A17" s="21" t="s">
        <v>94</v>
      </c>
      <c r="B17" s="22">
        <f>standard_2009!$R$3</f>
        <v>59.383564430556916</v>
      </c>
      <c r="C17" s="22">
        <f>standard_2010!$R$3</f>
        <v>64.278404344193817</v>
      </c>
      <c r="D17" s="22">
        <f>standard_2011!$R$3</f>
        <v>78.477118119975259</v>
      </c>
      <c r="E17" s="22">
        <f>standard_2012!$R$3</f>
        <v>66.063342881012048</v>
      </c>
      <c r="F17" s="22">
        <f>standard_2013!$R$3</f>
        <v>66.843803231021283</v>
      </c>
      <c r="G17" s="22">
        <f>standard_2014!$R$3</f>
        <v>76.741727153381291</v>
      </c>
      <c r="H17" s="22">
        <f>standard_2015!$R$3</f>
        <v>77.827650837049333</v>
      </c>
      <c r="I17" s="22">
        <f>standard_2016!$R$3</f>
        <v>51.596068092308698</v>
      </c>
      <c r="J17" s="22">
        <f>standard_2017!$R$3</f>
        <v>31.905043995269555</v>
      </c>
      <c r="K17" s="22">
        <f>standard_2018!$R$3</f>
        <v>43.621613557703782</v>
      </c>
    </row>
    <row r="18" spans="1:11">
      <c r="A18" s="58" t="s">
        <v>137</v>
      </c>
      <c r="B18" s="59">
        <f>standard_2009!$Z$3</f>
        <v>58.843029338434427</v>
      </c>
      <c r="C18" s="59">
        <f>standard_2010!$Z$3</f>
        <v>67.897584195733756</v>
      </c>
      <c r="D18" s="59">
        <f>standard_2011!$Z$3</f>
        <v>79.262987844520197</v>
      </c>
      <c r="E18" s="59">
        <f>standard_2012!$Z$3</f>
        <v>54.450882245744367</v>
      </c>
      <c r="F18" s="59">
        <f>standard_2013!$Z$3</f>
        <v>64.730617221289677</v>
      </c>
      <c r="G18" s="59">
        <f>standard_2014!$Z$3</f>
        <v>72.826810945372628</v>
      </c>
      <c r="H18" s="59">
        <f>standard_2015!$Z$3</f>
        <v>75.612576602243593</v>
      </c>
      <c r="I18" s="59">
        <f>standard_2016!$Z$3</f>
        <v>87.056045788948424</v>
      </c>
      <c r="J18" s="59">
        <f>standard_2017!$Z$3</f>
        <v>93.532395492706399</v>
      </c>
      <c r="K18" s="59">
        <f>standard_2018!$Z$3</f>
        <v>64.394379838333478</v>
      </c>
    </row>
    <row r="19" spans="1:11">
      <c r="A19" s="19" t="s">
        <v>55</v>
      </c>
      <c r="B19" s="15">
        <f>standard_2009!$S$3</f>
        <v>5</v>
      </c>
      <c r="C19" s="15">
        <f>standard_2010!$S$3</f>
        <v>6</v>
      </c>
      <c r="D19" s="15">
        <f>standard_2011!$S$3</f>
        <v>8</v>
      </c>
      <c r="E19" s="15">
        <f>standard_2012!$S$3</f>
        <v>4</v>
      </c>
      <c r="F19" s="15">
        <f>standard_2013!$S$3</f>
        <v>11</v>
      </c>
      <c r="G19" s="15">
        <f>standard_2014!$S$3</f>
        <v>14</v>
      </c>
      <c r="H19" s="15">
        <f>standard_2015!$S$3</f>
        <v>23</v>
      </c>
      <c r="I19" s="15">
        <f>standard_2016!$S$3</f>
        <v>13</v>
      </c>
      <c r="J19" s="15">
        <f>standard_2017!$S$3</f>
        <v>1</v>
      </c>
      <c r="K19" s="15">
        <f>standard_2018!$S$3</f>
        <v>6</v>
      </c>
    </row>
  </sheetData>
  <conditionalFormatting sqref="B2:K12">
    <cfRule type="cellIs" dxfId="1" priority="2" stopIfTrue="1" operator="greaterThanOrEqual">
      <formula>100</formula>
    </cfRule>
  </conditionalFormatting>
  <conditionalFormatting sqref="B13:K15">
    <cfRule type="cellIs" dxfId="0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10" sqref="K10"/>
    </sheetView>
  </sheetViews>
  <sheetFormatPr defaultRowHeight="12.75"/>
  <cols>
    <col min="1" max="1" width="40.85546875" bestFit="1" customWidth="1"/>
    <col min="2" max="11" width="6.7109375" customWidth="1"/>
  </cols>
  <sheetData>
    <row r="1" spans="1:11">
      <c r="A1" s="16"/>
      <c r="B1" s="17">
        <v>2009</v>
      </c>
      <c r="C1" s="17">
        <v>2010</v>
      </c>
      <c r="D1" s="17">
        <v>2011</v>
      </c>
      <c r="E1" s="17">
        <v>2012</v>
      </c>
      <c r="F1" s="17">
        <v>2013</v>
      </c>
      <c r="G1" s="17">
        <v>2014</v>
      </c>
      <c r="H1" s="17">
        <v>2015</v>
      </c>
      <c r="I1" s="17">
        <v>2016</v>
      </c>
      <c r="J1" s="17">
        <v>2017</v>
      </c>
      <c r="K1" s="17">
        <v>2018</v>
      </c>
    </row>
    <row r="2" spans="1:11">
      <c r="A2" s="18" t="s">
        <v>83</v>
      </c>
      <c r="B2" s="3">
        <f>standard_2009!$C$7</f>
        <v>102</v>
      </c>
      <c r="C2" s="3">
        <f>standard_2010!$C$7</f>
        <v>96</v>
      </c>
      <c r="D2" s="3">
        <f>standard_2011!$C$7</f>
        <v>98</v>
      </c>
      <c r="E2" s="3">
        <f>standard_2012!$C$7</f>
        <v>108</v>
      </c>
      <c r="F2" s="3">
        <f>standard_2013!$C$7</f>
        <v>112</v>
      </c>
      <c r="G2" s="3">
        <f>standard_2014!$C$7</f>
        <v>120</v>
      </c>
      <c r="H2" s="3">
        <f>standard_2015!$C$7</f>
        <v>128</v>
      </c>
      <c r="I2" s="3">
        <f>standard_2016!$C$7</f>
        <v>142</v>
      </c>
      <c r="J2" s="3">
        <f>standard_2017!$C$7</f>
        <v>148</v>
      </c>
      <c r="K2" s="3">
        <f>standard_2018!$C$7</f>
        <v>140</v>
      </c>
    </row>
    <row r="3" spans="1:11">
      <c r="A3" s="18" t="s">
        <v>84</v>
      </c>
      <c r="B3" s="3">
        <f>standard_2009!$D$7</f>
        <v>0</v>
      </c>
      <c r="C3" s="3">
        <f>standard_2010!$D$7</f>
        <v>0</v>
      </c>
      <c r="D3" s="3">
        <f>standard_2011!$D$7</f>
        <v>0</v>
      </c>
      <c r="E3" s="3">
        <f>standard_2012!$D$7</f>
        <v>0</v>
      </c>
      <c r="F3" s="3">
        <f>standard_2013!$D$7</f>
        <v>0</v>
      </c>
      <c r="G3" s="3">
        <f>standard_2014!$D$7</f>
        <v>0</v>
      </c>
      <c r="H3" s="3">
        <f>standard_2015!$D$7</f>
        <v>0</v>
      </c>
      <c r="I3" s="3">
        <f>standard_2016!$D$7</f>
        <v>0</v>
      </c>
      <c r="J3" s="3">
        <f>standard_2017!$D$7</f>
        <v>0</v>
      </c>
      <c r="K3" s="3">
        <f>standard_2018!$D$7</f>
        <v>0</v>
      </c>
    </row>
    <row r="4" spans="1:11">
      <c r="A4" s="18" t="s">
        <v>85</v>
      </c>
      <c r="B4" s="3">
        <f>standard_2009!$E$7</f>
        <v>57.999999999999993</v>
      </c>
      <c r="C4" s="3">
        <f>standard_2010!$E$7</f>
        <v>76</v>
      </c>
      <c r="D4" s="3">
        <f>standard_2011!$E$7</f>
        <v>98.000000000000014</v>
      </c>
      <c r="E4" s="3">
        <f>standard_2012!$E$7</f>
        <v>180</v>
      </c>
      <c r="F4" s="3">
        <f>standard_2013!$E$7</f>
        <v>36</v>
      </c>
      <c r="G4" s="3">
        <f>standard_2014!$E$7</f>
        <v>8</v>
      </c>
      <c r="H4" s="3">
        <f>standard_2015!$E$7</f>
        <v>30</v>
      </c>
      <c r="I4" s="3">
        <f>standard_2016!$E$7</f>
        <v>42.000000000000007</v>
      </c>
      <c r="J4" s="3">
        <f>standard_2017!$E$7</f>
        <v>40</v>
      </c>
      <c r="K4" s="3">
        <f>standard_2018!$E$7</f>
        <v>106</v>
      </c>
    </row>
    <row r="5" spans="1:11">
      <c r="A5" s="18" t="s">
        <v>97</v>
      </c>
      <c r="B5" s="3">
        <f>standard_2009!$F$7</f>
        <v>113.83333333333334</v>
      </c>
      <c r="C5" s="3">
        <f>standard_2010!$F$7</f>
        <v>135.16666666666666</v>
      </c>
      <c r="D5" s="3">
        <f>standard_2011!$F$7</f>
        <v>155.83333333333334</v>
      </c>
      <c r="E5" s="3">
        <f>standard_2012!$F$7</f>
        <v>279.16666666666663</v>
      </c>
      <c r="F5" s="3">
        <f>standard_2013!$F$7</f>
        <v>216.5</v>
      </c>
      <c r="G5" s="3">
        <f>standard_2014!$F$7</f>
        <v>158.83333333333331</v>
      </c>
      <c r="H5" s="3">
        <f>standard_2015!$F$7</f>
        <v>53</v>
      </c>
      <c r="I5" s="3">
        <f>standard_2016!$F$7</f>
        <v>0</v>
      </c>
      <c r="J5" s="3">
        <f>standard_2017!$F$7</f>
        <v>0</v>
      </c>
      <c r="K5" s="3">
        <f>standard_2018!$F$7</f>
        <v>0</v>
      </c>
    </row>
    <row r="6" spans="1:11">
      <c r="A6" s="19" t="s">
        <v>86</v>
      </c>
      <c r="B6" s="15">
        <f>standard_2009!$G$7</f>
        <v>102.22222222222221</v>
      </c>
      <c r="C6" s="15">
        <f>standard_2010!$G$7</f>
        <v>91.1111111111111</v>
      </c>
      <c r="D6" s="15">
        <f>standard_2011!$G$7</f>
        <v>62.222222222222221</v>
      </c>
      <c r="E6" s="15">
        <f>standard_2012!$G$7</f>
        <v>27.777777777777779</v>
      </c>
      <c r="F6" s="15">
        <f>standard_2013!$G$7</f>
        <v>67.777777777777771</v>
      </c>
      <c r="G6" s="15">
        <f>standard_2014!$G$7</f>
        <v>82.222222222222229</v>
      </c>
      <c r="H6" s="15">
        <f>standard_2015!$G$7</f>
        <v>65.555555555555557</v>
      </c>
      <c r="I6" s="15">
        <f>standard_2016!$G$7</f>
        <v>54.44444444444445</v>
      </c>
      <c r="J6" s="15">
        <f>standard_2017!$G$7</f>
        <v>54.44444444444445</v>
      </c>
      <c r="K6" s="15">
        <f>standard_2018!$G$7</f>
        <v>62.222222222222221</v>
      </c>
    </row>
    <row r="7" spans="1:11">
      <c r="A7" s="18" t="s">
        <v>87</v>
      </c>
      <c r="B7" s="3">
        <f>standard_2009!$H$7</f>
        <v>11.666666666666666</v>
      </c>
      <c r="C7" s="3">
        <f>standard_2010!$H$7</f>
        <v>0</v>
      </c>
      <c r="D7" s="3">
        <f>standard_2011!$H$7</f>
        <v>26.666666666666668</v>
      </c>
      <c r="E7" s="3">
        <f>standard_2012!$H$7</f>
        <v>35</v>
      </c>
      <c r="F7" s="3">
        <f>standard_2013!$H$7</f>
        <v>26.666666666666668</v>
      </c>
      <c r="G7" s="3">
        <f>standard_2014!$H$7</f>
        <v>36.666666666666671</v>
      </c>
      <c r="H7" s="3">
        <f>standard_2015!$H$7</f>
        <v>70</v>
      </c>
      <c r="I7" s="3">
        <f>standard_2016!$H$7</f>
        <v>113.33333333333333</v>
      </c>
      <c r="J7" s="3">
        <f>standard_2017!$H$7</f>
        <v>76.666666666666657</v>
      </c>
      <c r="K7" s="3">
        <f>standard_2018!$H$7</f>
        <v>85</v>
      </c>
    </row>
    <row r="8" spans="1:11">
      <c r="A8" s="18" t="s">
        <v>88</v>
      </c>
      <c r="B8" s="3">
        <f>standard_2009!$I$7</f>
        <v>0</v>
      </c>
      <c r="C8" s="3">
        <f>standard_2010!$I$7</f>
        <v>0</v>
      </c>
      <c r="D8" s="3">
        <f>standard_2011!$I$7</f>
        <v>14.285714285714285</v>
      </c>
      <c r="E8" s="3">
        <f>standard_2012!$I$7</f>
        <v>10</v>
      </c>
      <c r="F8" s="3">
        <f>standard_2013!$I$7</f>
        <v>14.285714285714285</v>
      </c>
      <c r="G8" s="3">
        <f>standard_2014!$I$7</f>
        <v>0</v>
      </c>
      <c r="H8" s="3">
        <f>standard_2015!$I$7</f>
        <v>20.714285714285712</v>
      </c>
      <c r="I8" s="3">
        <f>standard_2016!$I$7</f>
        <v>26.428571428571431</v>
      </c>
      <c r="J8" s="3">
        <f>standard_2017!$I$7</f>
        <v>32.142857142857146</v>
      </c>
      <c r="K8" s="3">
        <f>standard_2018!$I$7</f>
        <v>46.428571428571431</v>
      </c>
    </row>
    <row r="9" spans="1:11">
      <c r="A9" s="18" t="s">
        <v>89</v>
      </c>
      <c r="B9" s="3">
        <f>standard_2009!$J$7</f>
        <v>85.488721804511286</v>
      </c>
      <c r="C9" s="3">
        <f>standard_2010!$J$7</f>
        <v>80</v>
      </c>
      <c r="D9" s="3">
        <f>standard_2011!$J$7</f>
        <v>76.992481203007529</v>
      </c>
      <c r="E9" s="3">
        <f>standard_2012!$J$7</f>
        <v>76.616541353383454</v>
      </c>
      <c r="F9" s="3">
        <f>standard_2013!$J$7</f>
        <v>77.443609022556387</v>
      </c>
      <c r="G9" s="3">
        <f>standard_2014!$J$7</f>
        <v>73.984962406015043</v>
      </c>
      <c r="H9" s="3">
        <f>standard_2015!$J$7</f>
        <v>73.533834586466156</v>
      </c>
      <c r="I9" s="3">
        <f>standard_2016!$J$7</f>
        <v>73.834586466165419</v>
      </c>
      <c r="J9" s="3">
        <f>standard_2017!$J$7</f>
        <v>75.187969924812023</v>
      </c>
      <c r="K9" s="3">
        <f>standard_2018!$J$7</f>
        <v>76.766917293233078</v>
      </c>
    </row>
    <row r="10" spans="1:11">
      <c r="A10" s="18" t="s">
        <v>90</v>
      </c>
      <c r="B10" s="3">
        <f>standard_2009!$K$7</f>
        <v>121.66666666666666</v>
      </c>
      <c r="C10" s="3">
        <f>standard_2010!$K$7</f>
        <v>137.33333333333334</v>
      </c>
      <c r="D10" s="3">
        <f>standard_2011!$K$7</f>
        <v>132.99999999999997</v>
      </c>
      <c r="E10" s="3">
        <f>standard_2012!$K$7</f>
        <v>135.16666666666666</v>
      </c>
      <c r="F10" s="3">
        <f>standard_2013!$K$7</f>
        <v>131.16666666666669</v>
      </c>
      <c r="G10" s="3">
        <f>standard_2014!$K$7</f>
        <v>126.16666666666667</v>
      </c>
      <c r="H10" s="3">
        <f>standard_2015!$K$7</f>
        <v>120.16666666666667</v>
      </c>
      <c r="I10" s="3">
        <f>standard_2016!$K$7</f>
        <v>115.33333333333333</v>
      </c>
      <c r="J10" s="3">
        <f>standard_2017!$K$7</f>
        <v>108.83333333333334</v>
      </c>
      <c r="K10" s="3">
        <f>standard_2018!$K$7</f>
        <v>103.16666666666667</v>
      </c>
    </row>
    <row r="11" spans="1:11">
      <c r="A11" s="18" t="s">
        <v>91</v>
      </c>
      <c r="B11" s="3">
        <f>standard_2009!$L$7</f>
        <v>78</v>
      </c>
      <c r="C11" s="3">
        <f>standard_2010!$L$7</f>
        <v>73</v>
      </c>
      <c r="D11" s="3">
        <f>standard_2011!$L$7</f>
        <v>68</v>
      </c>
      <c r="E11" s="3">
        <f>standard_2012!$L$7</f>
        <v>61</v>
      </c>
      <c r="F11" s="3">
        <f>standard_2013!$L$7</f>
        <v>55.000000000000007</v>
      </c>
      <c r="G11" s="3">
        <f>standard_2014!$L$7</f>
        <v>52</v>
      </c>
      <c r="H11" s="3">
        <f>standard_2015!$L$7</f>
        <v>49.000000000000007</v>
      </c>
      <c r="I11" s="3">
        <f>standard_2016!$L$7</f>
        <v>46</v>
      </c>
      <c r="J11" s="3">
        <f>standard_2017!$L$7</f>
        <v>42.000000000000007</v>
      </c>
      <c r="K11" s="3">
        <f>standard_2018!$L$7</f>
        <v>38</v>
      </c>
    </row>
    <row r="12" spans="1:11">
      <c r="A12" s="56" t="s">
        <v>92</v>
      </c>
      <c r="B12" s="57">
        <f>standard_2009!$M$7</f>
        <v>0</v>
      </c>
      <c r="C12" s="57">
        <f>standard_2010!$M$7</f>
        <v>0</v>
      </c>
      <c r="D12" s="57">
        <f>standard_2011!$M$7</f>
        <v>18.787878787878789</v>
      </c>
      <c r="E12" s="57">
        <f>standard_2012!$M$7</f>
        <v>19.393939393939394</v>
      </c>
      <c r="F12" s="57">
        <f>standard_2013!$M$7</f>
        <v>0</v>
      </c>
      <c r="G12" s="57">
        <f>standard_2014!$M$7</f>
        <v>27.878787878787875</v>
      </c>
      <c r="H12" s="57">
        <f>standard_2015!$M$7</f>
        <v>15.75757575757576</v>
      </c>
      <c r="I12" s="57">
        <f>standard_2016!$M$7</f>
        <v>31.515151515151519</v>
      </c>
      <c r="J12" s="57">
        <f>standard_2017!$M$7</f>
        <v>24.242424242424242</v>
      </c>
      <c r="K12" s="57">
        <f>standard_2018!$M$7</f>
        <v>12.121212121212121</v>
      </c>
    </row>
    <row r="13" spans="1:11">
      <c r="A13" s="56" t="s">
        <v>134</v>
      </c>
      <c r="B13" s="57">
        <f>standard_2009!$N$7</f>
        <v>0</v>
      </c>
      <c r="C13" s="57">
        <f>standard_2010!$N$7</f>
        <v>0</v>
      </c>
      <c r="D13" s="57">
        <f>standard_2011!$N$7</f>
        <v>0</v>
      </c>
      <c r="E13" s="57">
        <f>standard_2012!$N$7</f>
        <v>0</v>
      </c>
      <c r="F13" s="57">
        <f>standard_2013!$N$7</f>
        <v>0</v>
      </c>
      <c r="G13" s="57">
        <f>standard_2014!$N$7</f>
        <v>0</v>
      </c>
      <c r="H13" s="57">
        <f>standard_2015!$N$7</f>
        <v>0</v>
      </c>
      <c r="I13" s="57">
        <f>standard_2016!$N$7</f>
        <v>0</v>
      </c>
      <c r="J13" s="57">
        <f>standard_2017!$N$7</f>
        <v>0</v>
      </c>
      <c r="K13" s="57">
        <f>standard_2018!$N$7</f>
        <v>0</v>
      </c>
    </row>
    <row r="14" spans="1:11">
      <c r="A14" s="56" t="s">
        <v>135</v>
      </c>
      <c r="B14" s="57">
        <f>standard_2009!$O$7</f>
        <v>0</v>
      </c>
      <c r="C14" s="57">
        <f>standard_2010!$O$7</f>
        <v>0</v>
      </c>
      <c r="D14" s="57">
        <f>standard_2011!$O$7</f>
        <v>0</v>
      </c>
      <c r="E14" s="57">
        <f>standard_2012!$O$7</f>
        <v>0</v>
      </c>
      <c r="F14" s="57">
        <f>standard_2013!$O$7</f>
        <v>0</v>
      </c>
      <c r="G14" s="57">
        <f>standard_2014!$O$7</f>
        <v>0</v>
      </c>
      <c r="H14" s="57">
        <f>standard_2015!$O$7</f>
        <v>0</v>
      </c>
      <c r="I14" s="57">
        <f>standard_2016!$O$7</f>
        <v>0</v>
      </c>
      <c r="J14" s="57">
        <f>standard_2017!$O$7</f>
        <v>0</v>
      </c>
      <c r="K14" s="57">
        <f>standard_2018!$O$7</f>
        <v>0</v>
      </c>
    </row>
    <row r="15" spans="1:11">
      <c r="A15" s="19" t="s">
        <v>136</v>
      </c>
      <c r="B15" s="15">
        <f>standard_2009!$P$7</f>
        <v>0</v>
      </c>
      <c r="C15" s="15">
        <f>standard_2010!$P$7</f>
        <v>0</v>
      </c>
      <c r="D15" s="15">
        <f>standard_2011!$P$7</f>
        <v>0</v>
      </c>
      <c r="E15" s="15">
        <f>standard_2012!$P$7</f>
        <v>0</v>
      </c>
      <c r="F15" s="15">
        <f>standard_2013!$P$7</f>
        <v>0</v>
      </c>
      <c r="G15" s="15">
        <f>standard_2014!$P$7</f>
        <v>0</v>
      </c>
      <c r="H15" s="15">
        <f>standard_2015!$P$7</f>
        <v>0</v>
      </c>
      <c r="I15" s="15">
        <f>standard_2016!$P$7</f>
        <v>0</v>
      </c>
      <c r="J15" s="15">
        <f>standard_2017!$P$7</f>
        <v>0</v>
      </c>
      <c r="K15" s="15">
        <f>standard_2018!$P$7</f>
        <v>0</v>
      </c>
    </row>
    <row r="16" spans="1:11">
      <c r="A16" s="18" t="s">
        <v>93</v>
      </c>
      <c r="B16" s="3">
        <f>standard_2009!$Q$7</f>
        <v>4</v>
      </c>
      <c r="C16" s="3">
        <f>standard_2010!$Q$7</f>
        <v>2</v>
      </c>
      <c r="D16" s="3">
        <f>standard_2011!$Q$7</f>
        <v>2</v>
      </c>
      <c r="E16" s="3">
        <f>standard_2012!$Q$7</f>
        <v>4</v>
      </c>
      <c r="F16" s="3">
        <f>standard_2013!$Q$7</f>
        <v>3</v>
      </c>
      <c r="G16" s="3">
        <f>standard_2014!$Q$7</f>
        <v>3</v>
      </c>
      <c r="H16" s="3">
        <f>standard_2015!$Q$7</f>
        <v>2</v>
      </c>
      <c r="I16" s="3">
        <f>standard_2016!$Q$7</f>
        <v>3</v>
      </c>
      <c r="J16" s="3">
        <f>standard_2017!$Q$7</f>
        <v>2</v>
      </c>
      <c r="K16" s="3">
        <f>standard_2018!$Q$7</f>
        <v>3</v>
      </c>
    </row>
    <row r="17" spans="1:11">
      <c r="A17" s="21" t="s">
        <v>94</v>
      </c>
      <c r="B17" s="22">
        <f>standard_2009!$R$7</f>
        <v>48.062686478100019</v>
      </c>
      <c r="C17" s="22">
        <f>standard_2010!$R$7</f>
        <v>49.186507936507937</v>
      </c>
      <c r="D17" s="22">
        <f>standard_2011!$R$7</f>
        <v>53.699164035630204</v>
      </c>
      <c r="E17" s="22">
        <f>standard_2012!$R$7</f>
        <v>66.580113704173854</v>
      </c>
      <c r="F17" s="22">
        <f>standard_2013!$R$7</f>
        <v>52.631459601384414</v>
      </c>
      <c r="G17" s="22">
        <f>standard_2014!$R$7</f>
        <v>48.982331369549414</v>
      </c>
      <c r="H17" s="22">
        <f>standard_2015!$R$7</f>
        <v>44.694851305753559</v>
      </c>
      <c r="I17" s="22">
        <f>standard_2016!$R$7</f>
        <v>46.06353003721425</v>
      </c>
      <c r="J17" s="22">
        <f>standard_2017!$R$7</f>
        <v>42.965549696752703</v>
      </c>
      <c r="K17" s="22">
        <f>standard_2018!$R$7</f>
        <v>47.836113552278967</v>
      </c>
    </row>
    <row r="18" spans="1:11">
      <c r="A18" s="58" t="s">
        <v>137</v>
      </c>
      <c r="B18" s="59">
        <f>standard_2009!$Z$7</f>
        <v>44.112339364653472</v>
      </c>
      <c r="C18" s="59">
        <f>standard_2010!$Z$7</f>
        <v>42.162162162162168</v>
      </c>
      <c r="D18" s="59">
        <f>standard_2011!$Z$7</f>
        <v>44.923915750768288</v>
      </c>
      <c r="E18" s="59">
        <f>standard_2012!$Z$7</f>
        <v>36.17308625387988</v>
      </c>
      <c r="F18" s="59">
        <f>standard_2013!$Z$7</f>
        <v>41.333597128338162</v>
      </c>
      <c r="G18" s="59">
        <f>standard_2014!$Z$7</f>
        <v>46.18240828059303</v>
      </c>
      <c r="H18" s="59">
        <f>standard_2015!$Z$7</f>
        <v>55.802586479518432</v>
      </c>
      <c r="I18" s="59">
        <f>standard_2016!$Z$7</f>
        <v>63.025530136343733</v>
      </c>
      <c r="J18" s="59">
        <f>standard_2017!$Z$7</f>
        <v>59.694544955934411</v>
      </c>
      <c r="K18" s="59">
        <f>standard_2018!$Z$7</f>
        <v>53.976459664072863</v>
      </c>
    </row>
    <row r="19" spans="1:11">
      <c r="A19" s="19" t="s">
        <v>55</v>
      </c>
      <c r="B19" s="15">
        <f>standard_2009!$S$7</f>
        <v>1</v>
      </c>
      <c r="C19" s="15">
        <f>standard_2010!$S$7</f>
        <v>1</v>
      </c>
      <c r="D19" s="15">
        <f>standard_2011!$S$7</f>
        <v>1</v>
      </c>
      <c r="E19" s="15">
        <f>standard_2012!$S$7</f>
        <v>5</v>
      </c>
      <c r="F19" s="15">
        <f>standard_2013!$S$7</f>
        <v>4</v>
      </c>
      <c r="G19" s="15">
        <f>standard_2014!$S$7</f>
        <v>5</v>
      </c>
      <c r="H19" s="15">
        <f>standard_2015!$S$7</f>
        <v>5</v>
      </c>
      <c r="I19" s="15">
        <f>standard_2016!$S$7</f>
        <v>5</v>
      </c>
      <c r="J19" s="15">
        <f>standard_2017!$S$7</f>
        <v>7</v>
      </c>
      <c r="K19" s="15">
        <f>standard_2018!$S$7</f>
        <v>13</v>
      </c>
    </row>
  </sheetData>
  <conditionalFormatting sqref="B2:K12">
    <cfRule type="cellIs" dxfId="12" priority="3" stopIfTrue="1" operator="greaterThanOrEqual">
      <formula>100</formula>
    </cfRule>
  </conditionalFormatting>
  <conditionalFormatting sqref="B13:K15">
    <cfRule type="cellIs" dxfId="11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K3" sqref="K3"/>
    </sheetView>
  </sheetViews>
  <sheetFormatPr defaultRowHeight="12.75"/>
  <sheetData>
    <row r="1" spans="1:11">
      <c r="A1" s="2" t="s">
        <v>149</v>
      </c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>
        <v>4</v>
      </c>
      <c r="C3">
        <v>0.5</v>
      </c>
      <c r="D3">
        <v>-1.5</v>
      </c>
      <c r="E3">
        <v>-4.3</v>
      </c>
      <c r="F3">
        <v>-0.2</v>
      </c>
      <c r="G3">
        <v>-0.6</v>
      </c>
      <c r="H3">
        <v>-1.7</v>
      </c>
      <c r="I3">
        <v>-0.4</v>
      </c>
      <c r="J3">
        <v>0.9</v>
      </c>
      <c r="K3">
        <v>6.9</v>
      </c>
    </row>
    <row r="4" spans="1:11">
      <c r="A4" t="s">
        <v>5</v>
      </c>
      <c r="B4">
        <v>18.3</v>
      </c>
      <c r="C4">
        <v>9.6999999999999993</v>
      </c>
      <c r="D4">
        <v>1.9</v>
      </c>
      <c r="E4">
        <v>-4</v>
      </c>
      <c r="F4">
        <v>-0.9</v>
      </c>
      <c r="G4">
        <v>-2.8</v>
      </c>
      <c r="H4">
        <v>-4.3</v>
      </c>
      <c r="I4">
        <v>-4.7</v>
      </c>
      <c r="J4">
        <v>-3.3</v>
      </c>
      <c r="K4">
        <v>3.9</v>
      </c>
    </row>
    <row r="5" spans="1:11">
      <c r="A5" t="s">
        <v>6</v>
      </c>
      <c r="B5">
        <v>13.5</v>
      </c>
      <c r="C5">
        <v>12.1</v>
      </c>
      <c r="D5">
        <v>-0.5</v>
      </c>
      <c r="E5">
        <v>0.5</v>
      </c>
      <c r="F5">
        <v>-3.1</v>
      </c>
      <c r="G5">
        <v>-10</v>
      </c>
      <c r="H5">
        <v>-8.1999999999999993</v>
      </c>
      <c r="I5">
        <v>-3.7</v>
      </c>
      <c r="J5">
        <v>5.3</v>
      </c>
      <c r="K5">
        <v>11</v>
      </c>
    </row>
    <row r="6" spans="1:11">
      <c r="A6" t="s">
        <v>7</v>
      </c>
      <c r="B6">
        <v>5.5</v>
      </c>
      <c r="C6">
        <v>0.2</v>
      </c>
      <c r="D6">
        <v>-2.5</v>
      </c>
      <c r="E6">
        <v>-7.8</v>
      </c>
      <c r="F6">
        <v>-2.5</v>
      </c>
      <c r="G6">
        <v>-1.2</v>
      </c>
      <c r="H6">
        <v>-1.7</v>
      </c>
      <c r="I6">
        <v>-1.7</v>
      </c>
      <c r="J6">
        <v>-2.1</v>
      </c>
      <c r="K6">
        <v>2.6</v>
      </c>
    </row>
    <row r="7" spans="1:11">
      <c r="A7" t="s">
        <v>8</v>
      </c>
      <c r="B7">
        <v>2.9</v>
      </c>
      <c r="C7">
        <v>-3.8</v>
      </c>
      <c r="D7">
        <v>-4.9000000000000004</v>
      </c>
      <c r="E7">
        <v>-9</v>
      </c>
      <c r="F7">
        <v>-1.8</v>
      </c>
      <c r="G7">
        <v>-0.4</v>
      </c>
      <c r="H7">
        <v>-1.5</v>
      </c>
      <c r="I7">
        <v>-2.1</v>
      </c>
      <c r="J7">
        <v>-2</v>
      </c>
      <c r="K7">
        <v>5.3</v>
      </c>
    </row>
    <row r="8" spans="1:11">
      <c r="A8" t="s">
        <v>9</v>
      </c>
      <c r="B8">
        <v>13.6</v>
      </c>
      <c r="C8">
        <v>4.5999999999999996</v>
      </c>
      <c r="D8">
        <v>-0.8</v>
      </c>
      <c r="E8">
        <v>-3.6</v>
      </c>
      <c r="F8">
        <v>3.1</v>
      </c>
      <c r="G8">
        <v>4.8</v>
      </c>
      <c r="H8">
        <v>5.8</v>
      </c>
      <c r="I8">
        <v>4.4000000000000004</v>
      </c>
      <c r="J8">
        <v>3</v>
      </c>
      <c r="K8">
        <v>7.7</v>
      </c>
    </row>
    <row r="9" spans="1:11">
      <c r="A9" t="s">
        <v>10</v>
      </c>
      <c r="B9">
        <v>5.2</v>
      </c>
      <c r="C9">
        <v>-5.4</v>
      </c>
      <c r="D9">
        <v>-9.6</v>
      </c>
      <c r="E9">
        <v>-12.2</v>
      </c>
      <c r="F9">
        <v>-3.8</v>
      </c>
      <c r="G9">
        <v>-3.6</v>
      </c>
      <c r="H9">
        <v>-6.4</v>
      </c>
      <c r="I9">
        <v>-7.1</v>
      </c>
      <c r="J9">
        <v>-6.3</v>
      </c>
      <c r="K9">
        <v>2.2999999999999998</v>
      </c>
    </row>
    <row r="10" spans="1:11">
      <c r="A10" t="s">
        <v>11</v>
      </c>
      <c r="B10">
        <v>4.8</v>
      </c>
      <c r="C10">
        <v>2.9</v>
      </c>
      <c r="D10">
        <v>1.8</v>
      </c>
      <c r="E10">
        <v>-5</v>
      </c>
      <c r="F10">
        <v>-4.4000000000000004</v>
      </c>
      <c r="G10">
        <v>-5.6</v>
      </c>
      <c r="H10">
        <v>-5.6</v>
      </c>
      <c r="I10">
        <v>-4</v>
      </c>
      <c r="J10">
        <v>-3</v>
      </c>
      <c r="K10">
        <v>3.6</v>
      </c>
    </row>
    <row r="11" spans="1:11">
      <c r="A11" t="s">
        <v>12</v>
      </c>
      <c r="B11">
        <v>4.5999999999999996</v>
      </c>
      <c r="C11">
        <v>-0.3</v>
      </c>
      <c r="D11">
        <v>-2.5</v>
      </c>
      <c r="E11">
        <v>-5.3</v>
      </c>
      <c r="F11">
        <v>-0.3</v>
      </c>
      <c r="G11">
        <v>-1</v>
      </c>
      <c r="H11">
        <v>-3.2</v>
      </c>
      <c r="I11">
        <v>-4.3</v>
      </c>
      <c r="J11">
        <v>-2.6</v>
      </c>
      <c r="K11">
        <v>4.0999999999999996</v>
      </c>
    </row>
    <row r="12" spans="1:11">
      <c r="A12" t="s">
        <v>13</v>
      </c>
      <c r="B12">
        <v>2.6</v>
      </c>
      <c r="C12">
        <v>-2.2000000000000002</v>
      </c>
      <c r="D12">
        <v>-4.4000000000000004</v>
      </c>
      <c r="E12">
        <v>-7.8</v>
      </c>
      <c r="F12">
        <v>-2.2000000000000002</v>
      </c>
      <c r="G12">
        <v>-1.3</v>
      </c>
      <c r="H12">
        <v>-2.9</v>
      </c>
      <c r="I12">
        <v>-3.2</v>
      </c>
      <c r="J12">
        <v>-3</v>
      </c>
      <c r="K12">
        <v>4.5</v>
      </c>
    </row>
    <row r="13" spans="1:11">
      <c r="A13" t="s">
        <v>14</v>
      </c>
      <c r="B13">
        <v>5.9</v>
      </c>
      <c r="C13">
        <v>1.8</v>
      </c>
      <c r="D13">
        <v>-4.7</v>
      </c>
      <c r="E13">
        <v>-8.4</v>
      </c>
      <c r="F13">
        <v>-3.9</v>
      </c>
      <c r="G13">
        <v>-0.8</v>
      </c>
      <c r="H13">
        <v>0.1</v>
      </c>
      <c r="I13">
        <v>0</v>
      </c>
      <c r="J13">
        <v>0.1</v>
      </c>
      <c r="K13">
        <v>4.2</v>
      </c>
    </row>
    <row r="14" spans="1:11">
      <c r="A14" t="s">
        <v>15</v>
      </c>
      <c r="B14">
        <v>3.6</v>
      </c>
      <c r="C14">
        <v>-1.9</v>
      </c>
      <c r="D14">
        <v>-3.2</v>
      </c>
      <c r="E14">
        <v>-6.2</v>
      </c>
      <c r="F14">
        <v>0.1</v>
      </c>
      <c r="G14">
        <v>0.2</v>
      </c>
      <c r="H14">
        <v>-2.4</v>
      </c>
      <c r="I14">
        <v>-3.4</v>
      </c>
      <c r="J14">
        <v>-3.1</v>
      </c>
      <c r="K14">
        <v>3.3</v>
      </c>
    </row>
    <row r="15" spans="1:11">
      <c r="A15" t="s">
        <v>16</v>
      </c>
      <c r="B15">
        <v>3.6</v>
      </c>
      <c r="C15">
        <v>0</v>
      </c>
      <c r="D15">
        <v>-3</v>
      </c>
      <c r="E15">
        <v>-5.9</v>
      </c>
      <c r="F15">
        <v>-0.8</v>
      </c>
      <c r="G15">
        <v>-1.7</v>
      </c>
      <c r="H15">
        <v>-6.2</v>
      </c>
      <c r="I15">
        <v>-7.4</v>
      </c>
      <c r="J15">
        <v>-6.4</v>
      </c>
      <c r="K15">
        <v>1.8</v>
      </c>
    </row>
    <row r="16" spans="1:11">
      <c r="A16" t="s">
        <v>17</v>
      </c>
      <c r="B16">
        <v>23.5</v>
      </c>
      <c r="C16">
        <v>6.7</v>
      </c>
      <c r="D16">
        <v>-2.4</v>
      </c>
      <c r="E16">
        <v>-8.6</v>
      </c>
      <c r="F16">
        <v>-1.7</v>
      </c>
      <c r="G16">
        <v>0.4</v>
      </c>
      <c r="H16">
        <v>2.5</v>
      </c>
      <c r="I16">
        <v>4.8</v>
      </c>
      <c r="J16">
        <v>1.7</v>
      </c>
      <c r="K16">
        <v>4.9000000000000004</v>
      </c>
    </row>
    <row r="17" spans="1:11">
      <c r="A17" t="s">
        <v>18</v>
      </c>
      <c r="B17">
        <v>16.7</v>
      </c>
      <c r="C17">
        <v>7.2</v>
      </c>
      <c r="D17">
        <v>1.7</v>
      </c>
      <c r="E17">
        <v>-6.7</v>
      </c>
      <c r="F17">
        <v>-0.6</v>
      </c>
      <c r="G17">
        <v>1.7</v>
      </c>
      <c r="H17">
        <v>4.2</v>
      </c>
      <c r="I17">
        <v>5.3</v>
      </c>
      <c r="J17">
        <v>2.6</v>
      </c>
      <c r="K17">
        <v>6.4</v>
      </c>
    </row>
    <row r="18" spans="1:11">
      <c r="A18" t="s">
        <v>19</v>
      </c>
      <c r="B18">
        <v>3.8</v>
      </c>
      <c r="C18">
        <v>1.2</v>
      </c>
      <c r="D18">
        <v>0.1</v>
      </c>
      <c r="E18">
        <v>-2.4</v>
      </c>
      <c r="F18">
        <v>0.8</v>
      </c>
      <c r="G18">
        <v>0.5</v>
      </c>
      <c r="H18">
        <v>-0.7</v>
      </c>
      <c r="I18">
        <v>-1.5</v>
      </c>
      <c r="J18">
        <v>-1</v>
      </c>
      <c r="K18">
        <v>3.3</v>
      </c>
    </row>
    <row r="19" spans="1:11">
      <c r="A19" t="s">
        <v>20</v>
      </c>
      <c r="B19">
        <v>7.7</v>
      </c>
      <c r="C19">
        <v>-1.3</v>
      </c>
      <c r="D19">
        <v>-4.2</v>
      </c>
      <c r="E19">
        <v>-0.8</v>
      </c>
      <c r="F19">
        <v>-3.8</v>
      </c>
      <c r="G19">
        <v>-6.8</v>
      </c>
      <c r="H19">
        <v>-7.2</v>
      </c>
      <c r="I19">
        <v>-5.2</v>
      </c>
      <c r="J19">
        <v>0</v>
      </c>
      <c r="K19">
        <v>2</v>
      </c>
    </row>
    <row r="20" spans="1:11">
      <c r="A20" t="s">
        <v>21</v>
      </c>
      <c r="B20">
        <v>5.9</v>
      </c>
      <c r="C20">
        <v>-0.7</v>
      </c>
      <c r="D20">
        <v>-5</v>
      </c>
      <c r="E20">
        <v>-7.6</v>
      </c>
      <c r="F20">
        <v>-1.2</v>
      </c>
      <c r="G20">
        <v>0.1</v>
      </c>
      <c r="H20">
        <v>-2.8</v>
      </c>
      <c r="I20">
        <v>-2.9</v>
      </c>
      <c r="J20">
        <v>-2.5</v>
      </c>
      <c r="K20">
        <v>4.9000000000000004</v>
      </c>
    </row>
    <row r="21" spans="1:11">
      <c r="A21" t="s">
        <v>22</v>
      </c>
      <c r="B21">
        <v>2.7</v>
      </c>
      <c r="C21">
        <v>-1.5</v>
      </c>
      <c r="D21">
        <v>-2.4</v>
      </c>
      <c r="E21">
        <v>-6</v>
      </c>
      <c r="F21">
        <v>0.5</v>
      </c>
      <c r="G21">
        <v>0.7</v>
      </c>
      <c r="H21">
        <v>-0.9</v>
      </c>
      <c r="I21">
        <v>-2.2999999999999998</v>
      </c>
      <c r="J21">
        <v>-1.8</v>
      </c>
      <c r="K21">
        <v>3.2</v>
      </c>
    </row>
    <row r="22" spans="1:11">
      <c r="A22" t="s">
        <v>23</v>
      </c>
      <c r="B22">
        <v>2</v>
      </c>
      <c r="C22">
        <v>-2</v>
      </c>
      <c r="D22">
        <v>-1.8</v>
      </c>
      <c r="E22">
        <v>-4.7</v>
      </c>
      <c r="F22">
        <v>0.7</v>
      </c>
      <c r="G22">
        <v>1.9</v>
      </c>
      <c r="H22">
        <v>1.3</v>
      </c>
      <c r="I22">
        <v>0.9</v>
      </c>
      <c r="J22">
        <v>0.2</v>
      </c>
      <c r="K22">
        <v>4.8</v>
      </c>
    </row>
    <row r="23" spans="1:11">
      <c r="A23" t="s">
        <v>24</v>
      </c>
      <c r="B23">
        <v>-4.0999999999999996</v>
      </c>
      <c r="C23">
        <v>-1.3</v>
      </c>
      <c r="D23">
        <v>-11.4</v>
      </c>
      <c r="E23">
        <v>1.4</v>
      </c>
      <c r="F23">
        <v>-4.3</v>
      </c>
      <c r="G23">
        <v>-1</v>
      </c>
      <c r="H23">
        <v>-1.4</v>
      </c>
      <c r="I23">
        <v>-5.0999999999999996</v>
      </c>
      <c r="J23">
        <v>-3.5</v>
      </c>
      <c r="K23">
        <v>0.1</v>
      </c>
    </row>
    <row r="24" spans="1:11">
      <c r="A24" t="s">
        <v>25</v>
      </c>
      <c r="B24">
        <v>1.1000000000000001</v>
      </c>
      <c r="C24">
        <v>-3.1</v>
      </c>
      <c r="D24">
        <v>-3</v>
      </c>
      <c r="E24">
        <v>-4</v>
      </c>
      <c r="F24">
        <v>-0.6</v>
      </c>
      <c r="G24">
        <v>-1.8</v>
      </c>
      <c r="H24">
        <v>-3.1</v>
      </c>
      <c r="I24">
        <v>-1.8</v>
      </c>
      <c r="J24">
        <v>-0.8</v>
      </c>
      <c r="K24">
        <v>3.1</v>
      </c>
    </row>
    <row r="25" spans="1:11">
      <c r="A25" t="s">
        <v>26</v>
      </c>
      <c r="B25">
        <v>-4.9000000000000004</v>
      </c>
      <c r="C25">
        <v>-10.9</v>
      </c>
      <c r="D25">
        <v>-3.2</v>
      </c>
      <c r="E25">
        <v>-2</v>
      </c>
      <c r="F25">
        <v>0.5</v>
      </c>
      <c r="G25">
        <v>-1</v>
      </c>
      <c r="H25">
        <v>2.7</v>
      </c>
      <c r="I25">
        <v>-2.6</v>
      </c>
      <c r="J25">
        <v>-5.6</v>
      </c>
      <c r="K25">
        <v>-0.7</v>
      </c>
    </row>
    <row r="26" spans="1:11">
      <c r="A26" t="s">
        <v>27</v>
      </c>
      <c r="B26">
        <v>5.2</v>
      </c>
      <c r="C26">
        <v>1.2</v>
      </c>
      <c r="D26">
        <v>-1.1000000000000001</v>
      </c>
      <c r="E26">
        <v>-4.5</v>
      </c>
      <c r="F26">
        <v>-0.6</v>
      </c>
      <c r="G26">
        <v>1.2</v>
      </c>
      <c r="H26">
        <v>0.3</v>
      </c>
      <c r="I26">
        <v>-0.6</v>
      </c>
      <c r="J26">
        <v>-2</v>
      </c>
      <c r="K26">
        <v>2</v>
      </c>
    </row>
    <row r="27" spans="1:11">
      <c r="A27" t="s">
        <v>28</v>
      </c>
      <c r="B27">
        <v>27.1</v>
      </c>
      <c r="C27">
        <v>11</v>
      </c>
      <c r="D27">
        <v>3.4</v>
      </c>
      <c r="E27">
        <v>-3.2</v>
      </c>
      <c r="F27">
        <v>2.1</v>
      </c>
      <c r="G27">
        <v>1.2</v>
      </c>
      <c r="H27">
        <v>-1.2</v>
      </c>
      <c r="I27">
        <v>-1.6</v>
      </c>
      <c r="J27">
        <v>-2</v>
      </c>
      <c r="K27">
        <v>2.5</v>
      </c>
    </row>
    <row r="28" spans="1:11">
      <c r="A28" t="s">
        <v>29</v>
      </c>
      <c r="B28">
        <v>5</v>
      </c>
      <c r="C28">
        <v>-1.3</v>
      </c>
      <c r="D28">
        <v>-2.8</v>
      </c>
      <c r="E28">
        <v>-8.3000000000000007</v>
      </c>
      <c r="F28">
        <v>0.2</v>
      </c>
      <c r="G28">
        <v>2.7</v>
      </c>
      <c r="H28">
        <v>2.1</v>
      </c>
      <c r="I28">
        <v>0.4</v>
      </c>
      <c r="J28">
        <v>-2.6</v>
      </c>
      <c r="K28">
        <v>3</v>
      </c>
    </row>
    <row r="29" spans="1:11">
      <c r="A29" t="s">
        <v>30</v>
      </c>
      <c r="B29">
        <v>-8.5</v>
      </c>
      <c r="C29">
        <v>-3.3</v>
      </c>
      <c r="D29">
        <v>3.2</v>
      </c>
      <c r="E29">
        <v>10.3</v>
      </c>
      <c r="F29">
        <v>5.0999999999999996</v>
      </c>
      <c r="G29">
        <v>-3.7</v>
      </c>
      <c r="H29">
        <v>-8.3000000000000007</v>
      </c>
      <c r="I29">
        <v>-9.1999999999999993</v>
      </c>
      <c r="J29">
        <v>-5.5</v>
      </c>
      <c r="K29">
        <v>-4</v>
      </c>
    </row>
    <row r="30" spans="1:11">
      <c r="A30" t="s">
        <v>31</v>
      </c>
      <c r="B30">
        <v>-19.899999999999999</v>
      </c>
      <c r="C30">
        <v>-20.399999999999999</v>
      </c>
      <c r="D30">
        <v>-7.8</v>
      </c>
      <c r="E30">
        <v>6</v>
      </c>
      <c r="F30">
        <v>3.4</v>
      </c>
      <c r="G30">
        <v>10.1</v>
      </c>
      <c r="H30">
        <v>10.7</v>
      </c>
      <c r="I30">
        <v>0.2</v>
      </c>
      <c r="J30">
        <v>-10.8</v>
      </c>
      <c r="K30">
        <v>-13</v>
      </c>
    </row>
    <row r="31" spans="1:11">
      <c r="A31" t="s">
        <v>2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B1" sqref="B1:K1"/>
    </sheetView>
  </sheetViews>
  <sheetFormatPr defaultRowHeight="12.75"/>
  <cols>
    <col min="1" max="1" width="40.85546875" bestFit="1" customWidth="1"/>
    <col min="2" max="11" width="6.7109375" customWidth="1"/>
  </cols>
  <sheetData>
    <row r="1" spans="1:11">
      <c r="A1" s="16"/>
      <c r="B1" s="17">
        <v>2009</v>
      </c>
      <c r="C1" s="17">
        <v>2010</v>
      </c>
      <c r="D1" s="17">
        <v>2011</v>
      </c>
      <c r="E1" s="17">
        <v>2012</v>
      </c>
      <c r="F1" s="17">
        <v>2013</v>
      </c>
      <c r="G1" s="17">
        <v>2014</v>
      </c>
      <c r="H1" s="17">
        <v>2015</v>
      </c>
      <c r="I1" s="17">
        <v>2016</v>
      </c>
      <c r="J1" s="17">
        <v>2017</v>
      </c>
      <c r="K1" s="17">
        <v>2018</v>
      </c>
    </row>
    <row r="2" spans="1:11">
      <c r="A2" s="18" t="s">
        <v>83</v>
      </c>
      <c r="B2" s="3">
        <f>standard_2009!$C$18</f>
        <v>144</v>
      </c>
      <c r="C2" s="3">
        <f>standard_2010!$C$18</f>
        <v>122</v>
      </c>
      <c r="D2" s="3">
        <f>standard_2011!$C$18</f>
        <v>112</v>
      </c>
      <c r="E2" s="3">
        <f>standard_2012!$C$18</f>
        <v>102</v>
      </c>
      <c r="F2" s="3">
        <f>standard_2013!$C$18</f>
        <v>94</v>
      </c>
      <c r="G2" s="3">
        <f>standard_2014!$C$18</f>
        <v>88</v>
      </c>
      <c r="H2" s="3">
        <f>standard_2015!$C$18</f>
        <v>84</v>
      </c>
      <c r="I2" s="3">
        <f>standard_2016!$C$18</f>
        <v>82</v>
      </c>
      <c r="J2" s="3">
        <f>standard_2017!$C$18</f>
        <v>80</v>
      </c>
      <c r="K2" s="3">
        <f>standard_2018!$C$18</f>
        <v>78</v>
      </c>
    </row>
    <row r="3" spans="1:11">
      <c r="A3" s="18" t="s">
        <v>84</v>
      </c>
      <c r="B3" s="3">
        <f>standard_2009!$D$18</f>
        <v>82.571428571428555</v>
      </c>
      <c r="C3" s="3">
        <f>standard_2010!$D$18</f>
        <v>58.285714285714285</v>
      </c>
      <c r="D3" s="3">
        <f>standard_2011!$D$18</f>
        <v>0</v>
      </c>
      <c r="E3" s="3">
        <f>standard_2012!$D$18</f>
        <v>0</v>
      </c>
      <c r="F3" s="3">
        <f>standard_2013!$D$18</f>
        <v>0</v>
      </c>
      <c r="G3" s="3">
        <f>standard_2014!$D$18</f>
        <v>0</v>
      </c>
      <c r="H3" s="3">
        <f>standard_2015!$D$18</f>
        <v>0</v>
      </c>
      <c r="I3" s="3">
        <f>standard_2016!$D$18</f>
        <v>0</v>
      </c>
      <c r="J3" s="3">
        <f>standard_2017!$D$18</f>
        <v>0</v>
      </c>
      <c r="K3" s="3">
        <f>standard_2018!$D$18</f>
        <v>0</v>
      </c>
    </row>
    <row r="4" spans="1:11">
      <c r="A4" s="18" t="s">
        <v>85</v>
      </c>
      <c r="B4" s="3">
        <f>standard_2009!$E$18</f>
        <v>76</v>
      </c>
      <c r="C4" s="3">
        <f>standard_2010!$E$18</f>
        <v>24</v>
      </c>
      <c r="D4" s="3">
        <f>standard_2011!$E$18</f>
        <v>2</v>
      </c>
      <c r="E4" s="3">
        <f>standard_2012!$E$18</f>
        <v>48</v>
      </c>
      <c r="F4" s="3">
        <f>standard_2013!$E$18</f>
        <v>16</v>
      </c>
      <c r="G4" s="3">
        <f>standard_2014!$E$18</f>
        <v>10</v>
      </c>
      <c r="H4" s="3">
        <f>standard_2015!$E$18</f>
        <v>13.999999999999998</v>
      </c>
      <c r="I4" s="3">
        <f>standard_2016!$E$18</f>
        <v>30</v>
      </c>
      <c r="J4" s="3">
        <f>standard_2017!$E$18</f>
        <v>20</v>
      </c>
      <c r="K4" s="3">
        <f>standard_2018!$E$18</f>
        <v>65.999999999999986</v>
      </c>
    </row>
    <row r="5" spans="1:11">
      <c r="A5" s="18" t="s">
        <v>97</v>
      </c>
      <c r="B5" s="3">
        <f>standard_2009!$F$18</f>
        <v>0</v>
      </c>
      <c r="C5" s="3">
        <f>standard_2010!$F$18</f>
        <v>0</v>
      </c>
      <c r="D5" s="3">
        <f>standard_2011!$F$18</f>
        <v>63.666666666666657</v>
      </c>
      <c r="E5" s="3">
        <f>standard_2012!$F$18</f>
        <v>92.5</v>
      </c>
      <c r="F5" s="3">
        <f>standard_2013!$F$18</f>
        <v>0</v>
      </c>
      <c r="G5" s="3">
        <f>standard_2014!$F$18</f>
        <v>0</v>
      </c>
      <c r="H5" s="3">
        <f>standard_2015!$F$18</f>
        <v>0</v>
      </c>
      <c r="I5" s="3">
        <f>standard_2016!$F$18</f>
        <v>0</v>
      </c>
      <c r="J5" s="3">
        <f>standard_2017!$F$18</f>
        <v>0</v>
      </c>
      <c r="K5" s="3">
        <f>standard_2018!$F$18</f>
        <v>0</v>
      </c>
    </row>
    <row r="6" spans="1:11">
      <c r="A6" s="19" t="s">
        <v>86</v>
      </c>
      <c r="B6" s="15">
        <f>standard_2009!$G$18</f>
        <v>195.55555555555557</v>
      </c>
      <c r="C6" s="15">
        <f>standard_2010!$G$18</f>
        <v>177.77777777777777</v>
      </c>
      <c r="D6" s="15">
        <f>standard_2011!$G$18</f>
        <v>97.777777777777786</v>
      </c>
      <c r="E6" s="15">
        <f>standard_2012!$G$18</f>
        <v>65.555555555555557</v>
      </c>
      <c r="F6" s="15">
        <f>standard_2013!$G$18</f>
        <v>84.444444444444443</v>
      </c>
      <c r="G6" s="15">
        <f>standard_2014!$G$18</f>
        <v>78.888888888888886</v>
      </c>
      <c r="H6" s="15">
        <f>standard_2015!$G$18</f>
        <v>26.666666666666668</v>
      </c>
      <c r="I6" s="15">
        <f>standard_2016!$G$18</f>
        <v>13.333333333333334</v>
      </c>
      <c r="J6" s="15">
        <f>standard_2017!$G$18</f>
        <v>44.444444444444443</v>
      </c>
      <c r="K6" s="15">
        <f>standard_2018!$G$18</f>
        <v>87.777777777777771</v>
      </c>
    </row>
    <row r="7" spans="1:11">
      <c r="A7" s="18" t="s">
        <v>87</v>
      </c>
      <c r="B7" s="3">
        <f>standard_2009!$H$18</f>
        <v>0</v>
      </c>
      <c r="C7" s="3">
        <f>standard_2010!$H$18</f>
        <v>70</v>
      </c>
      <c r="D7" s="3">
        <f>standard_2011!$H$18</f>
        <v>10</v>
      </c>
      <c r="E7" s="3">
        <f>standard_2012!$H$18</f>
        <v>35</v>
      </c>
      <c r="F7" s="3">
        <f>standard_2013!$H$18</f>
        <v>54.999999999999993</v>
      </c>
      <c r="G7" s="3">
        <f>standard_2014!$H$18</f>
        <v>65</v>
      </c>
      <c r="H7" s="3">
        <f>standard_2015!$H$18</f>
        <v>88.333333333333329</v>
      </c>
      <c r="I7" s="3">
        <f>standard_2016!$H$18</f>
        <v>95</v>
      </c>
      <c r="J7" s="3">
        <f>standard_2017!$H$18</f>
        <v>61.666666666666671</v>
      </c>
      <c r="K7" s="3">
        <f>standard_2018!$H$18</f>
        <v>81.666666666666671</v>
      </c>
    </row>
    <row r="8" spans="1:11">
      <c r="A8" s="18" t="s">
        <v>88</v>
      </c>
      <c r="B8" s="3">
        <f>standard_2009!$I$18</f>
        <v>52.857142857142861</v>
      </c>
      <c r="C8" s="3">
        <f>standard_2010!$I$18</f>
        <v>0</v>
      </c>
      <c r="D8" s="3">
        <f>standard_2011!$I$18</f>
        <v>152.85714285714283</v>
      </c>
      <c r="E8" s="3">
        <f>standard_2012!$I$18</f>
        <v>185</v>
      </c>
      <c r="F8" s="3">
        <f>standard_2013!$I$18</f>
        <v>198.57142857142858</v>
      </c>
      <c r="G8" s="3">
        <f>standard_2014!$I$18</f>
        <v>204.99999999999997</v>
      </c>
      <c r="H8" s="3">
        <f>standard_2015!$I$18</f>
        <v>168.57142857142858</v>
      </c>
      <c r="I8" s="3">
        <f>standard_2016!$I$18</f>
        <v>0</v>
      </c>
      <c r="J8" s="3">
        <f>standard_2017!$I$18</f>
        <v>195.71428571428569</v>
      </c>
      <c r="K8" s="3">
        <f>standard_2018!$I$18</f>
        <v>0</v>
      </c>
    </row>
    <row r="9" spans="1:11">
      <c r="A9" s="18" t="s">
        <v>89</v>
      </c>
      <c r="B9" s="3">
        <f>standard_2009!$J$18</f>
        <v>249.77443609022555</v>
      </c>
      <c r="C9" s="3">
        <f>standard_2010!$J$18</f>
        <v>213.68421052631578</v>
      </c>
      <c r="D9" s="3">
        <f>standard_2011!$J$18</f>
        <v>213.75939849624061</v>
      </c>
      <c r="E9" s="3">
        <f>standard_2012!$J$18</f>
        <v>228.3458646616541</v>
      </c>
      <c r="F9" s="3">
        <f>standard_2013!$J$18</f>
        <v>235.5639097744361</v>
      </c>
      <c r="G9" s="3">
        <f>standard_2014!$J$18</f>
        <v>244.28571428571425</v>
      </c>
      <c r="H9" s="3">
        <f>standard_2015!$J$18</f>
        <v>252.48120300751879</v>
      </c>
      <c r="I9" s="3">
        <f>standard_2016!$J$18</f>
        <v>232.33082706766916</v>
      </c>
      <c r="J9" s="3">
        <f>standard_2017!$J$18</f>
        <v>242.78195488721801</v>
      </c>
      <c r="K9" s="3">
        <f>standard_2018!$J$18</f>
        <v>230.45112781954887</v>
      </c>
    </row>
    <row r="10" spans="1:11">
      <c r="A10" s="18" t="s">
        <v>90</v>
      </c>
      <c r="B10" s="3">
        <f>standard_2009!$K$18</f>
        <v>26.166666666666664</v>
      </c>
      <c r="C10" s="3">
        <f>standard_2010!$K$18</f>
        <v>33</v>
      </c>
      <c r="D10" s="3">
        <f>standard_2011!$K$18</f>
        <v>31.166666666666664</v>
      </c>
      <c r="E10" s="3">
        <f>standard_2012!$K$18</f>
        <v>36.666666666666664</v>
      </c>
      <c r="F10" s="3">
        <f>standard_2013!$K$18</f>
        <v>39.499999999999993</v>
      </c>
      <c r="G10" s="3">
        <f>standard_2014!$K$18</f>
        <v>37.833333333333329</v>
      </c>
      <c r="H10" s="3">
        <f>standard_2015!$K$18</f>
        <v>36.666666666666664</v>
      </c>
      <c r="I10" s="3">
        <f>standard_2016!$K$18</f>
        <v>33.5</v>
      </c>
      <c r="J10" s="3">
        <f>standard_2017!$K$18</f>
        <v>37.166666666666671</v>
      </c>
      <c r="K10" s="3">
        <f>standard_2018!$K$18</f>
        <v>35</v>
      </c>
    </row>
    <row r="11" spans="1:11">
      <c r="A11" s="18" t="s">
        <v>91</v>
      </c>
      <c r="B11" s="3">
        <f>standard_2009!$L$18</f>
        <v>47</v>
      </c>
      <c r="C11" s="3">
        <f>standard_2010!$L$18</f>
        <v>49.000000000000007</v>
      </c>
      <c r="D11" s="3">
        <f>standard_2011!$L$18</f>
        <v>48</v>
      </c>
      <c r="E11" s="3">
        <f>standard_2012!$L$18</f>
        <v>48</v>
      </c>
      <c r="F11" s="3">
        <f>standard_2013!$L$18</f>
        <v>53</v>
      </c>
      <c r="G11" s="3">
        <f>standard_2014!$L$18</f>
        <v>57.000000000000007</v>
      </c>
      <c r="H11" s="3">
        <f>standard_2015!$L$18</f>
        <v>61</v>
      </c>
      <c r="I11" s="3">
        <f>standard_2016!$L$18</f>
        <v>63</v>
      </c>
      <c r="J11" s="3">
        <f>standard_2017!$L$18</f>
        <v>61</v>
      </c>
      <c r="K11" s="3">
        <f>standard_2018!$L$18</f>
        <v>57.999999999999993</v>
      </c>
    </row>
    <row r="12" spans="1:11">
      <c r="A12" s="56" t="s">
        <v>92</v>
      </c>
      <c r="B12" s="57">
        <f>standard_2009!$M$18</f>
        <v>41.212121212121211</v>
      </c>
      <c r="C12" s="57">
        <f>standard_2010!$M$18</f>
        <v>79.393939393939391</v>
      </c>
      <c r="D12" s="57">
        <f>standard_2011!$M$18</f>
        <v>66.060606060606062</v>
      </c>
      <c r="E12" s="57">
        <f>standard_2012!$M$18</f>
        <v>91.515151515151516</v>
      </c>
      <c r="F12" s="57">
        <f>standard_2013!$M$18</f>
        <v>62.424242424242429</v>
      </c>
      <c r="G12" s="57">
        <f>standard_2014!$M$18</f>
        <v>229.09090909090907</v>
      </c>
      <c r="H12" s="57">
        <f>standard_2015!$M$18</f>
        <v>106.06060606060606</v>
      </c>
      <c r="I12" s="57">
        <f>standard_2016!$M$18</f>
        <v>31.515151515151519</v>
      </c>
      <c r="J12" s="57">
        <f>standard_2017!$M$18</f>
        <v>2.4242424242424243</v>
      </c>
      <c r="K12" s="57">
        <f>standard_2018!$M$18</f>
        <v>0</v>
      </c>
    </row>
    <row r="13" spans="1:11">
      <c r="A13" s="56" t="s">
        <v>134</v>
      </c>
      <c r="B13" s="57">
        <f>standard_2009!$N$18</f>
        <v>0</v>
      </c>
      <c r="C13" s="57">
        <f>standard_2010!$N$18</f>
        <v>0</v>
      </c>
      <c r="D13" s="57">
        <f>standard_2011!$N$18</f>
        <v>0</v>
      </c>
      <c r="E13" s="57">
        <f>standard_2012!$N$18</f>
        <v>0</v>
      </c>
      <c r="F13" s="57">
        <f>standard_2013!$N$18</f>
        <v>0</v>
      </c>
      <c r="G13" s="57">
        <f>standard_2014!$N$18</f>
        <v>0</v>
      </c>
      <c r="H13" s="57">
        <f>standard_2015!$N$18</f>
        <v>0</v>
      </c>
      <c r="I13" s="57">
        <f>standard_2016!$N$18</f>
        <v>0</v>
      </c>
      <c r="J13" s="57">
        <f>standard_2017!$N$18</f>
        <v>299.99999999999994</v>
      </c>
      <c r="K13" s="57">
        <f>standard_2018!$N$18</f>
        <v>0</v>
      </c>
    </row>
    <row r="14" spans="1:11">
      <c r="A14" s="56" t="s">
        <v>135</v>
      </c>
      <c r="B14" s="57">
        <f>standard_2009!$O$18</f>
        <v>0</v>
      </c>
      <c r="C14" s="57">
        <f>standard_2010!$O$18</f>
        <v>20</v>
      </c>
      <c r="D14" s="57">
        <f>standard_2011!$O$18</f>
        <v>0</v>
      </c>
      <c r="E14" s="57">
        <f>standard_2012!$O$18</f>
        <v>80</v>
      </c>
      <c r="F14" s="57">
        <f>standard_2013!$O$18</f>
        <v>100</v>
      </c>
      <c r="G14" s="57">
        <f>standard_2014!$O$18</f>
        <v>40</v>
      </c>
      <c r="H14" s="57">
        <f>standard_2015!$O$18</f>
        <v>60</v>
      </c>
      <c r="I14" s="57">
        <f>standard_2016!$O$18</f>
        <v>80</v>
      </c>
      <c r="J14" s="57">
        <f>standard_2017!$O$18</f>
        <v>100</v>
      </c>
      <c r="K14" s="57">
        <f>standard_2018!$O$18</f>
        <v>0</v>
      </c>
    </row>
    <row r="15" spans="1:11">
      <c r="A15" s="19" t="s">
        <v>136</v>
      </c>
      <c r="B15" s="15">
        <f>standard_2009!$P$18</f>
        <v>50</v>
      </c>
      <c r="C15" s="15">
        <f>standard_2010!$P$18</f>
        <v>10</v>
      </c>
      <c r="D15" s="15">
        <f>standard_2011!$P$18</f>
        <v>0</v>
      </c>
      <c r="E15" s="15">
        <f>standard_2012!$P$18</f>
        <v>75</v>
      </c>
      <c r="F15" s="15">
        <f>standard_2013!$P$18</f>
        <v>55.000000000000007</v>
      </c>
      <c r="G15" s="15">
        <f>standard_2014!$P$18</f>
        <v>295</v>
      </c>
      <c r="H15" s="15">
        <f>standard_2015!$P$18</f>
        <v>0</v>
      </c>
      <c r="I15" s="15">
        <f>standard_2016!$P$18</f>
        <v>110.00000000000001</v>
      </c>
      <c r="J15" s="15">
        <f>standard_2017!$P$18</f>
        <v>0</v>
      </c>
      <c r="K15" s="15">
        <f>standard_2018!$P$18</f>
        <v>0</v>
      </c>
    </row>
    <row r="16" spans="1:11">
      <c r="A16" s="18" t="s">
        <v>93</v>
      </c>
      <c r="B16" s="3">
        <f>standard_2009!$Q$18</f>
        <v>3</v>
      </c>
      <c r="C16" s="3">
        <f>standard_2010!$Q$18</f>
        <v>3</v>
      </c>
      <c r="D16" s="3">
        <f>standard_2011!$Q$18</f>
        <v>3</v>
      </c>
      <c r="E16" s="3">
        <f>standard_2012!$Q$18</f>
        <v>3</v>
      </c>
      <c r="F16" s="3">
        <f>standard_2013!$Q$18</f>
        <v>3</v>
      </c>
      <c r="G16" s="3">
        <f>standard_2014!$Q$18</f>
        <v>4</v>
      </c>
      <c r="H16" s="3">
        <f>standard_2015!$Q$18</f>
        <v>3</v>
      </c>
      <c r="I16" s="3">
        <f>standard_2016!$Q$18</f>
        <v>2</v>
      </c>
      <c r="J16" s="3">
        <f>standard_2017!$Q$18</f>
        <v>4</v>
      </c>
      <c r="K16" s="3">
        <f>standard_2018!$Q$18</f>
        <v>1</v>
      </c>
    </row>
    <row r="17" spans="1:11">
      <c r="A17" s="21" t="s">
        <v>94</v>
      </c>
      <c r="B17" s="22">
        <f>standard_2009!$R$18</f>
        <v>68.938382210938599</v>
      </c>
      <c r="C17" s="22">
        <f>standard_2010!$R$18</f>
        <v>61.224402998839089</v>
      </c>
      <c r="D17" s="22">
        <f>standard_2011!$R$18</f>
        <v>56.949161323221475</v>
      </c>
      <c r="E17" s="22">
        <f>standard_2012!$R$18</f>
        <v>77.684517028501986</v>
      </c>
      <c r="F17" s="22">
        <f>standard_2013!$R$18</f>
        <v>70.964573229610821</v>
      </c>
      <c r="G17" s="22">
        <f>standard_2014!$R$18</f>
        <v>96.43563182848898</v>
      </c>
      <c r="H17" s="22">
        <f>standard_2015!$R$18</f>
        <v>64.127136021872857</v>
      </c>
      <c r="I17" s="22">
        <f>standard_2016!$R$18</f>
        <v>55.048522279725283</v>
      </c>
      <c r="J17" s="22">
        <f>standard_2017!$R$18</f>
        <v>81.799875771680277</v>
      </c>
      <c r="K17" s="22">
        <f>standard_2018!$R$18</f>
        <v>45.492540875999524</v>
      </c>
    </row>
    <row r="18" spans="1:11">
      <c r="A18" s="58" t="s">
        <v>137</v>
      </c>
      <c r="B18" s="59">
        <f>standard_2009!$Z$18</f>
        <v>48.387969480711838</v>
      </c>
      <c r="C18" s="59">
        <f>standard_2010!$Z$18</f>
        <v>55.425862733812124</v>
      </c>
      <c r="D18" s="59">
        <f>standard_2011!$Z$18</f>
        <v>65.452339038080453</v>
      </c>
      <c r="E18" s="59">
        <f>standard_2012!$Z$18</f>
        <v>71.675220371267642</v>
      </c>
      <c r="F18" s="59">
        <f>standard_2013!$Z$18</f>
        <v>80.428419059253102</v>
      </c>
      <c r="G18" s="59">
        <f>standard_2014!$Z$18</f>
        <v>86.898078650646596</v>
      </c>
      <c r="H18" s="59">
        <f>standard_2015!$Z$18</f>
        <v>86.113894277572911</v>
      </c>
      <c r="I18" s="59">
        <f>standard_2016!$Z$18</f>
        <v>83.737291063164164</v>
      </c>
      <c r="J18" s="59">
        <f>standard_2017!$Z$18</f>
        <v>87.38694867183122</v>
      </c>
      <c r="K18" s="59">
        <f>standard_2018!$Z$18</f>
        <v>63.608197658861123</v>
      </c>
    </row>
    <row r="19" spans="1:11">
      <c r="A19" s="19" t="s">
        <v>55</v>
      </c>
      <c r="B19" s="15">
        <f>standard_2009!$S$18</f>
        <v>10</v>
      </c>
      <c r="C19" s="15">
        <f>standard_2010!$S$18</f>
        <v>5</v>
      </c>
      <c r="D19" s="15">
        <f>standard_2011!$S$18</f>
        <v>3</v>
      </c>
      <c r="E19" s="15">
        <f>standard_2012!$S$18</f>
        <v>8</v>
      </c>
      <c r="F19" s="15">
        <f>standard_2013!$S$18</f>
        <v>13</v>
      </c>
      <c r="G19" s="15">
        <f>standard_2014!$S$18</f>
        <v>20</v>
      </c>
      <c r="H19" s="15">
        <f>standard_2015!$S$18</f>
        <v>17</v>
      </c>
      <c r="I19" s="15">
        <f>standard_2016!$S$18</f>
        <v>16</v>
      </c>
      <c r="J19" s="15">
        <f>standard_2017!$S$18</f>
        <v>26</v>
      </c>
      <c r="K19" s="15">
        <f>standard_2018!$S$18</f>
        <v>7</v>
      </c>
    </row>
  </sheetData>
  <conditionalFormatting sqref="B2:K12">
    <cfRule type="cellIs" dxfId="10" priority="2" stopIfTrue="1" operator="greaterThanOrEqual">
      <formula>100</formula>
    </cfRule>
  </conditionalFormatting>
  <conditionalFormatting sqref="B13:K15">
    <cfRule type="cellIs" dxfId="9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B1" sqref="B1:K1"/>
    </sheetView>
  </sheetViews>
  <sheetFormatPr defaultRowHeight="12.75"/>
  <cols>
    <col min="1" max="1" width="40.85546875" bestFit="1" customWidth="1"/>
    <col min="2" max="11" width="6.7109375" customWidth="1"/>
  </cols>
  <sheetData>
    <row r="1" spans="1:11">
      <c r="A1" s="16"/>
      <c r="B1" s="17">
        <v>2009</v>
      </c>
      <c r="C1" s="17">
        <v>2010</v>
      </c>
      <c r="D1" s="17">
        <v>2011</v>
      </c>
      <c r="E1" s="17">
        <v>2012</v>
      </c>
      <c r="F1" s="17">
        <v>2013</v>
      </c>
      <c r="G1" s="17">
        <v>2014</v>
      </c>
      <c r="H1" s="17">
        <v>2015</v>
      </c>
      <c r="I1" s="17">
        <v>2016</v>
      </c>
      <c r="J1" s="17">
        <v>2017</v>
      </c>
      <c r="K1" s="17">
        <v>2018</v>
      </c>
    </row>
    <row r="2" spans="1:11">
      <c r="A2" s="18" t="s">
        <v>83</v>
      </c>
      <c r="B2" s="3">
        <f>standard_2009!$C$25</f>
        <v>218</v>
      </c>
      <c r="C2" s="3">
        <f>standard_2010!$C$25</f>
        <v>162</v>
      </c>
      <c r="D2" s="3">
        <f>standard_2011!$C$25</f>
        <v>118</v>
      </c>
      <c r="E2" s="3">
        <f>standard_2012!$C$25</f>
        <v>120</v>
      </c>
      <c r="F2" s="3">
        <f>standard_2013!$C$25</f>
        <v>92</v>
      </c>
      <c r="G2" s="3">
        <f>standard_2014!$C$25</f>
        <v>64</v>
      </c>
      <c r="H2" s="3">
        <f>standard_2015!$C$25</f>
        <v>40</v>
      </c>
      <c r="I2" s="3">
        <f>standard_2016!$C$25</f>
        <v>46</v>
      </c>
      <c r="J2" s="3">
        <f>standard_2017!$C$25</f>
        <v>64</v>
      </c>
      <c r="K2" s="3">
        <f>standard_2018!$C$25</f>
        <v>86</v>
      </c>
    </row>
    <row r="3" spans="1:11">
      <c r="A3" s="18" t="s">
        <v>84</v>
      </c>
      <c r="B3" s="3">
        <f>standard_2009!$D$25</f>
        <v>170.28571428571428</v>
      </c>
      <c r="C3" s="3">
        <f>standard_2010!$D$25</f>
        <v>183.14285714285711</v>
      </c>
      <c r="D3" s="3">
        <f>standard_2011!$D$25</f>
        <v>188.85714285714283</v>
      </c>
      <c r="E3" s="3">
        <f>standard_2012!$D$25</f>
        <v>193.14285714285714</v>
      </c>
      <c r="F3" s="3">
        <f>standard_2013!$D$25</f>
        <v>179.42857142857142</v>
      </c>
      <c r="G3" s="3">
        <f>standard_2014!$D$25</f>
        <v>163.71428571428569</v>
      </c>
      <c r="H3" s="3">
        <f>standard_2015!$D$25</f>
        <v>156</v>
      </c>
      <c r="I3" s="3">
        <f>standard_2016!$D$25</f>
        <v>140</v>
      </c>
      <c r="J3" s="3">
        <f>standard_2017!$D$25</f>
        <v>136.28571428571431</v>
      </c>
      <c r="K3" s="3">
        <f>standard_2018!$D$25</f>
        <v>126</v>
      </c>
    </row>
    <row r="4" spans="1:11">
      <c r="A4" s="18" t="s">
        <v>85</v>
      </c>
      <c r="B4" s="3">
        <f>standard_2009!$E$25</f>
        <v>98.000000000000014</v>
      </c>
      <c r="C4" s="3">
        <f>standard_2010!$E$25</f>
        <v>218.00000000000003</v>
      </c>
      <c r="D4" s="3">
        <f>standard_2011!$E$25</f>
        <v>64</v>
      </c>
      <c r="E4" s="3">
        <f>standard_2012!$E$25</f>
        <v>40</v>
      </c>
      <c r="F4" s="3">
        <f>standard_2013!$E$25</f>
        <v>10</v>
      </c>
      <c r="G4" s="3">
        <f>standard_2014!$E$25</f>
        <v>20</v>
      </c>
      <c r="H4" s="3">
        <f>standard_2015!$E$25</f>
        <v>54</v>
      </c>
      <c r="I4" s="3">
        <f>standard_2016!$E$25</f>
        <v>52</v>
      </c>
      <c r="J4" s="3">
        <f>standard_2017!$E$25</f>
        <v>111.99999999999999</v>
      </c>
      <c r="K4" s="3">
        <f>standard_2018!$E$25</f>
        <v>13.999999999999998</v>
      </c>
    </row>
    <row r="5" spans="1:11">
      <c r="A5" s="18" t="s">
        <v>97</v>
      </c>
      <c r="B5" s="3">
        <f>standard_2009!$F$25</f>
        <v>0</v>
      </c>
      <c r="C5" s="3">
        <f>standard_2010!$F$25</f>
        <v>0</v>
      </c>
      <c r="D5" s="3">
        <f>standard_2011!$F$25</f>
        <v>0</v>
      </c>
      <c r="E5" s="3">
        <f>standard_2012!$F$25</f>
        <v>0</v>
      </c>
      <c r="F5" s="3">
        <f>standard_2013!$F$25</f>
        <v>0</v>
      </c>
      <c r="G5" s="3">
        <f>standard_2014!$F$25</f>
        <v>0</v>
      </c>
      <c r="H5" s="3">
        <f>standard_2015!$F$25</f>
        <v>0</v>
      </c>
      <c r="I5" s="3">
        <f>standard_2016!$F$25</f>
        <v>0</v>
      </c>
      <c r="J5" s="3">
        <f>standard_2017!$F$25</f>
        <v>0</v>
      </c>
      <c r="K5" s="3">
        <f>standard_2018!$F$25</f>
        <v>0</v>
      </c>
    </row>
    <row r="6" spans="1:11">
      <c r="A6" s="19" t="s">
        <v>86</v>
      </c>
      <c r="B6" s="15">
        <f>standard_2009!$G$25</f>
        <v>273.33333333333331</v>
      </c>
      <c r="C6" s="15">
        <f>standard_2010!$G$25</f>
        <v>409.99999999999994</v>
      </c>
      <c r="D6" s="15">
        <f>standard_2011!$G$25</f>
        <v>24.444444444444446</v>
      </c>
      <c r="E6" s="15">
        <f>standard_2012!$G$25</f>
        <v>75.555555555555557</v>
      </c>
      <c r="F6" s="15">
        <f>standard_2013!$G$25</f>
        <v>0</v>
      </c>
      <c r="G6" s="15">
        <f>standard_2014!$G$25</f>
        <v>74.444444444444443</v>
      </c>
      <c r="H6" s="15">
        <f>standard_2015!$G$25</f>
        <v>6.666666666666667</v>
      </c>
      <c r="I6" s="15">
        <f>standard_2016!$G$25</f>
        <v>105.55555555555556</v>
      </c>
      <c r="J6" s="15">
        <f>standard_2017!$G$25</f>
        <v>171.11111111111111</v>
      </c>
      <c r="K6" s="15">
        <f>standard_2018!$G$25</f>
        <v>373.33333333333331</v>
      </c>
    </row>
    <row r="7" spans="1:11">
      <c r="A7" s="18" t="s">
        <v>87</v>
      </c>
      <c r="B7" s="3">
        <f>standard_2009!$H$25</f>
        <v>0</v>
      </c>
      <c r="C7" s="3">
        <f>standard_2010!$H$25</f>
        <v>0</v>
      </c>
      <c r="D7" s="3">
        <f>standard_2011!$H$25</f>
        <v>0</v>
      </c>
      <c r="E7" s="3">
        <f>standard_2012!$H$25</f>
        <v>0</v>
      </c>
      <c r="F7" s="3">
        <f>standard_2013!$H$25</f>
        <v>0</v>
      </c>
      <c r="G7" s="3">
        <f>standard_2014!$H$25</f>
        <v>0</v>
      </c>
      <c r="H7" s="3">
        <f>standard_2015!$H$25</f>
        <v>30</v>
      </c>
      <c r="I7" s="3">
        <f>standard_2016!$H$25</f>
        <v>86.666666666666671</v>
      </c>
      <c r="J7" s="3">
        <f>standard_2017!$H$25</f>
        <v>53.333333333333336</v>
      </c>
      <c r="K7" s="3">
        <f>standard_2018!$H$25</f>
        <v>30</v>
      </c>
    </row>
    <row r="8" spans="1:11">
      <c r="A8" s="18" t="s">
        <v>88</v>
      </c>
      <c r="B8" s="3">
        <f>standard_2009!$I$25</f>
        <v>0</v>
      </c>
      <c r="C8" s="3">
        <f>standard_2010!$I$25</f>
        <v>6.4285714285714297</v>
      </c>
      <c r="D8" s="3">
        <f>standard_2011!$I$25</f>
        <v>20</v>
      </c>
      <c r="E8" s="3">
        <f>standard_2012!$I$25</f>
        <v>2.1428571428571428</v>
      </c>
      <c r="F8" s="3">
        <f>standard_2013!$I$25</f>
        <v>0</v>
      </c>
      <c r="G8" s="3">
        <f>standard_2014!$I$25</f>
        <v>0</v>
      </c>
      <c r="H8" s="3">
        <f>standard_2015!$I$25</f>
        <v>1.4285714285714286</v>
      </c>
      <c r="I8" s="3">
        <f>standard_2016!$I$25</f>
        <v>4.2857142857142856</v>
      </c>
      <c r="J8" s="3">
        <f>standard_2017!$I$25</f>
        <v>12.142857142857142</v>
      </c>
      <c r="K8" s="3">
        <f>standard_2018!$I$25</f>
        <v>13.571428571428571</v>
      </c>
    </row>
    <row r="9" spans="1:11">
      <c r="A9" s="18" t="s">
        <v>89</v>
      </c>
      <c r="B9" s="3">
        <f>standard_2009!$J$25</f>
        <v>52.030075187969928</v>
      </c>
      <c r="C9" s="3">
        <f>standard_2010!$J$25</f>
        <v>56.165413533834588</v>
      </c>
      <c r="D9" s="3">
        <f>standard_2011!$J$25</f>
        <v>55.413533834586474</v>
      </c>
      <c r="E9" s="3">
        <f>standard_2012!$J$25</f>
        <v>54.210526315789465</v>
      </c>
      <c r="F9" s="3">
        <f>standard_2013!$J$25</f>
        <v>50.225563909774429</v>
      </c>
      <c r="G9" s="3">
        <f>standard_2014!$J$25</f>
        <v>46.691729323308273</v>
      </c>
      <c r="H9" s="3">
        <f>standard_2015!$J$25</f>
        <v>43.609022556390975</v>
      </c>
      <c r="I9" s="3">
        <f>standard_2016!$J$25</f>
        <v>40.375939849624061</v>
      </c>
      <c r="J9" s="3">
        <f>standard_2017!$J$25</f>
        <v>38.270676691729321</v>
      </c>
      <c r="K9" s="3">
        <f>standard_2018!$J$25</f>
        <v>35.939849624060152</v>
      </c>
    </row>
    <row r="10" spans="1:11">
      <c r="A10" s="18" t="s">
        <v>90</v>
      </c>
      <c r="B10" s="3">
        <f>standard_2009!$K$25</f>
        <v>36.333333333333336</v>
      </c>
      <c r="C10" s="3">
        <f>standard_2010!$K$25</f>
        <v>49.333333333333336</v>
      </c>
      <c r="D10" s="3">
        <f>standard_2011!$K$25</f>
        <v>56.666666666666664</v>
      </c>
      <c r="E10" s="3">
        <f>standard_2012!$K$25</f>
        <v>61.666666666666671</v>
      </c>
      <c r="F10" s="3">
        <f>standard_2013!$K$25</f>
        <v>62.666666666666671</v>
      </c>
      <c r="G10" s="3">
        <f>standard_2014!$K$25</f>
        <v>65.333333333333343</v>
      </c>
      <c r="H10" s="3">
        <f>standard_2015!$K$25</f>
        <v>63</v>
      </c>
      <c r="I10" s="3">
        <f>standard_2016!$K$25</f>
        <v>62.166666666666657</v>
      </c>
      <c r="J10" s="3">
        <f>standard_2017!$K$25</f>
        <v>58.500000000000007</v>
      </c>
      <c r="K10" s="3">
        <f>standard_2018!$K$25</f>
        <v>58.333333333333336</v>
      </c>
    </row>
    <row r="11" spans="1:11">
      <c r="A11" s="18" t="s">
        <v>91</v>
      </c>
      <c r="B11" s="3">
        <f>standard_2009!$L$25</f>
        <v>62</v>
      </c>
      <c r="C11" s="3">
        <f>standard_2010!$L$25</f>
        <v>64</v>
      </c>
      <c r="D11" s="3">
        <f>standard_2011!$L$25</f>
        <v>69</v>
      </c>
      <c r="E11" s="3">
        <f>standard_2012!$L$25</f>
        <v>70</v>
      </c>
      <c r="F11" s="3">
        <f>standard_2013!$L$25</f>
        <v>70</v>
      </c>
      <c r="G11" s="3">
        <f>standard_2014!$L$25</f>
        <v>69</v>
      </c>
      <c r="H11" s="3">
        <f>standard_2015!$L$25</f>
        <v>69</v>
      </c>
      <c r="I11" s="3">
        <f>standard_2016!$L$25</f>
        <v>65</v>
      </c>
      <c r="J11" s="3">
        <f>standard_2017!$L$25</f>
        <v>59.000000000000007</v>
      </c>
      <c r="K11" s="3">
        <f>standard_2018!$L$25</f>
        <v>50</v>
      </c>
    </row>
    <row r="12" spans="1:11">
      <c r="A12" s="56" t="s">
        <v>92</v>
      </c>
      <c r="B12" s="57">
        <f>standard_2009!$M$25</f>
        <v>91.515151515151516</v>
      </c>
      <c r="C12" s="57">
        <f>standard_2010!$M$25</f>
        <v>29.696969696969699</v>
      </c>
      <c r="D12" s="57">
        <f>standard_2011!$M$25</f>
        <v>27.27272727272727</v>
      </c>
      <c r="E12" s="57">
        <f>standard_2012!$M$25</f>
        <v>29.09090909090909</v>
      </c>
      <c r="F12" s="57">
        <f>standard_2013!$M$25</f>
        <v>4.8484848484848486</v>
      </c>
      <c r="G12" s="57">
        <f>standard_2014!$M$25</f>
        <v>7.2727272727272725</v>
      </c>
      <c r="H12" s="57">
        <f>standard_2015!$M$25</f>
        <v>24.848484848484848</v>
      </c>
      <c r="I12" s="57">
        <f>standard_2016!$M$25</f>
        <v>42.424242424242422</v>
      </c>
      <c r="J12" s="57">
        <f>standard_2017!$M$25</f>
        <v>49.696969696969695</v>
      </c>
      <c r="K12" s="57">
        <f>standard_2018!$M$25</f>
        <v>20</v>
      </c>
    </row>
    <row r="13" spans="1:11">
      <c r="A13" s="56" t="s">
        <v>134</v>
      </c>
      <c r="B13" s="57">
        <f>standard_2009!$N$25</f>
        <v>250</v>
      </c>
      <c r="C13" s="57">
        <f>standard_2010!$N$25</f>
        <v>0</v>
      </c>
      <c r="D13" s="57">
        <f>standard_2011!$N$25</f>
        <v>0</v>
      </c>
      <c r="E13" s="57">
        <f>standard_2012!$N$25</f>
        <v>0</v>
      </c>
      <c r="F13" s="57">
        <f>standard_2013!$N$25</f>
        <v>0</v>
      </c>
      <c r="G13" s="57">
        <f>standard_2014!$N$25</f>
        <v>0</v>
      </c>
      <c r="H13" s="57">
        <f>standard_2015!$N$25</f>
        <v>0</v>
      </c>
      <c r="I13" s="57">
        <f>standard_2016!$N$25</f>
        <v>0</v>
      </c>
      <c r="J13" s="57">
        <f>standard_2017!$N$25</f>
        <v>0</v>
      </c>
      <c r="K13" s="57">
        <f>standard_2018!$N$25</f>
        <v>0</v>
      </c>
    </row>
    <row r="14" spans="1:11">
      <c r="A14" s="56" t="s">
        <v>135</v>
      </c>
      <c r="B14" s="57">
        <f>standard_2009!$O$25</f>
        <v>0</v>
      </c>
      <c r="C14" s="57">
        <f>standard_2010!$O$25</f>
        <v>0</v>
      </c>
      <c r="D14" s="57">
        <f>standard_2011!$O$25</f>
        <v>100</v>
      </c>
      <c r="E14" s="57">
        <f>standard_2012!$O$25</f>
        <v>160</v>
      </c>
      <c r="F14" s="57">
        <f>standard_2013!$O$25</f>
        <v>160</v>
      </c>
      <c r="G14" s="57">
        <f>standard_2014!$O$25</f>
        <v>0</v>
      </c>
      <c r="H14" s="57">
        <f>standard_2015!$O$25</f>
        <v>0</v>
      </c>
      <c r="I14" s="57">
        <f>standard_2016!$O$25</f>
        <v>0</v>
      </c>
      <c r="J14" s="57">
        <f>standard_2017!$O$25</f>
        <v>0</v>
      </c>
      <c r="K14" s="57">
        <f>standard_2018!$O$25</f>
        <v>0</v>
      </c>
    </row>
    <row r="15" spans="1:11">
      <c r="A15" s="19" t="s">
        <v>136</v>
      </c>
      <c r="B15" s="15">
        <f>standard_2009!$P$25</f>
        <v>0</v>
      </c>
      <c r="C15" s="15">
        <f>standard_2010!$P$25</f>
        <v>140</v>
      </c>
      <c r="D15" s="15">
        <f>standard_2011!$P$25</f>
        <v>315</v>
      </c>
      <c r="E15" s="15">
        <f>standard_2012!$P$25</f>
        <v>130</v>
      </c>
      <c r="F15" s="15">
        <f>standard_2013!$P$25</f>
        <v>80</v>
      </c>
      <c r="G15" s="15">
        <f>standard_2014!$P$25</f>
        <v>5</v>
      </c>
      <c r="H15" s="15">
        <f>standard_2015!$P$25</f>
        <v>0</v>
      </c>
      <c r="I15" s="15">
        <f>standard_2016!$P$25</f>
        <v>0</v>
      </c>
      <c r="J15" s="15">
        <f>standard_2017!$P$25</f>
        <v>0</v>
      </c>
      <c r="K15" s="15">
        <f>standard_2018!$P$25</f>
        <v>0</v>
      </c>
    </row>
    <row r="16" spans="1:11">
      <c r="A16" s="18" t="s">
        <v>93</v>
      </c>
      <c r="B16" s="3">
        <f>standard_2009!$Q$25</f>
        <v>4</v>
      </c>
      <c r="C16" s="3">
        <f>standard_2010!$Q$25</f>
        <v>5</v>
      </c>
      <c r="D16" s="3">
        <f>standard_2011!$Q$25</f>
        <v>4</v>
      </c>
      <c r="E16" s="3">
        <f>standard_2012!$Q$25</f>
        <v>4</v>
      </c>
      <c r="F16" s="3">
        <f>standard_2013!$Q$25</f>
        <v>2</v>
      </c>
      <c r="G16" s="3">
        <f>standard_2014!$Q$25</f>
        <v>1</v>
      </c>
      <c r="H16" s="3">
        <f>standard_2015!$Q$25</f>
        <v>1</v>
      </c>
      <c r="I16" s="3">
        <f>standard_2016!$Q$25</f>
        <v>2</v>
      </c>
      <c r="J16" s="3">
        <f>standard_2017!$Q$25</f>
        <v>3</v>
      </c>
      <c r="K16" s="3">
        <f>standard_2018!$Q$25</f>
        <v>2</v>
      </c>
    </row>
    <row r="17" spans="1:11">
      <c r="A17" s="21" t="s">
        <v>94</v>
      </c>
      <c r="B17" s="22">
        <f>standard_2009!$R$25</f>
        <v>96.26904674273095</v>
      </c>
      <c r="C17" s="22">
        <f>standard_2010!$R$25</f>
        <v>101.4436265488897</v>
      </c>
      <c r="D17" s="22">
        <f>standard_2011!$R$25</f>
        <v>79.896501159659067</v>
      </c>
      <c r="E17" s="22">
        <f>standard_2012!$R$25</f>
        <v>66.843526565331075</v>
      </c>
      <c r="F17" s="22">
        <f>standard_2013!$R$25</f>
        <v>50.6549490609641</v>
      </c>
      <c r="G17" s="22">
        <f>standard_2014!$R$25</f>
        <v>36.81832286343564</v>
      </c>
      <c r="H17" s="22">
        <f>standard_2015!$R$25</f>
        <v>34.89662467857957</v>
      </c>
      <c r="I17" s="22">
        <f>standard_2016!$R$25</f>
        <v>46.033913246319251</v>
      </c>
      <c r="J17" s="22">
        <f>standard_2017!$R$25</f>
        <v>53.881475875836784</v>
      </c>
      <c r="K17" s="22">
        <f>standard_2018!$R$25</f>
        <v>57.655567490153949</v>
      </c>
    </row>
    <row r="18" spans="1:11">
      <c r="A18" s="58" t="s">
        <v>137</v>
      </c>
      <c r="B18" s="59">
        <f>standard_2009!$Z$25</f>
        <v>36.495825032566522</v>
      </c>
      <c r="C18" s="59">
        <f>standard_2010!$Z$25</f>
        <v>24.336126361214522</v>
      </c>
      <c r="D18" s="59">
        <f>standard_2011!$Z$25</f>
        <v>57.516637009490303</v>
      </c>
      <c r="E18" s="59">
        <f>standard_2012!$Z$25</f>
        <v>54.189557663724827</v>
      </c>
      <c r="F18" s="59">
        <f>standard_2013!$Z$25</f>
        <v>60.315741721241537</v>
      </c>
      <c r="G18" s="59">
        <f>standard_2014!$Z$25</f>
        <v>37.500309414328783</v>
      </c>
      <c r="H18" s="59">
        <f>standard_2015!$Z$25</f>
        <v>47.463877947523095</v>
      </c>
      <c r="I18" s="59">
        <f>standard_2016!$Z$25</f>
        <v>46.692164951575869</v>
      </c>
      <c r="J18" s="59">
        <f>standard_2017!$Z$25</f>
        <v>35.917967891658854</v>
      </c>
      <c r="K18" s="59">
        <f>standard_2018!$Z$25</f>
        <v>25.749540464007158</v>
      </c>
    </row>
    <row r="19" spans="1:11">
      <c r="A19" s="19" t="s">
        <v>55</v>
      </c>
      <c r="B19" s="15">
        <f>standard_2009!$S$25</f>
        <v>15</v>
      </c>
      <c r="C19" s="15">
        <f>standard_2010!$S$25</f>
        <v>12</v>
      </c>
      <c r="D19" s="15">
        <f>standard_2011!$S$25</f>
        <v>9</v>
      </c>
      <c r="E19" s="15">
        <f>standard_2012!$S$25</f>
        <v>6</v>
      </c>
      <c r="F19" s="15">
        <f>standard_2013!$S$25</f>
        <v>3</v>
      </c>
      <c r="G19" s="15">
        <f>standard_2014!$S$25</f>
        <v>1</v>
      </c>
      <c r="H19" s="15">
        <f>standard_2015!$S$25</f>
        <v>1</v>
      </c>
      <c r="I19" s="15">
        <f>standard_2016!$S$25</f>
        <v>4</v>
      </c>
      <c r="J19" s="15">
        <f>standard_2017!$S$25</f>
        <v>18</v>
      </c>
      <c r="K19" s="15">
        <f>standard_2018!$S$25</f>
        <v>20</v>
      </c>
    </row>
  </sheetData>
  <conditionalFormatting sqref="B2:K12">
    <cfRule type="cellIs" dxfId="8" priority="2" stopIfTrue="1" operator="greaterThanOrEqual">
      <formula>100</formula>
    </cfRule>
  </conditionalFormatting>
  <conditionalFormatting sqref="B13:K15">
    <cfRule type="cellIs" dxfId="7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Q25" sqref="Q25"/>
    </sheetView>
  </sheetViews>
  <sheetFormatPr defaultRowHeight="12.75"/>
  <cols>
    <col min="2" max="2" width="16.42578125" customWidth="1"/>
    <col min="3" max="12" width="7.42578125" customWidth="1"/>
    <col min="15" max="15" width="8.85546875" bestFit="1" customWidth="1"/>
    <col min="16" max="16" width="10.85546875" bestFit="1" customWidth="1"/>
    <col min="17" max="17" width="14.28515625" bestFit="1" customWidth="1"/>
  </cols>
  <sheetData>
    <row r="1" spans="1:17" ht="16.5" customHeight="1">
      <c r="A1" s="4" t="s">
        <v>156</v>
      </c>
      <c r="B1" s="52" t="s">
        <v>125</v>
      </c>
      <c r="C1" s="44">
        <v>2009</v>
      </c>
      <c r="D1" s="44">
        <v>2010</v>
      </c>
      <c r="E1" s="44">
        <v>2011</v>
      </c>
      <c r="F1" s="44">
        <v>2012</v>
      </c>
      <c r="G1" s="44">
        <v>2013</v>
      </c>
      <c r="H1" s="44">
        <v>2014</v>
      </c>
      <c r="I1" s="44">
        <v>2015</v>
      </c>
      <c r="J1" s="44">
        <v>2016</v>
      </c>
      <c r="K1" s="44">
        <v>2017</v>
      </c>
      <c r="L1" s="44">
        <v>2018</v>
      </c>
      <c r="M1" t="s">
        <v>157</v>
      </c>
    </row>
    <row r="2" spans="1:17" ht="10.5" customHeight="1">
      <c r="A2" s="4" t="str">
        <f>standard_2018!A22</f>
        <v>EUR</v>
      </c>
      <c r="B2" s="49" t="str">
        <f>standard_2018!B22</f>
        <v>Austria</v>
      </c>
      <c r="C2" s="46">
        <f>standard_2009!R22</f>
        <v>51.112692445399212</v>
      </c>
      <c r="D2" s="46">
        <f>standard_2010!R22</f>
        <v>55.307644110275696</v>
      </c>
      <c r="E2" s="46">
        <f>standard_2011!R22</f>
        <v>54.739456867276424</v>
      </c>
      <c r="F2" s="46">
        <f>standard_2012!R22</f>
        <v>64.232266271739945</v>
      </c>
      <c r="G2" s="46">
        <f>standard_2013!R22</f>
        <v>55.308419859171742</v>
      </c>
      <c r="H2" s="46">
        <f>standard_2014!R22</f>
        <v>61.062447786131997</v>
      </c>
      <c r="I2" s="46">
        <f>standard_2015!R22</f>
        <v>56.572204320324616</v>
      </c>
      <c r="J2" s="46">
        <f>standard_2016!R22</f>
        <v>55.438775510204081</v>
      </c>
      <c r="K2" s="46">
        <f>standard_2017!R22</f>
        <v>35.707453156701277</v>
      </c>
      <c r="L2" s="46">
        <f>standard_2018!R22</f>
        <v>37.239988499386996</v>
      </c>
      <c r="M2" s="3">
        <f t="shared" ref="M2:M29" si="0">L2-K2</f>
        <v>1.5325353426857191</v>
      </c>
    </row>
    <row r="3" spans="1:17" ht="10.5" customHeight="1">
      <c r="A3" s="4" t="str">
        <f>standard_2018!A6</f>
        <v>N_EUR</v>
      </c>
      <c r="B3" s="45" t="str">
        <f>standard_2018!B6</f>
        <v>Denmark</v>
      </c>
      <c r="C3" s="46">
        <f>standard_2009!R6</f>
        <v>82.057763456259707</v>
      </c>
      <c r="D3" s="46">
        <f>standard_2010!R6</f>
        <v>117.31248304744544</v>
      </c>
      <c r="E3" s="46">
        <f>standard_2011!R6</f>
        <v>147.62792533281254</v>
      </c>
      <c r="F3" s="46">
        <f>standard_2012!R6</f>
        <v>154.95246232464277</v>
      </c>
      <c r="G3" s="46">
        <f>standard_2013!R6</f>
        <v>111.92073527975784</v>
      </c>
      <c r="H3" s="46">
        <f>standard_2014!R6</f>
        <v>103.88335015026743</v>
      </c>
      <c r="I3" s="46">
        <f>standard_2015!R6</f>
        <v>58.590911803317816</v>
      </c>
      <c r="J3" s="46">
        <f>standard_2016!R6</f>
        <v>46.957998350855497</v>
      </c>
      <c r="K3" s="46">
        <f>standard_2017!R6</f>
        <v>40.202521997634776</v>
      </c>
      <c r="L3" s="46">
        <f>standard_2018!R6</f>
        <v>40.729203962286668</v>
      </c>
      <c r="M3" s="3">
        <f t="shared" si="0"/>
        <v>0.52668196465189254</v>
      </c>
      <c r="O3" s="41" t="s">
        <v>127</v>
      </c>
      <c r="P3" s="42" t="s">
        <v>128</v>
      </c>
      <c r="Q3" s="43" t="s">
        <v>124</v>
      </c>
    </row>
    <row r="4" spans="1:17" ht="10.5" customHeight="1">
      <c r="A4" s="4" t="str">
        <f>standard_2018!A14</f>
        <v>EUR</v>
      </c>
      <c r="B4" s="49" t="str">
        <f>standard_2018!B14</f>
        <v>Italy</v>
      </c>
      <c r="C4" s="46">
        <f>standard_2009!R14</f>
        <v>96.436160748190815</v>
      </c>
      <c r="D4" s="46">
        <f>standard_2010!R14</f>
        <v>128.93138148401306</v>
      </c>
      <c r="E4" s="46">
        <f>standard_2011!R14</f>
        <v>146.4815718951057</v>
      </c>
      <c r="F4" s="46">
        <f>standard_2012!R14</f>
        <v>148.77069025377295</v>
      </c>
      <c r="G4" s="46">
        <f>standard_2013!R14</f>
        <v>148.12534311970401</v>
      </c>
      <c r="H4" s="46">
        <f>standard_2014!R14</f>
        <v>153.20126343998524</v>
      </c>
      <c r="I4" s="46">
        <f>standard_2015!R14</f>
        <v>89.254139135718077</v>
      </c>
      <c r="J4" s="46">
        <f>standard_2016!R14</f>
        <v>47.097565341926249</v>
      </c>
      <c r="K4" s="46">
        <f>standard_2017!R14</f>
        <v>41.320658247349975</v>
      </c>
      <c r="L4" s="46">
        <f>standard_2018!R14</f>
        <v>40.7124955245256</v>
      </c>
      <c r="M4" s="3">
        <f t="shared" si="0"/>
        <v>-0.60816272282437467</v>
      </c>
    </row>
    <row r="5" spans="1:17" ht="10.5" customHeight="1">
      <c r="A5" s="4" t="str">
        <f>standard_2018!A28</f>
        <v>EUR</v>
      </c>
      <c r="B5" s="49" t="str">
        <f>standard_2018!B28</f>
        <v>Finland</v>
      </c>
      <c r="C5" s="46">
        <f>standard_2009!R28</f>
        <v>75.816212609445685</v>
      </c>
      <c r="D5" s="46">
        <f>standard_2010!R28</f>
        <v>137.54096008419316</v>
      </c>
      <c r="E5" s="46">
        <f>standard_2011!R28</f>
        <v>133.33031442241969</v>
      </c>
      <c r="F5" s="46">
        <f>standard_2012!R28</f>
        <v>83.919859171738864</v>
      </c>
      <c r="G5" s="46">
        <f>standard_2013!R28</f>
        <v>71.96616541353383</v>
      </c>
      <c r="H5" s="46">
        <f>standard_2014!R28</f>
        <v>77.02531762306198</v>
      </c>
      <c r="I5" s="46">
        <f>standard_2015!R28</f>
        <v>84.561067170089729</v>
      </c>
      <c r="J5" s="46">
        <f>standard_2016!R28</f>
        <v>56.790949234558255</v>
      </c>
      <c r="K5" s="46">
        <f>standard_2017!R28</f>
        <v>41.817042606516289</v>
      </c>
      <c r="L5" s="46">
        <f>standard_2018!R28</f>
        <v>41.708882596100636</v>
      </c>
      <c r="M5" s="3">
        <f t="shared" si="0"/>
        <v>-0.10816001041565215</v>
      </c>
    </row>
    <row r="6" spans="1:17" ht="10.5" customHeight="1">
      <c r="A6" s="4" t="str">
        <f>standard_2018!A23</f>
        <v>N_EUR</v>
      </c>
      <c r="B6" s="45" t="str">
        <f>standard_2018!B23</f>
        <v>Poland</v>
      </c>
      <c r="C6" s="46">
        <f>standard_2009!R23</f>
        <v>62.747322852586009</v>
      </c>
      <c r="D6" s="46">
        <f>standard_2010!R23</f>
        <v>69.653221047957885</v>
      </c>
      <c r="E6" s="46">
        <f>standard_2011!R23</f>
        <v>119.45513258671153</v>
      </c>
      <c r="F6" s="46">
        <f>standard_2012!R23</f>
        <v>96.163034751380636</v>
      </c>
      <c r="G6" s="46">
        <f>standard_2013!R23</f>
        <v>84.827135479391117</v>
      </c>
      <c r="H6" s="46">
        <f>standard_2014!R23</f>
        <v>46.676583232974217</v>
      </c>
      <c r="I6" s="46">
        <f>standard_2015!R23</f>
        <v>40.739492128589873</v>
      </c>
      <c r="J6" s="46">
        <f>standard_2016!R23</f>
        <v>50.241279605941259</v>
      </c>
      <c r="K6" s="46">
        <f>standard_2017!R23</f>
        <v>43.598075274767005</v>
      </c>
      <c r="L6" s="46">
        <f>standard_2018!R23</f>
        <v>42.369264611745812</v>
      </c>
      <c r="M6" s="3">
        <f t="shared" si="0"/>
        <v>-1.2288106630211928</v>
      </c>
    </row>
    <row r="7" spans="1:17" ht="10.5" customHeight="1">
      <c r="A7" s="4" t="str">
        <f>standard_2018!A3</f>
        <v>EUR</v>
      </c>
      <c r="B7" s="49" t="str">
        <f>standard_2018!B3</f>
        <v>Belgium</v>
      </c>
      <c r="C7" s="46">
        <f>standard_2009!R3</f>
        <v>59.383564430556916</v>
      </c>
      <c r="D7" s="46">
        <f>standard_2010!R3</f>
        <v>64.278404344193817</v>
      </c>
      <c r="E7" s="46">
        <f>standard_2011!R3</f>
        <v>78.477118119975259</v>
      </c>
      <c r="F7" s="46">
        <f>standard_2012!R3</f>
        <v>66.063342881012048</v>
      </c>
      <c r="G7" s="46">
        <f>standard_2013!R3</f>
        <v>66.843803231021283</v>
      </c>
      <c r="H7" s="46">
        <f>standard_2014!R3</f>
        <v>76.741727153381291</v>
      </c>
      <c r="I7" s="46">
        <f>standard_2015!R3</f>
        <v>77.827650837049333</v>
      </c>
      <c r="J7" s="46">
        <f>standard_2016!R3</f>
        <v>51.596068092308698</v>
      </c>
      <c r="K7" s="46">
        <f>standard_2017!R3</f>
        <v>31.905043995269555</v>
      </c>
      <c r="L7" s="46">
        <f>standard_2018!R3</f>
        <v>43.621613557703782</v>
      </c>
      <c r="M7" s="3">
        <f t="shared" si="0"/>
        <v>11.716569562434227</v>
      </c>
    </row>
    <row r="8" spans="1:17" ht="10.5" customHeight="1">
      <c r="A8" s="4" t="str">
        <f>standard_2018!A18</f>
        <v>EUR</v>
      </c>
      <c r="B8" s="49" t="str">
        <f>standard_2018!B18</f>
        <v>Luxembourg</v>
      </c>
      <c r="C8" s="46">
        <f>standard_2009!R18</f>
        <v>68.938382210938599</v>
      </c>
      <c r="D8" s="46">
        <f>standard_2010!R18</f>
        <v>61.224402998839089</v>
      </c>
      <c r="E8" s="46">
        <f>standard_2011!R18</f>
        <v>56.949161323221475</v>
      </c>
      <c r="F8" s="46">
        <f>standard_2012!R18</f>
        <v>77.684517028501986</v>
      </c>
      <c r="G8" s="46">
        <f>standard_2013!R18</f>
        <v>70.964573229610821</v>
      </c>
      <c r="H8" s="46">
        <f>standard_2014!R18</f>
        <v>96.43563182848898</v>
      </c>
      <c r="I8" s="46">
        <f>standard_2015!R18</f>
        <v>64.127136021872857</v>
      </c>
      <c r="J8" s="46">
        <f>standard_2016!R18</f>
        <v>55.048522279725283</v>
      </c>
      <c r="K8" s="46">
        <f>standard_2017!R18</f>
        <v>81.799875771680277</v>
      </c>
      <c r="L8" s="46">
        <f>standard_2018!R18</f>
        <v>45.492540875999524</v>
      </c>
      <c r="M8" s="3">
        <f t="shared" si="0"/>
        <v>-36.307334895680754</v>
      </c>
    </row>
    <row r="9" spans="1:17" ht="10.5" customHeight="1">
      <c r="A9" s="4" t="str">
        <f>standard_2018!A26</f>
        <v>EUR</v>
      </c>
      <c r="B9" s="49" t="str">
        <f>standard_2018!B26</f>
        <v>Slovenia</v>
      </c>
      <c r="C9" s="46">
        <f>standard_2009!R26</f>
        <v>54.928877930757622</v>
      </c>
      <c r="D9" s="46">
        <f>standard_2010!R26</f>
        <v>75.995285833631698</v>
      </c>
      <c r="E9" s="46">
        <f>standard_2011!R26</f>
        <v>140.00441580140827</v>
      </c>
      <c r="F9" s="46">
        <f>standard_2012!R26</f>
        <v>170.78711660102636</v>
      </c>
      <c r="G9" s="46">
        <f>standard_2013!R26</f>
        <v>140.58321398734932</v>
      </c>
      <c r="H9" s="46">
        <f>standard_2014!R26</f>
        <v>89.959601384413418</v>
      </c>
      <c r="I9" s="46">
        <f>standard_2015!R26</f>
        <v>45.477891156462583</v>
      </c>
      <c r="J9" s="46">
        <f>standard_2016!R26</f>
        <v>39.126145992687341</v>
      </c>
      <c r="K9" s="46">
        <f>standard_2017!R26</f>
        <v>45.000393299265475</v>
      </c>
      <c r="L9" s="46">
        <f>standard_2018!R26</f>
        <v>46.236820405993342</v>
      </c>
      <c r="M9" s="3">
        <f t="shared" si="0"/>
        <v>1.2364271067278665</v>
      </c>
    </row>
    <row r="10" spans="1:17" ht="10.5" customHeight="1">
      <c r="A10" s="4" t="str">
        <f>standard_2018!A20</f>
        <v>EUR</v>
      </c>
      <c r="B10" s="49" t="str">
        <f>standard_2018!B20</f>
        <v>Malta</v>
      </c>
      <c r="C10" s="46">
        <f>standard_2009!R20</f>
        <v>60.242907051177724</v>
      </c>
      <c r="D10" s="46">
        <f>standard_2010!R20</f>
        <v>55.58094641365318</v>
      </c>
      <c r="E10" s="46">
        <f>standard_2011!R20</f>
        <v>66.967971877746308</v>
      </c>
      <c r="F10" s="46">
        <f>standard_2012!R20</f>
        <v>50.356879753496294</v>
      </c>
      <c r="G10" s="46">
        <f>standard_2013!R20</f>
        <v>34.604726100966701</v>
      </c>
      <c r="H10" s="46">
        <f>standard_2014!R20</f>
        <v>46.518189412926247</v>
      </c>
      <c r="I10" s="46">
        <f>standard_2015!R20</f>
        <v>35.716336295283661</v>
      </c>
      <c r="J10" s="46">
        <f>standard_2016!R20</f>
        <v>41.431329948247239</v>
      </c>
      <c r="K10" s="46">
        <f>standard_2017!R20</f>
        <v>38.760714014473415</v>
      </c>
      <c r="L10" s="46">
        <f>standard_2018!R20</f>
        <v>47.118119975262843</v>
      </c>
      <c r="M10" s="3">
        <f t="shared" si="0"/>
        <v>8.3574059607894284</v>
      </c>
    </row>
    <row r="11" spans="1:17" ht="10.5" customHeight="1">
      <c r="A11" s="4" t="str">
        <f>standard_2018!A12</f>
        <v>EUR</v>
      </c>
      <c r="B11" s="49" t="str">
        <f>standard_2018!B12</f>
        <v>France</v>
      </c>
      <c r="C11" s="46">
        <f>standard_2009!R12</f>
        <v>61.448203842940686</v>
      </c>
      <c r="D11" s="46">
        <f>standard_2010!R12</f>
        <v>87.329359654547616</v>
      </c>
      <c r="E11" s="46">
        <f>standard_2011!R12</f>
        <v>97.032304787943886</v>
      </c>
      <c r="F11" s="46">
        <f>standard_2012!R12</f>
        <v>83.328342501274832</v>
      </c>
      <c r="G11" s="46">
        <f>standard_2013!R12</f>
        <v>69.32463735095314</v>
      </c>
      <c r="H11" s="46">
        <f>standard_2014!R12</f>
        <v>71.427226073842618</v>
      </c>
      <c r="I11" s="46">
        <f>standard_2015!R12</f>
        <v>53.18844730874806</v>
      </c>
      <c r="J11" s="46">
        <f>standard_2016!R12</f>
        <v>46.717920341980495</v>
      </c>
      <c r="K11" s="46">
        <f>standard_2017!R12</f>
        <v>45.757901246623057</v>
      </c>
      <c r="L11" s="46">
        <f>standard_2018!R12</f>
        <v>47.162207466718748</v>
      </c>
      <c r="M11" s="3">
        <f t="shared" si="0"/>
        <v>1.4043062200956911</v>
      </c>
    </row>
    <row r="12" spans="1:17" ht="10.5" customHeight="1">
      <c r="A12" s="4" t="str">
        <f>standard_2018!A29</f>
        <v>N_EUR</v>
      </c>
      <c r="B12" s="45" t="str">
        <f>standard_2018!B29</f>
        <v>Sweden</v>
      </c>
      <c r="C12" s="46">
        <f>standard_2009!R29</f>
        <v>93.571499094055483</v>
      </c>
      <c r="D12" s="46">
        <f>standard_2010!R29</f>
        <v>97.593282448545622</v>
      </c>
      <c r="E12" s="46">
        <f>standard_2011!R29</f>
        <v>76.430432140958459</v>
      </c>
      <c r="F12" s="46">
        <f>standard_2012!R29</f>
        <v>81.577721359676261</v>
      </c>
      <c r="G12" s="46">
        <f>standard_2013!R29</f>
        <v>77.225987045535916</v>
      </c>
      <c r="H12" s="46">
        <f>standard_2014!R29</f>
        <v>68.783134785014497</v>
      </c>
      <c r="I12" s="46">
        <f>standard_2015!R29</f>
        <v>70.809325803686704</v>
      </c>
      <c r="J12" s="46">
        <f>standard_2016!R29</f>
        <v>66.177190812529162</v>
      </c>
      <c r="K12" s="46">
        <f>standard_2017!R29</f>
        <v>56.055845783289392</v>
      </c>
      <c r="L12" s="46">
        <f>standard_2018!R29</f>
        <v>46.50757846998448</v>
      </c>
      <c r="M12" s="3">
        <f t="shared" si="0"/>
        <v>-9.5482673133049119</v>
      </c>
    </row>
    <row r="13" spans="1:17" ht="10.5" customHeight="1">
      <c r="A13" s="4" t="str">
        <f>standard_2018!A7</f>
        <v>EUR</v>
      </c>
      <c r="B13" s="49" t="str">
        <f>standard_2018!B7</f>
        <v>Germany</v>
      </c>
      <c r="C13" s="46">
        <f>standard_2009!R7</f>
        <v>48.062686478100019</v>
      </c>
      <c r="D13" s="46">
        <f>standard_2010!R7</f>
        <v>49.186507936507937</v>
      </c>
      <c r="E13" s="46">
        <f>standard_2011!R7</f>
        <v>53.699164035630204</v>
      </c>
      <c r="F13" s="46">
        <f>standard_2012!R7</f>
        <v>66.580113704173854</v>
      </c>
      <c r="G13" s="46">
        <f>standard_2013!R7</f>
        <v>52.631459601384414</v>
      </c>
      <c r="H13" s="46">
        <f>standard_2014!R7</f>
        <v>48.982331369549414</v>
      </c>
      <c r="I13" s="46">
        <f>standard_2015!R7</f>
        <v>44.694851305753559</v>
      </c>
      <c r="J13" s="46">
        <f>standard_2016!R7</f>
        <v>46.06353003721425</v>
      </c>
      <c r="K13" s="46">
        <f>standard_2017!R7</f>
        <v>42.965549696752703</v>
      </c>
      <c r="L13" s="46">
        <f>standard_2018!R7</f>
        <v>47.836113552278967</v>
      </c>
      <c r="M13" s="3">
        <f t="shared" si="0"/>
        <v>4.8705638555262638</v>
      </c>
    </row>
    <row r="14" spans="1:17" ht="10.5" customHeight="1">
      <c r="A14" s="4" t="str">
        <f>standard_2018!A8</f>
        <v>EUR</v>
      </c>
      <c r="B14" s="49" t="str">
        <f>standard_2018!B8</f>
        <v>Estonia</v>
      </c>
      <c r="C14" s="46">
        <f>standard_2009!R8</f>
        <v>157.77360066833748</v>
      </c>
      <c r="D14" s="46">
        <f>standard_2010!R8</f>
        <v>209.91753192505072</v>
      </c>
      <c r="E14" s="46">
        <f>standard_2011!R8</f>
        <v>148.67982456140348</v>
      </c>
      <c r="F14" s="46">
        <f>standard_2012!R8</f>
        <v>71.173919647603853</v>
      </c>
      <c r="G14" s="46">
        <f>standard_2013!R8</f>
        <v>55.388400655317938</v>
      </c>
      <c r="H14" s="46">
        <f>standard_2014!R8</f>
        <v>67.506748472913884</v>
      </c>
      <c r="I14" s="46">
        <f>standard_2015!R8</f>
        <v>55.039449272531975</v>
      </c>
      <c r="J14" s="46">
        <f>standard_2016!R8</f>
        <v>48.35418633162994</v>
      </c>
      <c r="K14" s="46">
        <f>standard_2017!R8</f>
        <v>44.356396944742805</v>
      </c>
      <c r="L14" s="46">
        <f>standard_2018!R8</f>
        <v>47.685306339441688</v>
      </c>
      <c r="M14" s="3">
        <f t="shared" si="0"/>
        <v>3.3289093946988828</v>
      </c>
    </row>
    <row r="15" spans="1:17" ht="10.5" customHeight="1">
      <c r="A15" s="4" t="str">
        <f>standard_2018!A16</f>
        <v>EUR</v>
      </c>
      <c r="B15" s="49" t="str">
        <f>standard_2018!B16</f>
        <v>Latvia</v>
      </c>
      <c r="C15" s="46">
        <f>standard_2009!R16</f>
        <v>212.43811910729204</v>
      </c>
      <c r="D15" s="46">
        <f>standard_2010!R16</f>
        <v>247.19702665755295</v>
      </c>
      <c r="E15" s="46">
        <f>standard_2011!R16</f>
        <v>259.68179377013962</v>
      </c>
      <c r="F15" s="46">
        <f>standard_2012!R16</f>
        <v>101.70798750122059</v>
      </c>
      <c r="G15" s="46">
        <f>standard_2013!R16</f>
        <v>58.697154140763153</v>
      </c>
      <c r="H15" s="46">
        <f>standard_2014!R16</f>
        <v>60.872915513892956</v>
      </c>
      <c r="I15" s="46">
        <f>standard_2015!R16</f>
        <v>56.776554481441693</v>
      </c>
      <c r="J15" s="46">
        <f>standard_2016!R16</f>
        <v>62.65952760689602</v>
      </c>
      <c r="K15" s="46">
        <f>standard_2017!R16</f>
        <v>52.690367694127097</v>
      </c>
      <c r="L15" s="46">
        <f>standard_2018!R16</f>
        <v>51.346938775510203</v>
      </c>
      <c r="M15" s="3">
        <f t="shared" si="0"/>
        <v>-1.343428918616894</v>
      </c>
    </row>
    <row r="16" spans="1:17" ht="10.5" customHeight="1">
      <c r="A16" s="4" t="str">
        <f>standard_2018!A21</f>
        <v>EUR</v>
      </c>
      <c r="B16" s="49" t="str">
        <f>standard_2018!B21</f>
        <v>Netherlands</v>
      </c>
      <c r="C16" s="46">
        <f>standard_2009!R21</f>
        <v>57.716659071922223</v>
      </c>
      <c r="D16" s="46">
        <f>standard_2010!R21</f>
        <v>57.967301912790631</v>
      </c>
      <c r="E16" s="46">
        <f>standard_2011!R21</f>
        <v>69.553515824192502</v>
      </c>
      <c r="F16" s="46">
        <f>standard_2012!R21</f>
        <v>84.455201857457496</v>
      </c>
      <c r="G16" s="46">
        <f>standard_2013!R21</f>
        <v>85.943698532044408</v>
      </c>
      <c r="H16" s="46">
        <f>standard_2014!R21</f>
        <v>90.741369115429265</v>
      </c>
      <c r="I16" s="46">
        <f>standard_2015!R21</f>
        <v>68.035933990821206</v>
      </c>
      <c r="J16" s="46">
        <f>standard_2016!R21</f>
        <v>52.518495915112453</v>
      </c>
      <c r="K16" s="46">
        <f>standard_2017!R21</f>
        <v>46.658700322234154</v>
      </c>
      <c r="L16" s="46">
        <f>standard_2018!R21</f>
        <v>53.485499462943075</v>
      </c>
      <c r="M16" s="3">
        <f t="shared" si="0"/>
        <v>6.8267991407089212</v>
      </c>
    </row>
    <row r="17" spans="1:13" ht="10.5" customHeight="1">
      <c r="A17" s="4" t="str">
        <f>standard_2018!A4</f>
        <v>N_EUR</v>
      </c>
      <c r="B17" s="45" t="str">
        <f>standard_2018!B4</f>
        <v>Bulgaria</v>
      </c>
      <c r="C17" s="46">
        <f>standard_2009!R4</f>
        <v>117.32418980351311</v>
      </c>
      <c r="D17" s="46">
        <f>standard_2010!R4</f>
        <v>126.32256507068539</v>
      </c>
      <c r="E17" s="46">
        <f>standard_2011!R4</f>
        <v>222.20870900194205</v>
      </c>
      <c r="F17" s="46">
        <f>standard_2012!R4</f>
        <v>162.65492193687683</v>
      </c>
      <c r="G17" s="46">
        <f>standard_2013!R4</f>
        <v>111.43573218761188</v>
      </c>
      <c r="H17" s="46">
        <f>standard_2014!R4</f>
        <v>66.791765669585217</v>
      </c>
      <c r="I17" s="46">
        <f>standard_2015!R4</f>
        <v>52.912291551389295</v>
      </c>
      <c r="J17" s="46">
        <f>standard_2016!R4</f>
        <v>53.257833436404873</v>
      </c>
      <c r="K17" s="46">
        <f>standard_2017!R4</f>
        <v>51.426170946847627</v>
      </c>
      <c r="L17" s="46">
        <f>standard_2018!R4</f>
        <v>54.112090290661726</v>
      </c>
      <c r="M17" s="3">
        <f t="shared" si="0"/>
        <v>2.6859193438140991</v>
      </c>
    </row>
    <row r="18" spans="1:13" ht="10.5" customHeight="1">
      <c r="A18" s="4" t="str">
        <f>standard_2018!A17</f>
        <v>EUR</v>
      </c>
      <c r="B18" s="49" t="str">
        <f>standard_2018!B17</f>
        <v>Lithuania</v>
      </c>
      <c r="C18" s="46">
        <f>standard_2009!R17</f>
        <v>154.17066475713091</v>
      </c>
      <c r="D18" s="46">
        <f>standard_2010!R17</f>
        <v>229.98033774913475</v>
      </c>
      <c r="E18" s="46">
        <f>standard_2011!R17</f>
        <v>202.97571851707193</v>
      </c>
      <c r="F18" s="46">
        <f>standard_2012!R17</f>
        <v>90.897064088793414</v>
      </c>
      <c r="G18" s="46">
        <f>standard_2013!R17</f>
        <v>36.820056092612489</v>
      </c>
      <c r="H18" s="46">
        <f>standard_2014!R17</f>
        <v>50.436204146730461</v>
      </c>
      <c r="I18" s="46">
        <f>standard_2015!R17</f>
        <v>50.041095704629541</v>
      </c>
      <c r="J18" s="46">
        <f>standard_2016!R17</f>
        <v>59.894606646486345</v>
      </c>
      <c r="K18" s="46">
        <f>standard_2017!R17</f>
        <v>55.271135088804265</v>
      </c>
      <c r="L18" s="46">
        <f>standard_2018!R17</f>
        <v>53.515859453829378</v>
      </c>
      <c r="M18" s="3">
        <f t="shared" si="0"/>
        <v>-1.7552756349748861</v>
      </c>
    </row>
    <row r="19" spans="1:13" ht="10.5" customHeight="1">
      <c r="A19" s="4" t="str">
        <f>standard_2018!A19</f>
        <v>N_EUR</v>
      </c>
      <c r="B19" s="45" t="str">
        <f>standard_2018!B19</f>
        <v>Hungary</v>
      </c>
      <c r="C19" s="46">
        <f>standard_2009!R19</f>
        <v>154.67388167388168</v>
      </c>
      <c r="D19" s="46">
        <f>standard_2010!R19</f>
        <v>123.23803097487308</v>
      </c>
      <c r="E19" s="46">
        <f>standard_2011!R19</f>
        <v>108.82803328667991</v>
      </c>
      <c r="F19" s="46">
        <f>standard_2012!R19</f>
        <v>94.499940327007991</v>
      </c>
      <c r="G19" s="46">
        <f>standard_2013!R19</f>
        <v>79.284640171858214</v>
      </c>
      <c r="H19" s="46">
        <f>standard_2014!R19</f>
        <v>80.847090670398941</v>
      </c>
      <c r="I19" s="46">
        <f>standard_2015!R19</f>
        <v>73.149410322342661</v>
      </c>
      <c r="J19" s="46">
        <f>standard_2016!R19</f>
        <v>70.718679816424171</v>
      </c>
      <c r="K19" s="46">
        <f>standard_2017!R19</f>
        <v>49.149988065401601</v>
      </c>
      <c r="L19" s="46">
        <f>standard_2018!R19</f>
        <v>55.202530134860957</v>
      </c>
      <c r="M19" s="3">
        <f t="shared" si="0"/>
        <v>6.0525420694593564</v>
      </c>
    </row>
    <row r="20" spans="1:13" ht="10.5" customHeight="1">
      <c r="A20" s="4" t="str">
        <f>standard_2018!A5</f>
        <v>N_EUR</v>
      </c>
      <c r="B20" s="45" t="str">
        <f>standard_2018!B5</f>
        <v>Czech Republic</v>
      </c>
      <c r="C20" s="46">
        <f>standard_2009!R5</f>
        <v>60.777300393841749</v>
      </c>
      <c r="D20" s="46">
        <f>standard_2010!R5</f>
        <v>82.063643958380808</v>
      </c>
      <c r="E20" s="46">
        <f>standard_2011!R5</f>
        <v>70.476282698087203</v>
      </c>
      <c r="F20" s="46">
        <f>standard_2012!R5</f>
        <v>65.756124618906568</v>
      </c>
      <c r="G20" s="46">
        <f>standard_2013!R5</f>
        <v>54.825147283793903</v>
      </c>
      <c r="H20" s="46">
        <f>standard_2014!R5</f>
        <v>53.554758107389681</v>
      </c>
      <c r="I20" s="46">
        <f>standard_2015!R5</f>
        <v>43.467706061691025</v>
      </c>
      <c r="J20" s="46">
        <f>standard_2016!R5</f>
        <v>42.286674478403803</v>
      </c>
      <c r="K20" s="46">
        <f>standard_2017!R5</f>
        <v>51.17711215267606</v>
      </c>
      <c r="L20" s="46">
        <f>standard_2018!R5</f>
        <v>54.500455684666221</v>
      </c>
      <c r="M20" s="3">
        <f t="shared" si="0"/>
        <v>3.3233435319901616</v>
      </c>
    </row>
    <row r="21" spans="1:13" ht="10.5" customHeight="1">
      <c r="A21" s="4" t="str">
        <f>standard_2018!A25</f>
        <v>N_EUR</v>
      </c>
      <c r="B21" s="45" t="str">
        <f>standard_2018!B25</f>
        <v>Romania</v>
      </c>
      <c r="C21" s="46">
        <f>standard_2009!R25</f>
        <v>96.26904674273095</v>
      </c>
      <c r="D21" s="46">
        <f>standard_2010!R25</f>
        <v>101.4436265488897</v>
      </c>
      <c r="E21" s="46">
        <f>standard_2011!R25</f>
        <v>79.896501159659067</v>
      </c>
      <c r="F21" s="46">
        <f>standard_2012!R25</f>
        <v>66.843526565331075</v>
      </c>
      <c r="G21" s="46">
        <f>standard_2013!R25</f>
        <v>50.6549490609641</v>
      </c>
      <c r="H21" s="46">
        <f>standard_2014!R25</f>
        <v>36.81832286343564</v>
      </c>
      <c r="I21" s="46">
        <f>standard_2015!R25</f>
        <v>34.89662467857957</v>
      </c>
      <c r="J21" s="46">
        <f>standard_2016!R25</f>
        <v>46.033913246319251</v>
      </c>
      <c r="K21" s="46">
        <f>standard_2017!R25</f>
        <v>53.881475875836784</v>
      </c>
      <c r="L21" s="46">
        <f>standard_2018!R25</f>
        <v>57.655567490153949</v>
      </c>
      <c r="M21" s="3">
        <f t="shared" si="0"/>
        <v>3.7740916143171646</v>
      </c>
    </row>
    <row r="22" spans="1:13" ht="10.5" customHeight="1">
      <c r="A22" s="4" t="str">
        <f>standard_2018!A27</f>
        <v>EUR</v>
      </c>
      <c r="B22" s="49" t="str">
        <f>standard_2018!B27</f>
        <v>Slovakia</v>
      </c>
      <c r="C22" s="46">
        <f>standard_2009!R27</f>
        <v>104.1978021978022</v>
      </c>
      <c r="D22" s="46">
        <f>standard_2010!R27</f>
        <v>123.73752563226249</v>
      </c>
      <c r="E22" s="46">
        <f>standard_2011!R27</f>
        <v>145.42936073951111</v>
      </c>
      <c r="F22" s="46">
        <f>standard_2012!R27</f>
        <v>120.55997135696384</v>
      </c>
      <c r="G22" s="46">
        <f>standard_2013!R27</f>
        <v>60.179309203745298</v>
      </c>
      <c r="H22" s="46">
        <f>standard_2014!R27</f>
        <v>47.310313120463498</v>
      </c>
      <c r="I22" s="46">
        <f>standard_2015!R27</f>
        <v>51.342748104026292</v>
      </c>
      <c r="J22" s="46">
        <f>standard_2016!R27</f>
        <v>58.228433638208074</v>
      </c>
      <c r="K22" s="46">
        <f>standard_2017!R27</f>
        <v>63.646771148650842</v>
      </c>
      <c r="L22" s="46">
        <f>standard_2018!R27</f>
        <v>58.351441373997773</v>
      </c>
      <c r="M22" s="3">
        <f t="shared" si="0"/>
        <v>-5.2953297746530694</v>
      </c>
    </row>
    <row r="23" spans="1:13" ht="10.5" customHeight="1">
      <c r="A23" s="4" t="str">
        <f>standard_2018!A30</f>
        <v>N_EUR</v>
      </c>
      <c r="B23" s="60" t="str">
        <f>standard_2018!B30</f>
        <v>United Kingdom</v>
      </c>
      <c r="C23" s="48">
        <f>standard_2009!R30</f>
        <v>120.05477980665948</v>
      </c>
      <c r="D23" s="48">
        <f>standard_2010!R30</f>
        <v>143.33537306469637</v>
      </c>
      <c r="E23" s="48">
        <f>standard_2011!R30</f>
        <v>136.09486649524243</v>
      </c>
      <c r="F23" s="48">
        <f>standard_2012!R30</f>
        <v>92.112334407447193</v>
      </c>
      <c r="G23" s="48">
        <f>standard_2013!R30</f>
        <v>66.212137486573582</v>
      </c>
      <c r="H23" s="48">
        <f>standard_2014!R30</f>
        <v>77.717348023738992</v>
      </c>
      <c r="I23" s="48">
        <f>standard_2015!R30</f>
        <v>62.844641365318054</v>
      </c>
      <c r="J23" s="48">
        <f>standard_2016!R30</f>
        <v>50.880247154683239</v>
      </c>
      <c r="K23" s="48">
        <f>standard_2017!R30</f>
        <v>60.839778016469758</v>
      </c>
      <c r="L23" s="48">
        <f>standard_2018!R30</f>
        <v>64.174006444683144</v>
      </c>
      <c r="M23" s="3">
        <f t="shared" si="0"/>
        <v>3.3342284282133861</v>
      </c>
    </row>
    <row r="24" spans="1:13" ht="10.5" customHeight="1">
      <c r="A24" s="4" t="str">
        <f>standard_2018!A24</f>
        <v>EUR</v>
      </c>
      <c r="B24" s="49" t="str">
        <f>standard_2018!B24</f>
        <v>Portugal</v>
      </c>
      <c r="C24" s="46">
        <f>standard_2009!R24</f>
        <v>118.46460035369809</v>
      </c>
      <c r="D24" s="46">
        <f>standard_2010!R24</f>
        <v>152.09583753756687</v>
      </c>
      <c r="E24" s="46">
        <f>standard_2011!R24</f>
        <v>163.01879699248119</v>
      </c>
      <c r="F24" s="46">
        <f>standard_2012!R24</f>
        <v>192.25259577515217</v>
      </c>
      <c r="G24" s="46">
        <f>standard_2013!R24</f>
        <v>188.28625134264232</v>
      </c>
      <c r="H24" s="46">
        <f>standard_2014!R24</f>
        <v>141.41523451485858</v>
      </c>
      <c r="I24" s="46">
        <f>standard_2015!R24</f>
        <v>67.315371762740185</v>
      </c>
      <c r="J24" s="46">
        <f>standard_2016!R24</f>
        <v>66.79421768707482</v>
      </c>
      <c r="K24" s="46">
        <f>standard_2017!R24</f>
        <v>68.319803838600834</v>
      </c>
      <c r="L24" s="46">
        <f>standard_2018!R24</f>
        <v>70.942133472208653</v>
      </c>
      <c r="M24" s="3">
        <f t="shared" si="0"/>
        <v>2.6223296336078192</v>
      </c>
    </row>
    <row r="25" spans="1:13" ht="10.5" customHeight="1">
      <c r="A25" s="4" t="str">
        <f>standard_2018!A13</f>
        <v>N_EUR</v>
      </c>
      <c r="B25" s="45" t="str">
        <f>standard_2018!B13</f>
        <v>Croatia</v>
      </c>
      <c r="C25" s="46">
        <f>standard_2009!R13</f>
        <v>79.425598628606153</v>
      </c>
      <c r="D25" s="46">
        <f>standard_2010!R13</f>
        <v>134.42311948702925</v>
      </c>
      <c r="E25" s="46">
        <f>standard_2011!R13</f>
        <v>230.99153457236162</v>
      </c>
      <c r="F25" s="46">
        <f>standard_2012!R13</f>
        <v>284.16843244474825</v>
      </c>
      <c r="G25" s="46">
        <f>standard_2013!R13</f>
        <v>259.35506786446638</v>
      </c>
      <c r="H25" s="46">
        <f>standard_2014!R13</f>
        <v>127.19690459916023</v>
      </c>
      <c r="I25" s="46">
        <f>standard_2015!R13</f>
        <v>52.649277414315009</v>
      </c>
      <c r="J25" s="46">
        <f>standard_2016!R13</f>
        <v>46.190948149594767</v>
      </c>
      <c r="K25" s="46">
        <f>standard_2017!R13</f>
        <v>46.18902776421573</v>
      </c>
      <c r="L25" s="46">
        <f>standard_2018!R13</f>
        <v>71.619340559190178</v>
      </c>
      <c r="M25" s="3">
        <f t="shared" si="0"/>
        <v>25.430312794974448</v>
      </c>
    </row>
    <row r="26" spans="1:13" ht="10.5" customHeight="1">
      <c r="A26" s="4" t="str">
        <f>standard_2018!A9</f>
        <v>EUR</v>
      </c>
      <c r="B26" s="49" t="str">
        <f>standard_2018!B9</f>
        <v>Ireland</v>
      </c>
      <c r="C26" s="46">
        <f>standard_2009!R9</f>
        <v>229.92146763011422</v>
      </c>
      <c r="D26" s="46">
        <f>standard_2010!R9</f>
        <v>370.37487387299416</v>
      </c>
      <c r="E26" s="46">
        <f>standard_2011!R9</f>
        <v>393.42248478338706</v>
      </c>
      <c r="F26" s="46">
        <f>standard_2012!R9</f>
        <v>283.71885069817398</v>
      </c>
      <c r="G26" s="46">
        <f>standard_2013!R9</f>
        <v>104.19898772906291</v>
      </c>
      <c r="H26" s="46">
        <f>standard_2014!R9</f>
        <v>123.42723692347754</v>
      </c>
      <c r="I26" s="46">
        <f>standard_2015!R9</f>
        <v>102.51934218663543</v>
      </c>
      <c r="J26" s="46">
        <f>standard_2016!R9</f>
        <v>86.428351723464502</v>
      </c>
      <c r="K26" s="46">
        <f>standard_2017!R9</f>
        <v>85.420190085603608</v>
      </c>
      <c r="L26" s="46">
        <f>standard_2018!R9</f>
        <v>75.463610324512601</v>
      </c>
      <c r="M26" s="3">
        <f t="shared" si="0"/>
        <v>-9.9565797610910067</v>
      </c>
    </row>
    <row r="27" spans="1:13" ht="10.5" customHeight="1">
      <c r="A27" s="4" t="str">
        <f>standard_2018!A15</f>
        <v>EUR</v>
      </c>
      <c r="B27" s="65" t="str">
        <f>standard_2018!B15</f>
        <v>Cyprus</v>
      </c>
      <c r="C27" s="48">
        <f>standard_2009!R15</f>
        <v>122.10269721923859</v>
      </c>
      <c r="D27" s="48">
        <f>standard_2010!R15</f>
        <v>150.09202117848736</v>
      </c>
      <c r="E27" s="48">
        <f>standard_2011!R15</f>
        <v>174.8439632631362</v>
      </c>
      <c r="F27" s="48">
        <f>standard_2012!R15</f>
        <v>206.46177673621284</v>
      </c>
      <c r="G27" s="48">
        <f>standard_2013!R15</f>
        <v>241.20193340494092</v>
      </c>
      <c r="H27" s="48">
        <f>standard_2014!R15</f>
        <v>248.75472772841195</v>
      </c>
      <c r="I27" s="48">
        <f>standard_2015!R15</f>
        <v>164.03010773687467</v>
      </c>
      <c r="J27" s="48">
        <f>standard_2016!R15</f>
        <v>99.566774078052276</v>
      </c>
      <c r="K27" s="48">
        <f>standard_2017!R15</f>
        <v>97.307823129251702</v>
      </c>
      <c r="L27" s="48">
        <f>standard_2018!R15</f>
        <v>74.745874426325557</v>
      </c>
      <c r="M27" s="3">
        <f t="shared" si="0"/>
        <v>-22.561948702926145</v>
      </c>
    </row>
    <row r="28" spans="1:13" ht="10.5" customHeight="1">
      <c r="A28" s="4" t="str">
        <f>standard_2018!A11</f>
        <v>EUR</v>
      </c>
      <c r="B28" s="49" t="str">
        <f>standard_2018!B11</f>
        <v>Spain</v>
      </c>
      <c r="C28" s="46">
        <f>standard_2009!R11</f>
        <v>191.82338150571235</v>
      </c>
      <c r="D28" s="46">
        <f>standard_2010!R11</f>
        <v>241.08646616541355</v>
      </c>
      <c r="E28" s="46">
        <f>standard_2011!R11</f>
        <v>249.35658952576244</v>
      </c>
      <c r="F28" s="46">
        <f>standard_2012!R11</f>
        <v>237.35945382937865</v>
      </c>
      <c r="G28" s="46">
        <f>standard_2013!R11</f>
        <v>202.93233082706769</v>
      </c>
      <c r="H28" s="46">
        <f>standard_2014!R11</f>
        <v>156.43805943430002</v>
      </c>
      <c r="I28" s="46">
        <f>standard_2015!R11</f>
        <v>75.510204081632651</v>
      </c>
      <c r="J28" s="46">
        <f>standard_2016!R11</f>
        <v>70.857582267356705</v>
      </c>
      <c r="K28" s="46">
        <f>standard_2017!R11</f>
        <v>74.590193015005056</v>
      </c>
      <c r="L28" s="46">
        <f>standard_2018!R11</f>
        <v>84.266081871345023</v>
      </c>
      <c r="M28" s="3">
        <f t="shared" si="0"/>
        <v>9.6758888563399665</v>
      </c>
    </row>
    <row r="29" spans="1:13" ht="10.5" customHeight="1">
      <c r="A29" s="4" t="str">
        <f>standard_2018!A10</f>
        <v>EUR</v>
      </c>
      <c r="B29" s="54" t="str">
        <f>standard_2018!B10</f>
        <v>Greece</v>
      </c>
      <c r="C29" s="51">
        <f>standard_2009!R10</f>
        <v>106.75542481745489</v>
      </c>
      <c r="D29" s="51">
        <f>standard_2010!R10</f>
        <v>167.91288828130934</v>
      </c>
      <c r="E29" s="51">
        <f>standard_2011!R10</f>
        <v>254.01175557942474</v>
      </c>
      <c r="F29" s="51">
        <f>standard_2012!R10</f>
        <v>370.46491228070175</v>
      </c>
      <c r="G29" s="51">
        <f>standard_2013!R10</f>
        <v>401.26512710347299</v>
      </c>
      <c r="H29" s="51">
        <f>standard_2014!R10</f>
        <v>289.53831006086648</v>
      </c>
      <c r="I29" s="51">
        <f>standard_2015!R10</f>
        <v>156.88468736777008</v>
      </c>
      <c r="J29" s="51">
        <f>standard_2016!R10</f>
        <v>94.264500537056932</v>
      </c>
      <c r="K29" s="51">
        <f>standard_2017!R10</f>
        <v>80.961689939133549</v>
      </c>
      <c r="L29" s="51">
        <f>standard_2018!R10</f>
        <v>84.738751641007283</v>
      </c>
      <c r="M29" s="3">
        <f t="shared" si="0"/>
        <v>3.777061701873734</v>
      </c>
    </row>
    <row r="30" spans="1:13">
      <c r="B30" t="s">
        <v>158</v>
      </c>
      <c r="C30" s="3">
        <f>AVERAGE(C2:C29)</f>
        <v>103.52269598315516</v>
      </c>
      <c r="D30" s="3">
        <f t="shared" ref="D30:L30" si="1">AVERAGE(D2:D29)</f>
        <v>130.75435890789007</v>
      </c>
      <c r="E30" s="3">
        <f t="shared" si="1"/>
        <v>145.73802499863186</v>
      </c>
      <c r="F30" s="3">
        <f t="shared" si="1"/>
        <v>131.05369145265763</v>
      </c>
      <c r="G30" s="3">
        <f t="shared" si="1"/>
        <v>108.60739724233279</v>
      </c>
      <c r="H30" s="3">
        <f t="shared" si="1"/>
        <v>95.002289757324675</v>
      </c>
      <c r="I30" s="3">
        <f t="shared" si="1"/>
        <v>67.463389263201307</v>
      </c>
      <c r="J30" s="3">
        <f t="shared" si="1"/>
        <v>57.557937437905217</v>
      </c>
      <c r="K30" s="3">
        <f t="shared" si="1"/>
        <v>54.527774968497305</v>
      </c>
      <c r="L30" s="3">
        <f t="shared" si="1"/>
        <v>54.947868472975891</v>
      </c>
    </row>
    <row r="31" spans="1:13">
      <c r="B31" t="s">
        <v>56</v>
      </c>
      <c r="C31" s="3">
        <f>SUMIF($A$2:$A$29,$B31,C2:C29)/19</f>
        <v>106.93337395137949</v>
      </c>
      <c r="D31" s="3">
        <f t="shared" ref="D31:L31" si="2">SUMIF($A$2:$A$29,$B31,D2:D29)/19</f>
        <v>140.3019317774957</v>
      </c>
      <c r="E31" s="3">
        <f t="shared" si="2"/>
        <v>152.03448856248619</v>
      </c>
      <c r="F31" s="3">
        <f t="shared" si="2"/>
        <v>135.30394010202085</v>
      </c>
      <c r="G31" s="3">
        <f t="shared" si="2"/>
        <v>112.90871531186136</v>
      </c>
      <c r="H31" s="3">
        <f t="shared" si="2"/>
        <v>105.14709763700662</v>
      </c>
      <c r="I31" s="3">
        <f t="shared" si="2"/>
        <v>73.627116749495059</v>
      </c>
      <c r="J31" s="3">
        <f t="shared" si="2"/>
        <v>59.940920168957362</v>
      </c>
      <c r="K31" s="3">
        <f t="shared" si="2"/>
        <v>56.539879117936103</v>
      </c>
      <c r="L31" s="3">
        <f t="shared" si="2"/>
        <v>55.351067347110089</v>
      </c>
    </row>
    <row r="32" spans="1:13">
      <c r="A32" s="37" t="s">
        <v>121</v>
      </c>
      <c r="B32" t="s">
        <v>57</v>
      </c>
      <c r="C32" s="3">
        <f>SUMIF($A$2:$A$29,$B32,C2:C29)/9</f>
        <v>96.322375828014913</v>
      </c>
      <c r="D32" s="3">
        <f t="shared" ref="D32:L32" si="3">SUMIF($A$2:$A$29,$B32,D2:D29)/9</f>
        <v>110.59837173872262</v>
      </c>
      <c r="E32" s="3">
        <f t="shared" si="3"/>
        <v>132.44549080827275</v>
      </c>
      <c r="F32" s="3">
        <f t="shared" si="3"/>
        <v>122.08094430400196</v>
      </c>
      <c r="G32" s="3">
        <f t="shared" si="3"/>
        <v>99.526836873328108</v>
      </c>
      <c r="H32" s="3">
        <f t="shared" si="3"/>
        <v>73.585473122440533</v>
      </c>
      <c r="I32" s="3">
        <f t="shared" si="3"/>
        <v>54.451075681025564</v>
      </c>
      <c r="J32" s="3">
        <f t="shared" si="3"/>
        <v>52.52719611679511</v>
      </c>
      <c r="K32" s="3">
        <f t="shared" si="3"/>
        <v>50.279999541904303</v>
      </c>
      <c r="L32" s="3">
        <f t="shared" si="3"/>
        <v>54.096670849803679</v>
      </c>
    </row>
    <row r="33" spans="1:1">
      <c r="A33" s="9" t="s">
        <v>122</v>
      </c>
    </row>
    <row r="34" spans="1:1">
      <c r="A34" s="38" t="s">
        <v>123</v>
      </c>
    </row>
  </sheetData>
  <sortState ref="A2:M29">
    <sortCondition ref="L2:L29"/>
    <sortCondition ref="K2:K29"/>
  </sortState>
  <conditionalFormatting sqref="C2:L29">
    <cfRule type="expression" dxfId="6" priority="3" stopIfTrue="1">
      <formula>C2&lt;70</formula>
    </cfRule>
  </conditionalFormatting>
  <conditionalFormatting sqref="C2:L29">
    <cfRule type="expression" dxfId="5" priority="2" stopIfTrue="1">
      <formula>AND(C2&gt;70,C2&lt;100)</formula>
    </cfRule>
  </conditionalFormatting>
  <conditionalFormatting sqref="C2:L29">
    <cfRule type="expression" dxfId="4" priority="1" stopIfTrue="1">
      <formula>C2&gt;100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N29" sqref="N29"/>
    </sheetView>
  </sheetViews>
  <sheetFormatPr defaultRowHeight="12.75"/>
  <cols>
    <col min="1" max="1" width="7.140625" bestFit="1" customWidth="1"/>
    <col min="2" max="2" width="14.28515625" bestFit="1" customWidth="1"/>
  </cols>
  <sheetData>
    <row r="1" spans="1:6">
      <c r="A1" t="s">
        <v>95</v>
      </c>
      <c r="B1" t="s">
        <v>96</v>
      </c>
      <c r="C1" t="s">
        <v>154</v>
      </c>
      <c r="D1" t="s">
        <v>155</v>
      </c>
      <c r="E1">
        <v>2017</v>
      </c>
      <c r="F1">
        <v>2018</v>
      </c>
    </row>
    <row r="2" spans="1:6">
      <c r="A2" s="4" t="str">
        <f>standard_2018!A22</f>
        <v>EUR</v>
      </c>
      <c r="B2" s="4" t="str">
        <f>standard_2018!B22</f>
        <v>Austria</v>
      </c>
      <c r="C2" s="3">
        <f>standard_2018!AA22</f>
        <v>12.301587301587302</v>
      </c>
      <c r="D2" s="3">
        <f>standard_2018!AB22</f>
        <v>24.938401197799696</v>
      </c>
      <c r="E2" s="3">
        <f>standard_2017!R22</f>
        <v>35.707453156701277</v>
      </c>
      <c r="F2" s="3">
        <f t="shared" ref="F2:F29" si="0">C2+D2</f>
        <v>37.239988499386996</v>
      </c>
    </row>
    <row r="3" spans="1:6">
      <c r="A3" s="4" t="str">
        <f>standard_2018!A14</f>
        <v>EUR</v>
      </c>
      <c r="B3" s="4" t="str">
        <f>standard_2018!B14</f>
        <v>Italy</v>
      </c>
      <c r="C3" s="3">
        <f>standard_2018!AA14</f>
        <v>10.102040816326531</v>
      </c>
      <c r="D3" s="3">
        <f>standard_2018!AB14</f>
        <v>30.610454708199075</v>
      </c>
      <c r="E3" s="3">
        <f>standard_2017!R14</f>
        <v>41.320658247349975</v>
      </c>
      <c r="F3" s="3">
        <f t="shared" si="0"/>
        <v>40.712495524525607</v>
      </c>
    </row>
    <row r="4" spans="1:6">
      <c r="A4" s="4" t="str">
        <f>standard_2018!A28</f>
        <v>EUR</v>
      </c>
      <c r="B4" s="4" t="str">
        <f>standard_2018!B28</f>
        <v>Finland</v>
      </c>
      <c r="C4" s="3">
        <f>standard_2018!AA28</f>
        <v>11.693877551020408</v>
      </c>
      <c r="D4" s="3">
        <f>standard_2018!AB28</f>
        <v>30.015005045080233</v>
      </c>
      <c r="E4" s="3">
        <f>standard_2017!R28</f>
        <v>41.817042606516289</v>
      </c>
      <c r="F4" s="3">
        <f t="shared" si="0"/>
        <v>41.708882596100644</v>
      </c>
    </row>
    <row r="5" spans="1:6">
      <c r="A5" s="4" t="str">
        <f>standard_2018!A3</f>
        <v>EUR</v>
      </c>
      <c r="B5" s="4" t="str">
        <f>standard_2018!B3</f>
        <v>Belgium</v>
      </c>
      <c r="C5" s="3">
        <f>standard_2018!AA3</f>
        <v>15.531746031746033</v>
      </c>
      <c r="D5" s="3">
        <f>standard_2018!AB3</f>
        <v>28.08986752595775</v>
      </c>
      <c r="E5" s="3">
        <f>standard_2017!R3</f>
        <v>31.905043995269555</v>
      </c>
      <c r="F5" s="3">
        <f t="shared" si="0"/>
        <v>43.621613557703782</v>
      </c>
    </row>
    <row r="6" spans="1:6">
      <c r="A6" s="4" t="str">
        <f>standard_2018!A18</f>
        <v>EUR</v>
      </c>
      <c r="B6" s="4" t="str">
        <f>standard_2018!B18</f>
        <v>Luxembourg</v>
      </c>
      <c r="C6" s="3">
        <f>standard_2018!AA18</f>
        <v>16.555555555555554</v>
      </c>
      <c r="D6" s="3">
        <f>standard_2018!AB18</f>
        <v>28.936985320443966</v>
      </c>
      <c r="E6" s="3">
        <f>standard_2017!R18</f>
        <v>81.799875771680277</v>
      </c>
      <c r="F6" s="3">
        <f t="shared" si="0"/>
        <v>45.492540875999524</v>
      </c>
    </row>
    <row r="7" spans="1:6">
      <c r="A7" s="4" t="str">
        <f>standard_2018!A26</f>
        <v>EUR</v>
      </c>
      <c r="B7" s="4" t="str">
        <f>standard_2018!B26</f>
        <v>Slovenia</v>
      </c>
      <c r="C7" s="3">
        <f>standard_2018!AA26</f>
        <v>17.984126984126984</v>
      </c>
      <c r="D7" s="3">
        <f>standard_2018!AB26</f>
        <v>28.252693421866354</v>
      </c>
      <c r="E7" s="3">
        <f>standard_2017!R26</f>
        <v>45.000393299265475</v>
      </c>
      <c r="F7" s="3">
        <f t="shared" si="0"/>
        <v>46.236820405993342</v>
      </c>
    </row>
    <row r="8" spans="1:6">
      <c r="A8" s="4" t="str">
        <f>standard_2018!A20</f>
        <v>EUR</v>
      </c>
      <c r="B8" s="4" t="str">
        <f>standard_2018!B20</f>
        <v>Malta</v>
      </c>
      <c r="C8" s="3">
        <f>standard_2018!AA20</f>
        <v>20.904761904761905</v>
      </c>
      <c r="D8" s="3">
        <f>standard_2018!AB20</f>
        <v>26.213358070500924</v>
      </c>
      <c r="E8" s="3">
        <f>standard_2017!R20</f>
        <v>38.760714014473415</v>
      </c>
      <c r="F8" s="3">
        <f t="shared" si="0"/>
        <v>47.118119975262829</v>
      </c>
    </row>
    <row r="9" spans="1:6">
      <c r="A9" s="4" t="str">
        <f>standard_2018!A12</f>
        <v>EUR</v>
      </c>
      <c r="B9" s="4" t="str">
        <f>standard_2018!B12</f>
        <v>France</v>
      </c>
      <c r="C9" s="3">
        <f>standard_2018!AA12</f>
        <v>14.156462585034012</v>
      </c>
      <c r="D9" s="3">
        <f>standard_2018!AB12</f>
        <v>33.005744881684727</v>
      </c>
      <c r="E9" s="3">
        <f>standard_2017!R12</f>
        <v>45.757901246623057</v>
      </c>
      <c r="F9" s="3">
        <f t="shared" si="0"/>
        <v>47.162207466718741</v>
      </c>
    </row>
    <row r="10" spans="1:6">
      <c r="A10" s="4" t="str">
        <f>standard_2018!A8</f>
        <v>EUR</v>
      </c>
      <c r="B10" s="4" t="str">
        <f>standard_2018!B8</f>
        <v>Estonia</v>
      </c>
      <c r="C10" s="3">
        <f>standard_2018!AA8</f>
        <v>29.573696145124718</v>
      </c>
      <c r="D10" s="3">
        <f>standard_2018!AB8</f>
        <v>18.111610194316963</v>
      </c>
      <c r="E10" s="3">
        <f>standard_2017!R8</f>
        <v>44.356396944742805</v>
      </c>
      <c r="F10" s="3">
        <f t="shared" si="0"/>
        <v>47.685306339441681</v>
      </c>
    </row>
    <row r="11" spans="1:6">
      <c r="A11" s="4" t="str">
        <f>standard_2018!A7</f>
        <v>EUR</v>
      </c>
      <c r="B11" s="4" t="str">
        <f>standard_2018!B7</f>
        <v>Germany</v>
      </c>
      <c r="C11" s="3">
        <f>standard_2018!AA7</f>
        <v>22.015873015873016</v>
      </c>
      <c r="D11" s="3">
        <f>standard_2018!AB7</f>
        <v>25.820240536405951</v>
      </c>
      <c r="E11" s="3">
        <f>standard_2017!R7</f>
        <v>42.965549696752703</v>
      </c>
      <c r="F11" s="3">
        <f t="shared" si="0"/>
        <v>47.836113552278967</v>
      </c>
    </row>
    <row r="12" spans="1:6">
      <c r="A12" s="4" t="str">
        <f>standard_2018!A16</f>
        <v>EUR</v>
      </c>
      <c r="B12" s="4" t="str">
        <f>standard_2018!B16</f>
        <v>Latvia</v>
      </c>
      <c r="C12" s="3">
        <f>standard_2018!AA16</f>
        <v>29.238095238095241</v>
      </c>
      <c r="D12" s="3">
        <f>standard_2018!AB16</f>
        <v>22.108843537414966</v>
      </c>
      <c r="E12" s="3">
        <f>standard_2017!R16</f>
        <v>52.690367694127097</v>
      </c>
      <c r="F12" s="3">
        <f t="shared" si="0"/>
        <v>51.34693877551021</v>
      </c>
    </row>
    <row r="13" spans="1:6">
      <c r="A13" s="4" t="str">
        <f>standard_2018!A21</f>
        <v>EUR</v>
      </c>
      <c r="B13" s="4" t="str">
        <f>standard_2018!B21</f>
        <v>Netherlands</v>
      </c>
      <c r="C13" s="3">
        <f>standard_2018!AA21</f>
        <v>19.666666666666664</v>
      </c>
      <c r="D13" s="3">
        <f>standard_2018!AB21</f>
        <v>33.818832796276403</v>
      </c>
      <c r="E13" s="3">
        <f>standard_2017!R21</f>
        <v>46.658700322234154</v>
      </c>
      <c r="F13" s="3">
        <f t="shared" si="0"/>
        <v>53.485499462943068</v>
      </c>
    </row>
    <row r="14" spans="1:6">
      <c r="A14" s="4" t="str">
        <f>standard_2018!A17</f>
        <v>EUR</v>
      </c>
      <c r="B14" s="4" t="str">
        <f>standard_2018!B17</f>
        <v>Lithuania</v>
      </c>
      <c r="C14" s="3">
        <f>standard_2018!AA17</f>
        <v>30.136054421768705</v>
      </c>
      <c r="D14" s="3">
        <f>standard_2018!AB17</f>
        <v>23.379805032060666</v>
      </c>
      <c r="E14" s="3">
        <f>standard_2017!R17</f>
        <v>55.271135088804265</v>
      </c>
      <c r="F14" s="3">
        <f t="shared" si="0"/>
        <v>53.515859453829371</v>
      </c>
    </row>
    <row r="15" spans="1:6">
      <c r="A15" s="4" t="str">
        <f>standard_2018!A27</f>
        <v>EUR</v>
      </c>
      <c r="B15" s="4" t="str">
        <f>standard_2018!B27</f>
        <v>Slovakia</v>
      </c>
      <c r="C15" s="3">
        <f>standard_2018!AA27</f>
        <v>30.97732426303855</v>
      </c>
      <c r="D15" s="3">
        <f>standard_2018!AB27</f>
        <v>27.374117110959215</v>
      </c>
      <c r="E15" s="3">
        <f>standard_2017!R27</f>
        <v>63.646771148650842</v>
      </c>
      <c r="F15" s="3">
        <f t="shared" si="0"/>
        <v>58.351441373997766</v>
      </c>
    </row>
    <row r="16" spans="1:6">
      <c r="A16" s="4" t="str">
        <f>standard_2018!A24</f>
        <v>EUR</v>
      </c>
      <c r="B16" s="4" t="str">
        <f>standard_2018!B24</f>
        <v>Portugal</v>
      </c>
      <c r="C16" s="3">
        <f>standard_2018!AA24</f>
        <v>30.328798185941043</v>
      </c>
      <c r="D16" s="3">
        <f>standard_2018!AB24</f>
        <v>40.613335286267613</v>
      </c>
      <c r="E16" s="3">
        <f>standard_2017!R24</f>
        <v>68.319803838600834</v>
      </c>
      <c r="F16" s="3">
        <f t="shared" si="0"/>
        <v>70.942133472208653</v>
      </c>
    </row>
    <row r="17" spans="1:6">
      <c r="A17" s="4" t="str">
        <f>standard_2018!A15</f>
        <v>EUR</v>
      </c>
      <c r="B17" s="4" t="str">
        <f>standard_2018!B15</f>
        <v>Cyprus</v>
      </c>
      <c r="C17" s="3">
        <f>standard_2018!AA15</f>
        <v>35.224489795918366</v>
      </c>
      <c r="D17" s="3">
        <f>standard_2018!AB15</f>
        <v>39.521384630407191</v>
      </c>
      <c r="E17" s="3">
        <f>standard_2017!R15</f>
        <v>97.307823129251702</v>
      </c>
      <c r="F17" s="3">
        <f t="shared" si="0"/>
        <v>74.745874426325557</v>
      </c>
    </row>
    <row r="18" spans="1:6">
      <c r="A18" s="4" t="str">
        <f>standard_2018!A9</f>
        <v>EUR</v>
      </c>
      <c r="B18" s="4" t="str">
        <f>standard_2018!B9</f>
        <v>Ireland</v>
      </c>
      <c r="C18" s="3">
        <f>standard_2018!AA9</f>
        <v>38.816326530612244</v>
      </c>
      <c r="D18" s="3">
        <f>standard_2018!AB9</f>
        <v>36.647283793900336</v>
      </c>
      <c r="E18" s="3">
        <f>standard_2017!R9</f>
        <v>85.420190085603608</v>
      </c>
      <c r="F18" s="3">
        <f t="shared" si="0"/>
        <v>75.463610324512587</v>
      </c>
    </row>
    <row r="19" spans="1:6">
      <c r="A19" s="4" t="str">
        <f>standard_2018!A11</f>
        <v>EUR</v>
      </c>
      <c r="B19" s="4" t="str">
        <f>standard_2018!B11</f>
        <v>Spain</v>
      </c>
      <c r="C19" s="3">
        <f>standard_2018!AA11</f>
        <v>25.106575963718821</v>
      </c>
      <c r="D19" s="3">
        <f>standard_2018!AB11</f>
        <v>59.159505907626212</v>
      </c>
      <c r="E19" s="3">
        <f>standard_2017!R11</f>
        <v>74.590193015005056</v>
      </c>
      <c r="F19" s="3">
        <f t="shared" si="0"/>
        <v>84.266081871345037</v>
      </c>
    </row>
    <row r="20" spans="1:6">
      <c r="A20" s="4" t="str">
        <f>standard_2018!A10</f>
        <v>EUR</v>
      </c>
      <c r="B20" s="4" t="str">
        <f>standard_2018!B10</f>
        <v>Greece</v>
      </c>
      <c r="C20" s="3">
        <f>standard_2018!AA10</f>
        <v>40.070294784580497</v>
      </c>
      <c r="D20" s="3">
        <f>standard_2018!AB10</f>
        <v>44.668456856426779</v>
      </c>
      <c r="E20" s="3">
        <f>standard_2017!R10</f>
        <v>80.961689939133549</v>
      </c>
      <c r="F20" s="3">
        <f t="shared" si="0"/>
        <v>84.738751641007269</v>
      </c>
    </row>
    <row r="21" spans="1:6">
      <c r="A21" s="4" t="str">
        <f>standard_2018!A6</f>
        <v>N_EUR</v>
      </c>
      <c r="B21" s="4" t="str">
        <f>standard_2018!B6</f>
        <v>Denmark</v>
      </c>
      <c r="C21" s="3">
        <f>standard_2018!AA6</f>
        <v>16.055555555555554</v>
      </c>
      <c r="D21" s="3">
        <f>standard_2018!AB6</f>
        <v>24.673648406731115</v>
      </c>
      <c r="E21" s="3">
        <f>standard_2017!R6</f>
        <v>40.202521997634776</v>
      </c>
      <c r="F21" s="3">
        <f t="shared" si="0"/>
        <v>40.729203962286668</v>
      </c>
    </row>
    <row r="22" spans="1:6">
      <c r="A22" s="4" t="str">
        <f>standard_2018!A23</f>
        <v>N_EUR</v>
      </c>
      <c r="B22" s="4" t="str">
        <f>standard_2018!B23</f>
        <v>Poland</v>
      </c>
      <c r="C22" s="3">
        <f>standard_2018!AA23</f>
        <v>20.022675736961453</v>
      </c>
      <c r="D22" s="3">
        <f>standard_2018!AB23</f>
        <v>22.346588874784366</v>
      </c>
      <c r="E22" s="3">
        <f>standard_2017!R23</f>
        <v>43.598075274767005</v>
      </c>
      <c r="F22" s="3">
        <f t="shared" si="0"/>
        <v>42.36926461174582</v>
      </c>
    </row>
    <row r="23" spans="1:6">
      <c r="A23" s="4" t="str">
        <f>standard_2018!A29</f>
        <v>N_EUR</v>
      </c>
      <c r="B23" s="4" t="str">
        <f>standard_2018!B29</f>
        <v>Sweden</v>
      </c>
      <c r="C23" s="3">
        <f>standard_2018!AA29</f>
        <v>21.841269841269842</v>
      </c>
      <c r="D23" s="3">
        <f>standard_2018!AB29</f>
        <v>24.666308628714642</v>
      </c>
      <c r="E23" s="3">
        <f>standard_2017!R29</f>
        <v>56.055845783289392</v>
      </c>
      <c r="F23" s="3">
        <f t="shared" si="0"/>
        <v>46.50757846998448</v>
      </c>
    </row>
    <row r="24" spans="1:6">
      <c r="A24" s="4" t="str">
        <f>standard_2018!A4</f>
        <v>N_EUR</v>
      </c>
      <c r="B24" s="4" t="str">
        <f>standard_2018!B4</f>
        <v>Bulgaria</v>
      </c>
      <c r="C24" s="3">
        <f>standard_2018!AA4</f>
        <v>31.564625850340139</v>
      </c>
      <c r="D24" s="3">
        <f>standard_2018!AB4</f>
        <v>22.547464440321583</v>
      </c>
      <c r="E24" s="3">
        <f>standard_2017!R4</f>
        <v>51.426170946847627</v>
      </c>
      <c r="F24" s="3">
        <f t="shared" si="0"/>
        <v>54.112090290661726</v>
      </c>
    </row>
    <row r="25" spans="1:6">
      <c r="A25" s="4" t="str">
        <f>standard_2018!A5</f>
        <v>N_EUR</v>
      </c>
      <c r="B25" s="4" t="str">
        <f>standard_2018!B5</f>
        <v>Czech Republic</v>
      </c>
      <c r="C25" s="3">
        <f>standard_2018!AA5</f>
        <v>31.510204081632654</v>
      </c>
      <c r="D25" s="3">
        <f>standard_2018!AB5</f>
        <v>22.99025160303356</v>
      </c>
      <c r="E25" s="3">
        <f>standard_2017!R5</f>
        <v>51.17711215267606</v>
      </c>
      <c r="F25" s="3">
        <f t="shared" si="0"/>
        <v>54.500455684666214</v>
      </c>
    </row>
    <row r="26" spans="1:6">
      <c r="A26" s="4" t="str">
        <f>standard_2018!A19</f>
        <v>N_EUR</v>
      </c>
      <c r="B26" s="4" t="str">
        <f>standard_2018!B19</f>
        <v>Hungary</v>
      </c>
      <c r="C26" s="3">
        <f>standard_2018!AA19</f>
        <v>24.882086167800455</v>
      </c>
      <c r="D26" s="3">
        <f>standard_2018!AB19</f>
        <v>30.320443967060505</v>
      </c>
      <c r="E26" s="3">
        <f>standard_2017!R19</f>
        <v>49.149988065401601</v>
      </c>
      <c r="F26" s="3">
        <f t="shared" si="0"/>
        <v>55.202530134860964</v>
      </c>
    </row>
    <row r="27" spans="1:6">
      <c r="A27" s="4" t="str">
        <f>standard_2018!A25</f>
        <v>N_EUR</v>
      </c>
      <c r="B27" s="4" t="str">
        <f>standard_2018!B25</f>
        <v>Romania</v>
      </c>
      <c r="C27" s="3">
        <f>standard_2018!AA25</f>
        <v>42.809523809523803</v>
      </c>
      <c r="D27" s="3">
        <f>standard_2018!AB25</f>
        <v>14.846043680630148</v>
      </c>
      <c r="E27" s="3">
        <f>standard_2017!R25</f>
        <v>53.881475875836784</v>
      </c>
      <c r="F27" s="3">
        <f t="shared" si="0"/>
        <v>57.655567490153949</v>
      </c>
    </row>
    <row r="28" spans="1:6">
      <c r="A28" s="4" t="str">
        <f>standard_2018!A30</f>
        <v>N_EUR</v>
      </c>
      <c r="B28" s="4" t="str">
        <f>standard_2018!B30</f>
        <v>United Kingdom</v>
      </c>
      <c r="C28" s="3">
        <f>standard_2018!AA30</f>
        <v>38.94047619047619</v>
      </c>
      <c r="D28" s="3">
        <f>standard_2018!AB30</f>
        <v>25.233530254206947</v>
      </c>
      <c r="E28" s="3">
        <f>standard_2017!R30</f>
        <v>60.839778016469758</v>
      </c>
      <c r="F28" s="3">
        <f t="shared" si="0"/>
        <v>64.17400644468313</v>
      </c>
    </row>
    <row r="29" spans="1:6">
      <c r="A29" s="4" t="str">
        <f>standard_2018!A13</f>
        <v>N_EUR</v>
      </c>
      <c r="B29" s="4" t="str">
        <f>standard_2018!B13</f>
        <v>Croatia</v>
      </c>
      <c r="C29" s="3">
        <f>standard_2018!AA13</f>
        <v>19.816326530612248</v>
      </c>
      <c r="D29" s="3">
        <f>standard_2018!AB13</f>
        <v>51.803014028577927</v>
      </c>
      <c r="E29" s="3">
        <f>standard_2017!R13</f>
        <v>46.18902776421573</v>
      </c>
      <c r="F29" s="3">
        <f t="shared" si="0"/>
        <v>71.619340559190178</v>
      </c>
    </row>
  </sheetData>
  <sortState ref="A2:F29">
    <sortCondition ref="A2:A29"/>
    <sortCondition ref="F2:F29"/>
  </sortState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sqref="A1:K29"/>
    </sheetView>
  </sheetViews>
  <sheetFormatPr defaultRowHeight="12.75"/>
  <cols>
    <col min="1" max="1" width="15.140625" customWidth="1"/>
    <col min="2" max="11" width="7.42578125" customWidth="1"/>
  </cols>
  <sheetData>
    <row r="1" spans="1:12" ht="22.5" customHeight="1">
      <c r="A1" s="52" t="s">
        <v>125</v>
      </c>
      <c r="B1" s="44">
        <v>2009</v>
      </c>
      <c r="C1" s="44">
        <v>2010</v>
      </c>
      <c r="D1" s="44">
        <v>2011</v>
      </c>
      <c r="E1" s="44">
        <v>2012</v>
      </c>
      <c r="F1" s="44">
        <v>2013</v>
      </c>
      <c r="G1" s="44">
        <v>2014</v>
      </c>
      <c r="H1" s="44">
        <v>2015</v>
      </c>
      <c r="I1" s="44">
        <v>2016</v>
      </c>
      <c r="J1" s="44">
        <v>2017</v>
      </c>
      <c r="K1" s="44">
        <v>2018</v>
      </c>
    </row>
    <row r="2" spans="1:12" ht="10.5" customHeight="1">
      <c r="A2" s="49" t="s">
        <v>23</v>
      </c>
      <c r="B2" s="49">
        <f>standard_2009!$S22</f>
        <v>2</v>
      </c>
      <c r="C2" s="49">
        <f>standard_2010!$S22</f>
        <v>2</v>
      </c>
      <c r="D2" s="49">
        <f>standard_2011!$S22</f>
        <v>2</v>
      </c>
      <c r="E2" s="49">
        <f>standard_2012!$S22</f>
        <v>2</v>
      </c>
      <c r="F2" s="49">
        <f>standard_2013!$S22</f>
        <v>6</v>
      </c>
      <c r="G2" s="49">
        <f>standard_2014!$S22</f>
        <v>9</v>
      </c>
      <c r="H2" s="49">
        <f>standard_2015!$S22</f>
        <v>13</v>
      </c>
      <c r="I2" s="49">
        <f>standard_2016!$S22</f>
        <v>17</v>
      </c>
      <c r="J2" s="49">
        <f>standard_2017!$S22</f>
        <v>2</v>
      </c>
      <c r="K2" s="49">
        <f>standard_2018!$S22</f>
        <v>1</v>
      </c>
      <c r="L2">
        <f>K2-B2</f>
        <v>-1</v>
      </c>
    </row>
    <row r="3" spans="1:12" ht="10.5" customHeight="1">
      <c r="A3" s="47" t="s">
        <v>15</v>
      </c>
      <c r="B3" s="49">
        <f>standard_2009!$S14</f>
        <v>16</v>
      </c>
      <c r="C3" s="49">
        <f>standard_2010!$S14</f>
        <v>17</v>
      </c>
      <c r="D3" s="49">
        <f>standard_2011!$S14</f>
        <v>17</v>
      </c>
      <c r="E3" s="49">
        <f>standard_2012!$S14</f>
        <v>19</v>
      </c>
      <c r="F3" s="49">
        <f>standard_2013!$S14</f>
        <v>23</v>
      </c>
      <c r="G3" s="49">
        <f>standard_2014!$S14</f>
        <v>25</v>
      </c>
      <c r="H3" s="49">
        <f>standard_2015!$S14</f>
        <v>25</v>
      </c>
      <c r="I3" s="49">
        <f>standard_2016!$S14</f>
        <v>9</v>
      </c>
      <c r="J3" s="49">
        <f>standard_2017!$S14</f>
        <v>5</v>
      </c>
      <c r="K3" s="49">
        <f>standard_2018!$S14</f>
        <v>2</v>
      </c>
      <c r="L3">
        <f>K3-B3</f>
        <v>-14</v>
      </c>
    </row>
    <row r="4" spans="1:12" ht="10.5" customHeight="1">
      <c r="A4" s="45" t="s">
        <v>7</v>
      </c>
      <c r="B4" s="45">
        <f>standard_2009!$S6</f>
        <v>13</v>
      </c>
      <c r="C4" s="45">
        <f>standard_2010!$S6</f>
        <v>13</v>
      </c>
      <c r="D4" s="45">
        <f>standard_2011!$S6</f>
        <v>18</v>
      </c>
      <c r="E4" s="45">
        <f>standard_2012!$S6</f>
        <v>20</v>
      </c>
      <c r="F4" s="45">
        <f>standard_2013!$S6</f>
        <v>21</v>
      </c>
      <c r="G4" s="45">
        <f>standard_2014!$S6</f>
        <v>21</v>
      </c>
      <c r="H4" s="45">
        <f>standard_2015!$S6</f>
        <v>15</v>
      </c>
      <c r="I4" s="45">
        <f>standard_2016!$S6</f>
        <v>8</v>
      </c>
      <c r="J4" s="45">
        <f>standard_2017!$S6</f>
        <v>4</v>
      </c>
      <c r="K4" s="45">
        <f>standard_2018!$S6</f>
        <v>3</v>
      </c>
      <c r="L4">
        <f>K4-B4</f>
        <v>-10</v>
      </c>
    </row>
    <row r="5" spans="1:12" ht="10.5" customHeight="1">
      <c r="A5" s="49" t="s">
        <v>29</v>
      </c>
      <c r="B5" s="49">
        <f>standard_2009!$S28</f>
        <v>11</v>
      </c>
      <c r="C5" s="49">
        <f>standard_2010!$S28</f>
        <v>19</v>
      </c>
      <c r="D5" s="49">
        <f>standard_2011!$S28</f>
        <v>13</v>
      </c>
      <c r="E5" s="49">
        <f>standard_2012!$S28</f>
        <v>11</v>
      </c>
      <c r="F5" s="49">
        <f>standard_2013!$S28</f>
        <v>14</v>
      </c>
      <c r="G5" s="49">
        <f>standard_2014!$S28</f>
        <v>15</v>
      </c>
      <c r="H5" s="49">
        <f>standard_2015!$S28</f>
        <v>24</v>
      </c>
      <c r="I5" s="49">
        <f>standard_2016!$S28</f>
        <v>18</v>
      </c>
      <c r="J5" s="49">
        <f>standard_2017!$S28</f>
        <v>6</v>
      </c>
      <c r="K5" s="49">
        <f>standard_2018!$S28</f>
        <v>4</v>
      </c>
      <c r="L5">
        <f>K5-B5</f>
        <v>-7</v>
      </c>
    </row>
    <row r="6" spans="1:12" ht="10.5" customHeight="1">
      <c r="A6" s="45" t="s">
        <v>24</v>
      </c>
      <c r="B6" s="45">
        <f>standard_2009!$S23</f>
        <v>9</v>
      </c>
      <c r="C6" s="45">
        <f>standard_2010!$S23</f>
        <v>7</v>
      </c>
      <c r="D6" s="45">
        <f>standard_2011!$S23</f>
        <v>12</v>
      </c>
      <c r="E6" s="45">
        <f>standard_2012!$S23</f>
        <v>16</v>
      </c>
      <c r="F6" s="45">
        <f>standard_2013!$S23</f>
        <v>17</v>
      </c>
      <c r="G6" s="45">
        <f>standard_2014!$S23</f>
        <v>3</v>
      </c>
      <c r="H6" s="45">
        <f>standard_2015!$S23</f>
        <v>3</v>
      </c>
      <c r="I6" s="45">
        <f>standard_2016!$S23</f>
        <v>11</v>
      </c>
      <c r="J6" s="45">
        <f>standard_2017!$S23</f>
        <v>8</v>
      </c>
      <c r="K6" s="45">
        <f>standard_2018!$S23</f>
        <v>5</v>
      </c>
      <c r="L6">
        <f>K6-B6</f>
        <v>-4</v>
      </c>
    </row>
    <row r="7" spans="1:12" ht="10.5" customHeight="1">
      <c r="A7" s="49" t="s">
        <v>3</v>
      </c>
      <c r="B7" s="49">
        <f>standard_2009!$S3</f>
        <v>5</v>
      </c>
      <c r="C7" s="49">
        <f>standard_2010!$S3</f>
        <v>6</v>
      </c>
      <c r="D7" s="49">
        <f>standard_2011!$S3</f>
        <v>8</v>
      </c>
      <c r="E7" s="49">
        <f>standard_2012!$S3</f>
        <v>4</v>
      </c>
      <c r="F7" s="49">
        <f>standard_2013!$S3</f>
        <v>11</v>
      </c>
      <c r="G7" s="49">
        <f>standard_2014!$S3</f>
        <v>14</v>
      </c>
      <c r="H7" s="49">
        <f>standard_2015!$S3</f>
        <v>23</v>
      </c>
      <c r="I7" s="49">
        <f>standard_2016!$S3</f>
        <v>13</v>
      </c>
      <c r="J7" s="49">
        <f>standard_2017!$S3</f>
        <v>1</v>
      </c>
      <c r="K7" s="49">
        <f>standard_2018!$S3</f>
        <v>6</v>
      </c>
      <c r="L7">
        <f>K7-B7</f>
        <v>1</v>
      </c>
    </row>
    <row r="8" spans="1:12" ht="10.5" customHeight="1">
      <c r="A8" s="49" t="s">
        <v>19</v>
      </c>
      <c r="B8" s="49">
        <f>standard_2009!$S18</f>
        <v>10</v>
      </c>
      <c r="C8" s="49">
        <f>standard_2010!$S18</f>
        <v>5</v>
      </c>
      <c r="D8" s="49">
        <f>standard_2011!$S18</f>
        <v>3</v>
      </c>
      <c r="E8" s="49">
        <f>standard_2012!$S18</f>
        <v>8</v>
      </c>
      <c r="F8" s="49">
        <f>standard_2013!$S18</f>
        <v>13</v>
      </c>
      <c r="G8" s="49">
        <f>standard_2014!$S18</f>
        <v>20</v>
      </c>
      <c r="H8" s="49">
        <f>standard_2015!$S18</f>
        <v>17</v>
      </c>
      <c r="I8" s="49">
        <f>standard_2016!$S18</f>
        <v>16</v>
      </c>
      <c r="J8" s="49">
        <f>standard_2017!$S18</f>
        <v>26</v>
      </c>
      <c r="K8" s="49">
        <f>standard_2018!$S18</f>
        <v>7</v>
      </c>
      <c r="L8">
        <f>K8-B8</f>
        <v>-3</v>
      </c>
    </row>
    <row r="9" spans="1:12" ht="10.5" customHeight="1">
      <c r="A9" s="47" t="s">
        <v>27</v>
      </c>
      <c r="B9" s="49">
        <f>standard_2009!$S26</f>
        <v>3</v>
      </c>
      <c r="C9" s="49">
        <f>standard_2010!$S26</f>
        <v>8</v>
      </c>
      <c r="D9" s="49">
        <f>standard_2011!$S26</f>
        <v>15</v>
      </c>
      <c r="E9" s="49">
        <f>standard_2012!$S26</f>
        <v>22</v>
      </c>
      <c r="F9" s="49">
        <f>standard_2013!$S26</f>
        <v>22</v>
      </c>
      <c r="G9" s="49">
        <f>standard_2014!$S26</f>
        <v>18</v>
      </c>
      <c r="H9" s="49">
        <f>standard_2015!$S26</f>
        <v>6</v>
      </c>
      <c r="I9" s="49">
        <f>standard_2016!$S26</f>
        <v>1</v>
      </c>
      <c r="J9" s="49">
        <f>standard_2017!$S26</f>
        <v>10</v>
      </c>
      <c r="K9" s="49">
        <f>standard_2018!$S26</f>
        <v>8</v>
      </c>
      <c r="L9">
        <f>K9-B9</f>
        <v>5</v>
      </c>
    </row>
    <row r="10" spans="1:12" ht="10.5" customHeight="1">
      <c r="A10" s="45" t="s">
        <v>30</v>
      </c>
      <c r="B10" s="45">
        <f>standard_2009!$S29</f>
        <v>14</v>
      </c>
      <c r="C10" s="45">
        <f>standard_2010!$S29</f>
        <v>11</v>
      </c>
      <c r="D10" s="45">
        <f>standard_2011!$S29</f>
        <v>7</v>
      </c>
      <c r="E10" s="45">
        <f>standard_2012!$S29</f>
        <v>9</v>
      </c>
      <c r="F10" s="45">
        <f>standard_2013!$S29</f>
        <v>15</v>
      </c>
      <c r="G10" s="45">
        <f>standard_2014!$S29</f>
        <v>12</v>
      </c>
      <c r="H10" s="45">
        <f>standard_2015!$S29</f>
        <v>20</v>
      </c>
      <c r="I10" s="45">
        <f>standard_2016!$S29</f>
        <v>22</v>
      </c>
      <c r="J10" s="45">
        <f>standard_2017!$S29</f>
        <v>20</v>
      </c>
      <c r="K10" s="45">
        <f>standard_2018!$S29</f>
        <v>9</v>
      </c>
      <c r="L10">
        <f>K10-B10</f>
        <v>-5</v>
      </c>
    </row>
    <row r="11" spans="1:12" ht="10.5" customHeight="1">
      <c r="A11" s="49" t="s">
        <v>21</v>
      </c>
      <c r="B11" s="49">
        <f>standard_2009!$S20</f>
        <v>6</v>
      </c>
      <c r="C11" s="49">
        <f>standard_2010!$S20</f>
        <v>3</v>
      </c>
      <c r="D11" s="49">
        <f>standard_2011!$S20</f>
        <v>4</v>
      </c>
      <c r="E11" s="49">
        <f>standard_2012!$S20</f>
        <v>1</v>
      </c>
      <c r="F11" s="49">
        <f>standard_2013!$S20</f>
        <v>1</v>
      </c>
      <c r="G11" s="49">
        <f>standard_2014!$S20</f>
        <v>2</v>
      </c>
      <c r="H11" s="49">
        <f>standard_2015!$S20</f>
        <v>2</v>
      </c>
      <c r="I11" s="49">
        <f>standard_2016!$S20</f>
        <v>2</v>
      </c>
      <c r="J11" s="49">
        <f>standard_2017!$S20</f>
        <v>3</v>
      </c>
      <c r="K11" s="49">
        <f>standard_2018!$S20</f>
        <v>10</v>
      </c>
      <c r="L11">
        <f>K11-B11</f>
        <v>4</v>
      </c>
    </row>
    <row r="12" spans="1:12" ht="10.5" customHeight="1">
      <c r="A12" s="47" t="s">
        <v>13</v>
      </c>
      <c r="B12" s="49">
        <f>standard_2009!$S12</f>
        <v>8</v>
      </c>
      <c r="C12" s="49">
        <f>standard_2010!$S12</f>
        <v>10</v>
      </c>
      <c r="D12" s="49">
        <f>standard_2011!$S12</f>
        <v>10</v>
      </c>
      <c r="E12" s="49">
        <f>standard_2012!$S12</f>
        <v>10</v>
      </c>
      <c r="F12" s="49">
        <f>standard_2013!$S12</f>
        <v>12</v>
      </c>
      <c r="G12" s="49">
        <f>standard_2014!$S12</f>
        <v>13</v>
      </c>
      <c r="H12" s="49">
        <f>standard_2015!$S12</f>
        <v>11</v>
      </c>
      <c r="I12" s="49">
        <f>standard_2016!$S12</f>
        <v>7</v>
      </c>
      <c r="J12" s="49">
        <f>standard_2017!$S12</f>
        <v>11</v>
      </c>
      <c r="K12" s="49">
        <f>standard_2018!$S12</f>
        <v>11</v>
      </c>
      <c r="L12">
        <f>K12-B12</f>
        <v>3</v>
      </c>
    </row>
    <row r="13" spans="1:12" ht="10.5" customHeight="1">
      <c r="A13" s="49" t="s">
        <v>9</v>
      </c>
      <c r="B13" s="45">
        <f>standard_2009!$S8</f>
        <v>25</v>
      </c>
      <c r="C13" s="45">
        <f>standard_2010!$S8</f>
        <v>24</v>
      </c>
      <c r="D13" s="45">
        <f>standard_2011!$S8</f>
        <v>19</v>
      </c>
      <c r="E13" s="49">
        <f>standard_2012!$S8</f>
        <v>7</v>
      </c>
      <c r="F13" s="49">
        <f>standard_2013!$S8</f>
        <v>7</v>
      </c>
      <c r="G13" s="49">
        <f>standard_2014!$S8</f>
        <v>11</v>
      </c>
      <c r="H13" s="49">
        <f>standard_2015!$S8</f>
        <v>12</v>
      </c>
      <c r="I13" s="49">
        <f>standard_2016!$S8</f>
        <v>10</v>
      </c>
      <c r="J13" s="49">
        <f>standard_2017!$S8</f>
        <v>9</v>
      </c>
      <c r="K13" s="49">
        <f>standard_2018!$S8</f>
        <v>12</v>
      </c>
      <c r="L13">
        <f>K13-B13</f>
        <v>-13</v>
      </c>
    </row>
    <row r="14" spans="1:12" ht="10.5" customHeight="1">
      <c r="A14" s="47" t="s">
        <v>8</v>
      </c>
      <c r="B14" s="49">
        <f>standard_2009!$S7</f>
        <v>1</v>
      </c>
      <c r="C14" s="49">
        <f>standard_2010!$S7</f>
        <v>1</v>
      </c>
      <c r="D14" s="49">
        <f>standard_2011!$S7</f>
        <v>1</v>
      </c>
      <c r="E14" s="49">
        <f>standard_2012!$S7</f>
        <v>5</v>
      </c>
      <c r="F14" s="49">
        <f>standard_2013!$S7</f>
        <v>4</v>
      </c>
      <c r="G14" s="49">
        <f>standard_2014!$S7</f>
        <v>5</v>
      </c>
      <c r="H14" s="49">
        <f>standard_2015!$S7</f>
        <v>5</v>
      </c>
      <c r="I14" s="49">
        <f>standard_2016!$S7</f>
        <v>5</v>
      </c>
      <c r="J14" s="49">
        <f>standard_2017!$S7</f>
        <v>7</v>
      </c>
      <c r="K14" s="49">
        <f>standard_2018!$S7</f>
        <v>13</v>
      </c>
      <c r="L14">
        <f>K14-B14</f>
        <v>12</v>
      </c>
    </row>
    <row r="15" spans="1:12" ht="10.5" customHeight="1">
      <c r="A15" s="47" t="s">
        <v>126</v>
      </c>
      <c r="B15" s="45">
        <f>standard_2009!$S16</f>
        <v>27</v>
      </c>
      <c r="C15" s="45">
        <f>standard_2010!$S16</f>
        <v>27</v>
      </c>
      <c r="D15" s="45">
        <f>standard_2011!$S16</f>
        <v>27</v>
      </c>
      <c r="E15" s="45">
        <f>standard_2012!$S16</f>
        <v>17</v>
      </c>
      <c r="F15" s="45">
        <f>standard_2013!$S16</f>
        <v>8</v>
      </c>
      <c r="G15" s="45">
        <f>standard_2014!$S16</f>
        <v>8</v>
      </c>
      <c r="H15" s="49">
        <f>standard_2015!$S16</f>
        <v>14</v>
      </c>
      <c r="I15" s="49">
        <f>standard_2016!$S16</f>
        <v>21</v>
      </c>
      <c r="J15" s="49">
        <f>standard_2017!$S16</f>
        <v>17</v>
      </c>
      <c r="K15" s="49">
        <f>standard_2018!$S16</f>
        <v>14</v>
      </c>
      <c r="L15">
        <f>K15-B15</f>
        <v>-13</v>
      </c>
    </row>
    <row r="16" spans="1:12" ht="10.5" customHeight="1">
      <c r="A16" s="47" t="s">
        <v>22</v>
      </c>
      <c r="B16" s="49">
        <f>standard_2009!$S21</f>
        <v>4</v>
      </c>
      <c r="C16" s="49">
        <f>standard_2010!$S21</f>
        <v>4</v>
      </c>
      <c r="D16" s="49">
        <f>standard_2011!$S21</f>
        <v>5</v>
      </c>
      <c r="E16" s="49">
        <f>standard_2012!$S21</f>
        <v>12</v>
      </c>
      <c r="F16" s="49">
        <f>standard_2013!$S21</f>
        <v>18</v>
      </c>
      <c r="G16" s="49">
        <f>standard_2014!$S21</f>
        <v>19</v>
      </c>
      <c r="H16" s="49">
        <f>standard_2015!$S21</f>
        <v>19</v>
      </c>
      <c r="I16" s="49">
        <f>standard_2016!$S21</f>
        <v>14</v>
      </c>
      <c r="J16" s="49">
        <f>standard_2017!$S21</f>
        <v>13</v>
      </c>
      <c r="K16" s="49">
        <f>standard_2018!$S21</f>
        <v>15</v>
      </c>
      <c r="L16">
        <f>K16-B16</f>
        <v>11</v>
      </c>
    </row>
    <row r="17" spans="1:12" ht="10.5" customHeight="1">
      <c r="A17" s="47" t="s">
        <v>18</v>
      </c>
      <c r="B17" s="45">
        <f>standard_2009!$S17</f>
        <v>23</v>
      </c>
      <c r="C17" s="45">
        <f>standard_2010!$S17</f>
        <v>25</v>
      </c>
      <c r="D17" s="45">
        <f>standard_2011!$S17</f>
        <v>22</v>
      </c>
      <c r="E17" s="45">
        <f>standard_2012!$S17</f>
        <v>13</v>
      </c>
      <c r="F17" s="45">
        <f>standard_2013!$S17</f>
        <v>2</v>
      </c>
      <c r="G17" s="45">
        <f>standard_2014!$S17</f>
        <v>6</v>
      </c>
      <c r="H17" s="45">
        <f>standard_2015!$S17</f>
        <v>7</v>
      </c>
      <c r="I17" s="49">
        <f>standard_2016!$S17</f>
        <v>20</v>
      </c>
      <c r="J17" s="49">
        <f>standard_2017!$S17</f>
        <v>19</v>
      </c>
      <c r="K17" s="49">
        <f>standard_2018!$S17</f>
        <v>16</v>
      </c>
      <c r="L17">
        <f>K17-B17</f>
        <v>-7</v>
      </c>
    </row>
    <row r="18" spans="1:12" ht="10.5" customHeight="1">
      <c r="A18" s="45" t="s">
        <v>5</v>
      </c>
      <c r="B18" s="45">
        <f>standard_2009!$S4</f>
        <v>19</v>
      </c>
      <c r="C18" s="45">
        <f>standard_2010!$S4</f>
        <v>16</v>
      </c>
      <c r="D18" s="45">
        <f>standard_2011!$S4</f>
        <v>23</v>
      </c>
      <c r="E18" s="45">
        <f>standard_2012!$S4</f>
        <v>21</v>
      </c>
      <c r="F18" s="45">
        <f>standard_2013!$S4</f>
        <v>20</v>
      </c>
      <c r="G18" s="45">
        <f>standard_2014!$S4</f>
        <v>10</v>
      </c>
      <c r="H18" s="45">
        <f>standard_2015!$S4</f>
        <v>10</v>
      </c>
      <c r="I18" s="45">
        <f>standard_2016!$S4</f>
        <v>15</v>
      </c>
      <c r="J18" s="45">
        <f>standard_2017!$S4</f>
        <v>16</v>
      </c>
      <c r="K18" s="45">
        <f>standard_2018!$S4</f>
        <v>17</v>
      </c>
      <c r="L18">
        <f>K18-B18</f>
        <v>-2</v>
      </c>
    </row>
    <row r="19" spans="1:12" ht="10.5" customHeight="1">
      <c r="A19" s="45" t="s">
        <v>6</v>
      </c>
      <c r="B19" s="45">
        <f>standard_2009!$S5</f>
        <v>7</v>
      </c>
      <c r="C19" s="45">
        <f>standard_2010!$S5</f>
        <v>9</v>
      </c>
      <c r="D19" s="45">
        <f>standard_2011!$S5</f>
        <v>6</v>
      </c>
      <c r="E19" s="45">
        <f>standard_2012!$S5</f>
        <v>3</v>
      </c>
      <c r="F19" s="45">
        <f>standard_2013!$S5</f>
        <v>5</v>
      </c>
      <c r="G19" s="45">
        <f>standard_2014!$S5</f>
        <v>7</v>
      </c>
      <c r="H19" s="45">
        <f>standard_2015!$S5</f>
        <v>4</v>
      </c>
      <c r="I19" s="45">
        <f>standard_2016!$S5</f>
        <v>3</v>
      </c>
      <c r="J19" s="45">
        <f>standard_2017!$S5</f>
        <v>15</v>
      </c>
      <c r="K19" s="45">
        <f>standard_2018!$S5</f>
        <v>18</v>
      </c>
      <c r="L19">
        <f>K19-B19</f>
        <v>11</v>
      </c>
    </row>
    <row r="20" spans="1:12" ht="10.5" customHeight="1">
      <c r="A20" s="45" t="s">
        <v>20</v>
      </c>
      <c r="B20" s="45">
        <f>standard_2009!$S19</f>
        <v>24</v>
      </c>
      <c r="C20" s="45">
        <f>standard_2010!$S19</f>
        <v>14</v>
      </c>
      <c r="D20" s="45">
        <f>standard_2011!$S19</f>
        <v>11</v>
      </c>
      <c r="E20" s="45">
        <f>standard_2012!$S19</f>
        <v>15</v>
      </c>
      <c r="F20" s="45">
        <f>standard_2013!$S19</f>
        <v>16</v>
      </c>
      <c r="G20" s="45">
        <f>standard_2014!$S19</f>
        <v>17</v>
      </c>
      <c r="H20" s="45">
        <f>standard_2015!$S19</f>
        <v>21</v>
      </c>
      <c r="I20" s="45">
        <f>standard_2016!$S19</f>
        <v>24</v>
      </c>
      <c r="J20" s="45">
        <f>standard_2017!$S19</f>
        <v>14</v>
      </c>
      <c r="K20" s="45">
        <f>standard_2018!$S19</f>
        <v>19</v>
      </c>
      <c r="L20">
        <f>K20-B20</f>
        <v>-5</v>
      </c>
    </row>
    <row r="21" spans="1:12" ht="10.5" customHeight="1">
      <c r="A21" s="45" t="s">
        <v>26</v>
      </c>
      <c r="B21" s="45">
        <f>standard_2009!$S25</f>
        <v>15</v>
      </c>
      <c r="C21" s="45">
        <f>standard_2010!$S25</f>
        <v>12</v>
      </c>
      <c r="D21" s="45">
        <f>standard_2011!$S25</f>
        <v>9</v>
      </c>
      <c r="E21" s="45">
        <f>standard_2012!$S25</f>
        <v>6</v>
      </c>
      <c r="F21" s="45">
        <f>standard_2013!$S25</f>
        <v>3</v>
      </c>
      <c r="G21" s="45">
        <f>standard_2014!$S25</f>
        <v>1</v>
      </c>
      <c r="H21" s="45">
        <f>standard_2015!$S25</f>
        <v>1</v>
      </c>
      <c r="I21" s="45">
        <f>standard_2016!$S25</f>
        <v>4</v>
      </c>
      <c r="J21" s="45">
        <f>standard_2017!$S25</f>
        <v>18</v>
      </c>
      <c r="K21" s="45">
        <f>standard_2018!$S25</f>
        <v>20</v>
      </c>
      <c r="L21">
        <f>K21-B21</f>
        <v>5</v>
      </c>
    </row>
    <row r="22" spans="1:12" ht="10.5" customHeight="1">
      <c r="A22" s="47" t="s">
        <v>28</v>
      </c>
      <c r="B22" s="45">
        <f>standard_2009!$S27</f>
        <v>17</v>
      </c>
      <c r="C22" s="49">
        <f>standard_2010!$S27</f>
        <v>15</v>
      </c>
      <c r="D22" s="49">
        <f>standard_2011!$S27</f>
        <v>16</v>
      </c>
      <c r="E22" s="49">
        <f>standard_2012!$S27</f>
        <v>18</v>
      </c>
      <c r="F22" s="49">
        <f>standard_2013!$S27</f>
        <v>9</v>
      </c>
      <c r="G22" s="49">
        <f>standard_2014!$S27</f>
        <v>4</v>
      </c>
      <c r="H22" s="49">
        <f>standard_2015!$S27</f>
        <v>8</v>
      </c>
      <c r="I22" s="49">
        <f>standard_2016!$S27</f>
        <v>19</v>
      </c>
      <c r="J22" s="49">
        <f>standard_2017!$S27</f>
        <v>22</v>
      </c>
      <c r="K22" s="49">
        <f>standard_2018!$S27</f>
        <v>21</v>
      </c>
      <c r="L22">
        <f>K22-B22</f>
        <v>4</v>
      </c>
    </row>
    <row r="23" spans="1:12" ht="10.5" customHeight="1">
      <c r="A23" s="45" t="s">
        <v>31</v>
      </c>
      <c r="B23" s="45">
        <f>standard_2009!$S30</f>
        <v>21</v>
      </c>
      <c r="C23" s="45">
        <f>standard_2010!$S30</f>
        <v>20</v>
      </c>
      <c r="D23" s="45">
        <f>standard_2011!$S30</f>
        <v>14</v>
      </c>
      <c r="E23" s="45">
        <f>standard_2012!$S30</f>
        <v>14</v>
      </c>
      <c r="F23" s="45">
        <f>standard_2013!$S30</f>
        <v>10</v>
      </c>
      <c r="G23" s="45">
        <f>standard_2014!$S30</f>
        <v>16</v>
      </c>
      <c r="H23" s="45">
        <f>standard_2015!$S30</f>
        <v>16</v>
      </c>
      <c r="I23" s="45">
        <f>standard_2016!$S30</f>
        <v>12</v>
      </c>
      <c r="J23" s="45">
        <f>standard_2017!$S30</f>
        <v>21</v>
      </c>
      <c r="K23" s="45">
        <f>standard_2018!$S30</f>
        <v>22</v>
      </c>
      <c r="L23">
        <f>K23-B23</f>
        <v>1</v>
      </c>
    </row>
    <row r="24" spans="1:12" ht="10.5" customHeight="1">
      <c r="A24" s="47" t="s">
        <v>25</v>
      </c>
      <c r="B24" s="49">
        <f>standard_2009!$S24</f>
        <v>20</v>
      </c>
      <c r="C24" s="49">
        <f>standard_2010!$S24</f>
        <v>22</v>
      </c>
      <c r="D24" s="49">
        <f>standard_2011!$S24</f>
        <v>20</v>
      </c>
      <c r="E24" s="49">
        <f>standard_2012!$S24</f>
        <v>23</v>
      </c>
      <c r="F24" s="49">
        <f>standard_2013!$S24</f>
        <v>24</v>
      </c>
      <c r="G24" s="49">
        <f>standard_2014!$S24</f>
        <v>24</v>
      </c>
      <c r="H24" s="49">
        <f>standard_2015!$S24</f>
        <v>18</v>
      </c>
      <c r="I24" s="49">
        <f>standard_2016!$S24</f>
        <v>23</v>
      </c>
      <c r="J24" s="49">
        <f>standard_2017!$S24</f>
        <v>23</v>
      </c>
      <c r="K24" s="49">
        <f>standard_2018!$S24</f>
        <v>23</v>
      </c>
      <c r="L24">
        <f>K24-B24</f>
        <v>3</v>
      </c>
    </row>
    <row r="25" spans="1:12" ht="10.5" customHeight="1">
      <c r="A25" s="45" t="s">
        <v>14</v>
      </c>
      <c r="B25" s="45">
        <f>standard_2009!$S13</f>
        <v>12</v>
      </c>
      <c r="C25" s="45">
        <f>standard_2010!$S13</f>
        <v>18</v>
      </c>
      <c r="D25" s="45">
        <f>standard_2011!$S13</f>
        <v>24</v>
      </c>
      <c r="E25" s="45">
        <f>standard_2012!$S13</f>
        <v>27</v>
      </c>
      <c r="F25" s="45">
        <f>standard_2013!$S13</f>
        <v>27</v>
      </c>
      <c r="G25" s="45">
        <f>standard_2014!$S13</f>
        <v>23</v>
      </c>
      <c r="H25" s="45">
        <f>standard_2015!$S13</f>
        <v>9</v>
      </c>
      <c r="I25" s="45">
        <f>standard_2016!$S13</f>
        <v>6</v>
      </c>
      <c r="J25" s="45">
        <f>standard_2017!$S13</f>
        <v>12</v>
      </c>
      <c r="K25" s="45">
        <f>standard_2018!$S13</f>
        <v>24</v>
      </c>
      <c r="L25">
        <f>K25-B25</f>
        <v>12</v>
      </c>
    </row>
    <row r="26" spans="1:12" ht="10.5" customHeight="1">
      <c r="A26" s="64" t="s">
        <v>16</v>
      </c>
      <c r="B26" s="65">
        <f>standard_2009!$S15</f>
        <v>22</v>
      </c>
      <c r="C26" s="65">
        <f>standard_2010!$S15</f>
        <v>21</v>
      </c>
      <c r="D26" s="65">
        <f>standard_2011!$S15</f>
        <v>21</v>
      </c>
      <c r="E26" s="65">
        <f>standard_2012!$S15</f>
        <v>24</v>
      </c>
      <c r="F26" s="65">
        <f>standard_2013!$S15</f>
        <v>26</v>
      </c>
      <c r="G26" s="65">
        <f>standard_2014!$S15</f>
        <v>27</v>
      </c>
      <c r="H26" s="65">
        <f>standard_2015!$S15</f>
        <v>28</v>
      </c>
      <c r="I26" s="65">
        <f>standard_2016!$S15</f>
        <v>28</v>
      </c>
      <c r="J26" s="65">
        <f>standard_2017!$S15</f>
        <v>28</v>
      </c>
      <c r="K26" s="65">
        <f>standard_2018!$S15</f>
        <v>25</v>
      </c>
      <c r="L26">
        <f>K26-B26</f>
        <v>3</v>
      </c>
    </row>
    <row r="27" spans="1:12" ht="10.5" customHeight="1">
      <c r="A27" s="47" t="s">
        <v>10</v>
      </c>
      <c r="B27" s="49">
        <f>standard_2009!$S9</f>
        <v>28</v>
      </c>
      <c r="C27" s="49">
        <f>standard_2010!$S9</f>
        <v>28</v>
      </c>
      <c r="D27" s="49">
        <f>standard_2011!$S9</f>
        <v>28</v>
      </c>
      <c r="E27" s="49">
        <f>standard_2012!$S9</f>
        <v>26</v>
      </c>
      <c r="F27" s="49">
        <f>standard_2013!$S9</f>
        <v>19</v>
      </c>
      <c r="G27" s="49">
        <f>standard_2014!$S9</f>
        <v>22</v>
      </c>
      <c r="H27" s="49">
        <f>standard_2015!$S9</f>
        <v>26</v>
      </c>
      <c r="I27" s="49">
        <f>standard_2016!$S9</f>
        <v>26</v>
      </c>
      <c r="J27" s="49">
        <f>standard_2017!$S9</f>
        <v>27</v>
      </c>
      <c r="K27" s="49">
        <f>standard_2018!$S9</f>
        <v>26</v>
      </c>
      <c r="L27">
        <f>K27-B27</f>
        <v>-2</v>
      </c>
    </row>
    <row r="28" spans="1:12" ht="10.5" customHeight="1">
      <c r="A28" s="49" t="s">
        <v>12</v>
      </c>
      <c r="B28" s="49">
        <f>standard_2009!$S11</f>
        <v>26</v>
      </c>
      <c r="C28" s="49">
        <f>standard_2010!$S11</f>
        <v>26</v>
      </c>
      <c r="D28" s="49">
        <f>standard_2011!$S11</f>
        <v>25</v>
      </c>
      <c r="E28" s="49">
        <f>standard_2012!$S11</f>
        <v>25</v>
      </c>
      <c r="F28" s="49">
        <f>standard_2013!$S11</f>
        <v>25</v>
      </c>
      <c r="G28" s="49">
        <f>standard_2014!$S11</f>
        <v>26</v>
      </c>
      <c r="H28" s="49">
        <f>standard_2015!$S11</f>
        <v>22</v>
      </c>
      <c r="I28" s="49">
        <f>standard_2016!$S11</f>
        <v>25</v>
      </c>
      <c r="J28" s="49">
        <f>standard_2017!$S11</f>
        <v>24</v>
      </c>
      <c r="K28" s="49">
        <f>standard_2018!$S11</f>
        <v>27</v>
      </c>
      <c r="L28">
        <f>K28-B28</f>
        <v>1</v>
      </c>
    </row>
    <row r="29" spans="1:12" ht="10.5" customHeight="1">
      <c r="A29" s="50" t="s">
        <v>11</v>
      </c>
      <c r="B29" s="54">
        <f>standard_2009!$S10</f>
        <v>18</v>
      </c>
      <c r="C29" s="54">
        <f>standard_2010!$S10</f>
        <v>23</v>
      </c>
      <c r="D29" s="54">
        <f>standard_2011!$S10</f>
        <v>26</v>
      </c>
      <c r="E29" s="54">
        <f>standard_2012!$S10</f>
        <v>28</v>
      </c>
      <c r="F29" s="54">
        <f>standard_2013!$S10</f>
        <v>28</v>
      </c>
      <c r="G29" s="54">
        <f>standard_2014!$S10</f>
        <v>28</v>
      </c>
      <c r="H29" s="54">
        <f>standard_2015!$S10</f>
        <v>27</v>
      </c>
      <c r="I29" s="54">
        <f>standard_2016!$S10</f>
        <v>27</v>
      </c>
      <c r="J29" s="54">
        <f>standard_2017!$S10</f>
        <v>25</v>
      </c>
      <c r="K29" s="54">
        <f>standard_2018!$S10</f>
        <v>28</v>
      </c>
      <c r="L29">
        <f>K29-B29</f>
        <v>10</v>
      </c>
    </row>
  </sheetData>
  <sortState ref="A2:L29">
    <sortCondition ref="K2:K29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K31" sqref="K31"/>
    </sheetView>
  </sheetViews>
  <sheetFormatPr defaultRowHeight="12.75"/>
  <cols>
    <col min="1" max="1" width="15.140625" customWidth="1"/>
    <col min="2" max="11" width="7.42578125" customWidth="1"/>
  </cols>
  <sheetData>
    <row r="1" spans="1:12">
      <c r="A1" s="23" t="s">
        <v>125</v>
      </c>
      <c r="B1" s="24">
        <v>2009</v>
      </c>
      <c r="C1" s="24">
        <v>2010</v>
      </c>
      <c r="D1" s="24">
        <v>2011</v>
      </c>
      <c r="E1" s="24">
        <v>2012</v>
      </c>
      <c r="F1" s="24">
        <v>2013</v>
      </c>
      <c r="G1" s="24">
        <v>2014</v>
      </c>
      <c r="H1" s="24">
        <v>2015</v>
      </c>
      <c r="I1" s="24">
        <v>2016</v>
      </c>
      <c r="J1" s="24">
        <v>2017</v>
      </c>
      <c r="K1" s="24">
        <v>2018</v>
      </c>
      <c r="L1" t="s">
        <v>129</v>
      </c>
    </row>
    <row r="2" spans="1:12">
      <c r="A2" t="s">
        <v>21</v>
      </c>
      <c r="B2" s="20">
        <f>standard_2009!$Q20</f>
        <v>6</v>
      </c>
      <c r="C2" s="20">
        <f>standard_2010!$Q20</f>
        <v>4</v>
      </c>
      <c r="D2" s="20">
        <f>standard_2011!$Q20</f>
        <v>5</v>
      </c>
      <c r="E2" s="20">
        <f>standard_2012!$Q20</f>
        <v>3</v>
      </c>
      <c r="F2" s="20">
        <f>standard_2013!$Q20</f>
        <v>3</v>
      </c>
      <c r="G2" s="20">
        <f>standard_2014!$Q20</f>
        <v>3</v>
      </c>
      <c r="H2" s="20">
        <f>standard_2015!$Q20</f>
        <v>1</v>
      </c>
      <c r="I2" s="20">
        <f>standard_2016!$Q20</f>
        <v>2</v>
      </c>
      <c r="J2" s="20">
        <f>standard_2017!$Q20</f>
        <v>1</v>
      </c>
      <c r="K2" s="20">
        <f>standard_2018!$Q20</f>
        <v>1</v>
      </c>
      <c r="L2" s="61">
        <f>standard_2018!$R20</f>
        <v>47.118119975262843</v>
      </c>
    </row>
    <row r="3" spans="1:12">
      <c r="A3" t="s">
        <v>6</v>
      </c>
      <c r="B3" s="20">
        <f>standard_2009!$Q5</f>
        <v>4</v>
      </c>
      <c r="C3" s="20">
        <f>standard_2010!$Q5</f>
        <v>3</v>
      </c>
      <c r="D3" s="20">
        <f>standard_2011!$Q5</f>
        <v>3</v>
      </c>
      <c r="E3" s="20">
        <f>standard_2012!$Q5</f>
        <v>3</v>
      </c>
      <c r="F3" s="20">
        <f>standard_2013!$Q5</f>
        <v>2</v>
      </c>
      <c r="G3" s="20">
        <f>standard_2014!$Q5</f>
        <v>3</v>
      </c>
      <c r="H3" s="20">
        <f>standard_2015!$Q5</f>
        <v>1</v>
      </c>
      <c r="I3" s="20">
        <f>standard_2016!$Q5</f>
        <v>1</v>
      </c>
      <c r="J3" s="20">
        <f>standard_2017!$Q5</f>
        <v>3</v>
      </c>
      <c r="K3" s="20">
        <f>standard_2018!$Q5</f>
        <v>3</v>
      </c>
      <c r="L3" s="61">
        <f>standard_2018!$R5</f>
        <v>54.500455684666221</v>
      </c>
    </row>
    <row r="4" spans="1:12">
      <c r="A4" t="s">
        <v>27</v>
      </c>
      <c r="B4" s="20">
        <f>standard_2009!$Q26</f>
        <v>3</v>
      </c>
      <c r="C4" s="20">
        <f>standard_2010!$Q26</f>
        <v>4</v>
      </c>
      <c r="D4" s="20">
        <f>standard_2011!$Q26</f>
        <v>4</v>
      </c>
      <c r="E4" s="20">
        <f>standard_2012!$Q26</f>
        <v>5</v>
      </c>
      <c r="F4" s="20">
        <f>standard_2013!$Q26</f>
        <v>6</v>
      </c>
      <c r="G4" s="20">
        <f>standard_2014!$Q26</f>
        <v>5</v>
      </c>
      <c r="H4" s="20">
        <f>standard_2015!$Q26</f>
        <v>1</v>
      </c>
      <c r="I4" s="20">
        <f>standard_2016!$Q26</f>
        <v>1</v>
      </c>
      <c r="J4" s="20">
        <f>standard_2017!$Q26</f>
        <v>2</v>
      </c>
      <c r="K4" s="20">
        <f>standard_2018!$Q26</f>
        <v>2</v>
      </c>
      <c r="L4" s="61">
        <f>standard_2018!$R26</f>
        <v>46.236820405993342</v>
      </c>
    </row>
    <row r="5" spans="1:12">
      <c r="A5" t="s">
        <v>3</v>
      </c>
      <c r="B5" s="20">
        <f>standard_2009!$Q3</f>
        <v>4</v>
      </c>
      <c r="C5" s="20">
        <f>standard_2010!$Q3</f>
        <v>4</v>
      </c>
      <c r="D5" s="20">
        <f>standard_2011!$Q3</f>
        <v>5</v>
      </c>
      <c r="E5" s="20">
        <f>standard_2012!$Q3</f>
        <v>4</v>
      </c>
      <c r="F5" s="20">
        <f>standard_2013!$Q3</f>
        <v>4</v>
      </c>
      <c r="G5" s="20">
        <f>standard_2014!$Q3</f>
        <v>5</v>
      </c>
      <c r="H5" s="20">
        <f>standard_2015!$Q3</f>
        <v>5</v>
      </c>
      <c r="I5" s="20">
        <f>standard_2016!$Q3</f>
        <v>3</v>
      </c>
      <c r="J5" s="20">
        <f>standard_2017!$Q3</f>
        <v>2</v>
      </c>
      <c r="K5" s="20">
        <f>standard_2018!$Q3</f>
        <v>3</v>
      </c>
      <c r="L5" s="61">
        <f>standard_2018!$R3</f>
        <v>43.621613557703782</v>
      </c>
    </row>
    <row r="6" spans="1:12">
      <c r="A6" t="s">
        <v>26</v>
      </c>
      <c r="B6" s="20">
        <f>standard_2009!$Q25</f>
        <v>4</v>
      </c>
      <c r="C6" s="20">
        <f>standard_2010!$Q25</f>
        <v>5</v>
      </c>
      <c r="D6" s="20">
        <f>standard_2011!$Q25</f>
        <v>4</v>
      </c>
      <c r="E6" s="20">
        <f>standard_2012!$Q25</f>
        <v>4</v>
      </c>
      <c r="F6" s="20">
        <f>standard_2013!$Q25</f>
        <v>2</v>
      </c>
      <c r="G6" s="20">
        <f>standard_2014!$Q25</f>
        <v>1</v>
      </c>
      <c r="H6" s="20">
        <f>standard_2015!$Q25</f>
        <v>1</v>
      </c>
      <c r="I6" s="20">
        <f>standard_2016!$Q25</f>
        <v>2</v>
      </c>
      <c r="J6" s="20">
        <f>standard_2017!$Q25</f>
        <v>3</v>
      </c>
      <c r="K6" s="20">
        <f>standard_2018!$Q25</f>
        <v>2</v>
      </c>
      <c r="L6" s="61">
        <f>standard_2018!$R25</f>
        <v>57.655567490153949</v>
      </c>
    </row>
    <row r="7" spans="1:12">
      <c r="A7" t="s">
        <v>8</v>
      </c>
      <c r="B7" s="20">
        <f>standard_2009!$Q7</f>
        <v>4</v>
      </c>
      <c r="C7" s="20">
        <f>standard_2010!$Q7</f>
        <v>2</v>
      </c>
      <c r="D7" s="20">
        <f>standard_2011!$Q7</f>
        <v>2</v>
      </c>
      <c r="E7" s="20">
        <f>standard_2012!$Q7</f>
        <v>4</v>
      </c>
      <c r="F7" s="20">
        <f>standard_2013!$Q7</f>
        <v>3</v>
      </c>
      <c r="G7" s="20">
        <f>standard_2014!$Q7</f>
        <v>3</v>
      </c>
      <c r="H7" s="20">
        <f>standard_2015!$Q7</f>
        <v>2</v>
      </c>
      <c r="I7" s="20">
        <f>standard_2016!$Q7</f>
        <v>3</v>
      </c>
      <c r="J7" s="20">
        <f>standard_2017!$Q7</f>
        <v>2</v>
      </c>
      <c r="K7" s="20">
        <f>standard_2018!$Q7</f>
        <v>3</v>
      </c>
      <c r="L7" s="61">
        <f>standard_2018!$R7</f>
        <v>47.836113552278967</v>
      </c>
    </row>
    <row r="8" spans="1:12">
      <c r="A8" t="s">
        <v>15</v>
      </c>
      <c r="B8" s="20">
        <f>standard_2009!$Q14</f>
        <v>5</v>
      </c>
      <c r="C8" s="20">
        <f>standard_2010!$Q14</f>
        <v>5</v>
      </c>
      <c r="D8" s="20">
        <f>standard_2011!$Q14</f>
        <v>5</v>
      </c>
      <c r="E8" s="20">
        <f>standard_2012!$Q14</f>
        <v>5</v>
      </c>
      <c r="F8" s="20">
        <f>standard_2013!$Q14</f>
        <v>5</v>
      </c>
      <c r="G8" s="20">
        <f>standard_2014!$Q14</f>
        <v>5</v>
      </c>
      <c r="H8" s="20">
        <f>standard_2015!$Q14</f>
        <v>5</v>
      </c>
      <c r="I8" s="20">
        <f>standard_2016!$Q14</f>
        <v>2</v>
      </c>
      <c r="J8" s="20">
        <f>standard_2017!$Q14</f>
        <v>2</v>
      </c>
      <c r="K8" s="20">
        <f>standard_2018!$Q14</f>
        <v>2</v>
      </c>
      <c r="L8" s="61">
        <f>standard_2018!$R14</f>
        <v>40.7124955245256</v>
      </c>
    </row>
    <row r="9" spans="1:12">
      <c r="A9" t="s">
        <v>9</v>
      </c>
      <c r="B9" s="20">
        <f>standard_2009!$Q8</f>
        <v>7</v>
      </c>
      <c r="C9" s="20">
        <f>standard_2010!$Q8</f>
        <v>6</v>
      </c>
      <c r="D9" s="20">
        <f>standard_2011!$Q8</f>
        <v>4</v>
      </c>
      <c r="E9" s="20">
        <f>standard_2012!$Q8</f>
        <v>3</v>
      </c>
      <c r="F9" s="20">
        <f>standard_2013!$Q8</f>
        <v>4</v>
      </c>
      <c r="G9" s="20">
        <f>standard_2014!$Q8</f>
        <v>3</v>
      </c>
      <c r="H9" s="20">
        <f>standard_2015!$Q8</f>
        <v>4</v>
      </c>
      <c r="I9" s="20">
        <f>standard_2016!$Q8</f>
        <v>2</v>
      </c>
      <c r="J9" s="20">
        <f>standard_2017!$Q8</f>
        <v>1</v>
      </c>
      <c r="K9" s="20">
        <f>standard_2018!$Q8</f>
        <v>2</v>
      </c>
      <c r="L9" s="61">
        <f>standard_2018!$R8</f>
        <v>47.685306339441688</v>
      </c>
    </row>
    <row r="10" spans="1:12">
      <c r="A10" t="s">
        <v>7</v>
      </c>
      <c r="B10" s="20">
        <f>standard_2009!$Q6</f>
        <v>5</v>
      </c>
      <c r="C10" s="20">
        <f>standard_2010!$Q6</f>
        <v>6</v>
      </c>
      <c r="D10" s="20">
        <f>standard_2011!$Q6</f>
        <v>5</v>
      </c>
      <c r="E10" s="20">
        <f>standard_2012!$Q6</f>
        <v>7</v>
      </c>
      <c r="F10" s="20">
        <f>standard_2013!$Q6</f>
        <v>4</v>
      </c>
      <c r="G10" s="20">
        <f>standard_2014!$Q6</f>
        <v>4</v>
      </c>
      <c r="H10" s="20">
        <f>standard_2015!$Q6</f>
        <v>4</v>
      </c>
      <c r="I10" s="20">
        <f>standard_2016!$Q6</f>
        <v>2</v>
      </c>
      <c r="J10" s="20">
        <f>standard_2017!$Q6</f>
        <v>2</v>
      </c>
      <c r="K10" s="20">
        <f>standard_2018!$Q6</f>
        <v>2</v>
      </c>
      <c r="L10" s="61">
        <f>standard_2018!$R6</f>
        <v>40.729203962286668</v>
      </c>
    </row>
    <row r="11" spans="1:12">
      <c r="A11" t="s">
        <v>24</v>
      </c>
      <c r="B11" s="20">
        <f>standard_2009!$Q23</f>
        <v>3</v>
      </c>
      <c r="C11" s="20">
        <f>standard_2010!$Q23</f>
        <v>4</v>
      </c>
      <c r="D11" s="20">
        <f>standard_2011!$Q23</f>
        <v>5</v>
      </c>
      <c r="E11" s="20">
        <f>standard_2012!$Q23</f>
        <v>4</v>
      </c>
      <c r="F11" s="20">
        <f>standard_2013!$Q23</f>
        <v>4</v>
      </c>
      <c r="G11" s="20">
        <f>standard_2014!$Q23</f>
        <v>1</v>
      </c>
      <c r="H11" s="20">
        <f>standard_2015!$Q23</f>
        <v>1</v>
      </c>
      <c r="I11" s="20">
        <f>standard_2016!$Q23</f>
        <v>2</v>
      </c>
      <c r="J11" s="20">
        <f>standard_2017!$Q23</f>
        <v>1</v>
      </c>
      <c r="K11" s="20">
        <f>standard_2018!$Q23</f>
        <v>1</v>
      </c>
      <c r="L11" s="61">
        <f>standard_2018!$R23</f>
        <v>42.369264611745812</v>
      </c>
    </row>
    <row r="12" spans="1:12">
      <c r="A12" s="40" t="s">
        <v>19</v>
      </c>
      <c r="B12" s="20">
        <f>standard_2009!$Q18</f>
        <v>3</v>
      </c>
      <c r="C12" s="20">
        <f>standard_2010!$Q18</f>
        <v>3</v>
      </c>
      <c r="D12" s="20">
        <f>standard_2011!$Q18</f>
        <v>3</v>
      </c>
      <c r="E12" s="20">
        <f>standard_2012!$Q18</f>
        <v>3</v>
      </c>
      <c r="F12" s="20">
        <f>standard_2013!$Q18</f>
        <v>3</v>
      </c>
      <c r="G12" s="20">
        <f>standard_2014!$Q18</f>
        <v>4</v>
      </c>
      <c r="H12" s="20">
        <f>standard_2015!$Q18</f>
        <v>3</v>
      </c>
      <c r="I12" s="20">
        <f>standard_2016!$Q18</f>
        <v>2</v>
      </c>
      <c r="J12" s="20">
        <f>standard_2017!$Q18</f>
        <v>4</v>
      </c>
      <c r="K12" s="20">
        <f>standard_2018!$Q18</f>
        <v>1</v>
      </c>
      <c r="L12" s="61">
        <f>standard_2018!$R18</f>
        <v>45.492540875999524</v>
      </c>
    </row>
    <row r="13" spans="1:12">
      <c r="A13" t="s">
        <v>22</v>
      </c>
      <c r="B13" s="20">
        <f>standard_2009!$Q21</f>
        <v>2</v>
      </c>
      <c r="C13" s="20">
        <f>standard_2010!$Q21</f>
        <v>2</v>
      </c>
      <c r="D13" s="20">
        <f>standard_2011!$Q21</f>
        <v>4</v>
      </c>
      <c r="E13" s="20">
        <f>standard_2012!$Q21</f>
        <v>6</v>
      </c>
      <c r="F13" s="20">
        <f>standard_2013!$Q21</f>
        <v>6</v>
      </c>
      <c r="G13" s="20">
        <f>standard_2014!$Q21</f>
        <v>6</v>
      </c>
      <c r="H13" s="20">
        <f>standard_2015!$Q21</f>
        <v>5</v>
      </c>
      <c r="I13" s="20">
        <f>standard_2016!$Q21</f>
        <v>3</v>
      </c>
      <c r="J13" s="20">
        <f>standard_2017!$Q21</f>
        <v>3</v>
      </c>
      <c r="K13" s="20">
        <f>standard_2018!$Q21</f>
        <v>3</v>
      </c>
      <c r="L13" s="61">
        <f>standard_2018!$R21</f>
        <v>53.485499462943075</v>
      </c>
    </row>
    <row r="14" spans="1:12">
      <c r="A14" t="s">
        <v>14</v>
      </c>
      <c r="B14" s="20">
        <f>standard_2009!$Q13</f>
        <v>4</v>
      </c>
      <c r="C14" s="20">
        <f>standard_2010!$Q13</f>
        <v>7</v>
      </c>
      <c r="D14" s="20">
        <f>standard_2011!$Q13</f>
        <v>7</v>
      </c>
      <c r="E14" s="20">
        <f>standard_2012!$Q13</f>
        <v>8</v>
      </c>
      <c r="F14" s="20">
        <f>standard_2013!$Q13</f>
        <v>7</v>
      </c>
      <c r="G14" s="20">
        <f>standard_2014!$Q13</f>
        <v>6</v>
      </c>
      <c r="H14" s="20">
        <f>standard_2015!$Q13</f>
        <v>3</v>
      </c>
      <c r="I14" s="20">
        <f>standard_2016!$Q13</f>
        <v>3</v>
      </c>
      <c r="J14" s="20">
        <f>standard_2017!$Q13</f>
        <v>3</v>
      </c>
      <c r="K14" s="20">
        <f>standard_2018!$Q13</f>
        <v>4</v>
      </c>
      <c r="L14" s="61">
        <f>standard_2018!$R13</f>
        <v>71.619340559190178</v>
      </c>
    </row>
    <row r="15" spans="1:12">
      <c r="A15" s="20" t="s">
        <v>13</v>
      </c>
      <c r="B15" s="20">
        <f>standard_2009!$Q12</f>
        <v>2</v>
      </c>
      <c r="C15" s="20">
        <f>standard_2010!$Q12</f>
        <v>4</v>
      </c>
      <c r="D15" s="20">
        <f>standard_2011!$Q12</f>
        <v>5</v>
      </c>
      <c r="E15" s="20">
        <f>standard_2012!$Q12</f>
        <v>5</v>
      </c>
      <c r="F15" s="20">
        <f>standard_2013!$Q12</f>
        <v>4</v>
      </c>
      <c r="G15" s="20">
        <f>standard_2014!$Q12</f>
        <v>5</v>
      </c>
      <c r="H15" s="20">
        <f>standard_2015!$Q12</f>
        <v>4</v>
      </c>
      <c r="I15" s="20">
        <f>standard_2016!$Q12</f>
        <v>3</v>
      </c>
      <c r="J15" s="20">
        <f>standard_2017!$Q12</f>
        <v>3</v>
      </c>
      <c r="K15" s="20">
        <f>standard_2018!$Q12</f>
        <v>2</v>
      </c>
      <c r="L15" s="61">
        <f>standard_2018!$R12</f>
        <v>47.162207466718748</v>
      </c>
    </row>
    <row r="16" spans="1:12">
      <c r="A16" t="s">
        <v>31</v>
      </c>
      <c r="B16" s="20">
        <f>standard_2009!$Q30</f>
        <v>7</v>
      </c>
      <c r="C16" s="20">
        <f>standard_2010!$Q30</f>
        <v>6</v>
      </c>
      <c r="D16" s="20">
        <f>standard_2011!$Q30</f>
        <v>7</v>
      </c>
      <c r="E16" s="20">
        <f>standard_2012!$Q30</f>
        <v>6</v>
      </c>
      <c r="F16" s="20">
        <f>standard_2013!$Q30</f>
        <v>3</v>
      </c>
      <c r="G16" s="20">
        <f>standard_2014!$Q30</f>
        <v>6</v>
      </c>
      <c r="H16" s="20">
        <f>standard_2015!$Q30</f>
        <v>5</v>
      </c>
      <c r="I16" s="20">
        <f>standard_2016!$Q30</f>
        <v>3</v>
      </c>
      <c r="J16" s="20">
        <f>standard_2017!$Q30</f>
        <v>4</v>
      </c>
      <c r="K16" s="20">
        <f>standard_2018!$Q30</f>
        <v>4</v>
      </c>
      <c r="L16" s="61">
        <f>standard_2018!$R30</f>
        <v>64.174006444683144</v>
      </c>
    </row>
    <row r="17" spans="1:12">
      <c r="A17" t="s">
        <v>5</v>
      </c>
      <c r="B17" s="20">
        <f>standard_2009!$Q4</f>
        <v>5</v>
      </c>
      <c r="C17" s="20">
        <f>standard_2010!$Q4</f>
        <v>7</v>
      </c>
      <c r="D17" s="20">
        <f>standard_2011!$Q4</f>
        <v>5</v>
      </c>
      <c r="E17" s="20">
        <f>standard_2012!$Q4</f>
        <v>5</v>
      </c>
      <c r="F17" s="20">
        <f>standard_2013!$Q4</f>
        <v>5</v>
      </c>
      <c r="G17" s="20">
        <f>standard_2014!$Q4</f>
        <v>4</v>
      </c>
      <c r="H17" s="20">
        <f>standard_2015!$Q4</f>
        <v>3</v>
      </c>
      <c r="I17" s="20">
        <f>standard_2016!$Q4</f>
        <v>2</v>
      </c>
      <c r="J17" s="20">
        <f>standard_2017!$Q4</f>
        <v>2</v>
      </c>
      <c r="K17" s="20">
        <f>standard_2018!$Q4</f>
        <v>2</v>
      </c>
      <c r="L17" s="61">
        <f>standard_2018!$R4</f>
        <v>54.112090290661726</v>
      </c>
    </row>
    <row r="18" spans="1:12">
      <c r="A18" t="s">
        <v>28</v>
      </c>
      <c r="B18" s="20">
        <f>standard_2009!$Q27</f>
        <v>6</v>
      </c>
      <c r="C18" s="20">
        <f>standard_2010!$Q27</f>
        <v>7</v>
      </c>
      <c r="D18" s="20">
        <f>standard_2011!$Q27</f>
        <v>5</v>
      </c>
      <c r="E18" s="20">
        <f>standard_2012!$Q27</f>
        <v>5</v>
      </c>
      <c r="F18" s="20">
        <f>standard_2013!$Q27</f>
        <v>3</v>
      </c>
      <c r="G18" s="20">
        <f>standard_2014!$Q27</f>
        <v>2</v>
      </c>
      <c r="H18" s="20">
        <f>standard_2015!$Q27</f>
        <v>2</v>
      </c>
      <c r="I18" s="20">
        <f>standard_2016!$Q27</f>
        <v>3</v>
      </c>
      <c r="J18" s="20">
        <f>standard_2017!$Q27</f>
        <v>2</v>
      </c>
      <c r="K18" s="20">
        <f>standard_2018!$Q27</f>
        <v>2</v>
      </c>
      <c r="L18" s="61">
        <f>standard_2018!$R27</f>
        <v>58.351441373997773</v>
      </c>
    </row>
    <row r="19" spans="1:12">
      <c r="A19" t="s">
        <v>23</v>
      </c>
      <c r="B19" s="20">
        <f>standard_2009!$Q22</f>
        <v>3</v>
      </c>
      <c r="C19" s="20">
        <f>standard_2010!$Q22</f>
        <v>3</v>
      </c>
      <c r="D19" s="20">
        <f>standard_2011!$Q22</f>
        <v>2</v>
      </c>
      <c r="E19" s="20">
        <f>standard_2012!$Q22</f>
        <v>2</v>
      </c>
      <c r="F19" s="20">
        <f>standard_2013!$Q22</f>
        <v>2</v>
      </c>
      <c r="G19" s="20">
        <f>standard_2014!$Q22</f>
        <v>2</v>
      </c>
      <c r="H19" s="20">
        <f>standard_2015!$Q22</f>
        <v>3</v>
      </c>
      <c r="I19" s="20">
        <f>standard_2016!$Q22</f>
        <v>3</v>
      </c>
      <c r="J19" s="20">
        <f>standard_2017!$Q22</f>
        <v>1</v>
      </c>
      <c r="K19" s="20">
        <f>standard_2018!$Q22</f>
        <v>1</v>
      </c>
      <c r="L19" s="61">
        <f>standard_2018!$R22</f>
        <v>37.239988499386996</v>
      </c>
    </row>
    <row r="20" spans="1:12">
      <c r="A20" t="s">
        <v>18</v>
      </c>
      <c r="B20" s="20">
        <f>standard_2009!$Q17</f>
        <v>6</v>
      </c>
      <c r="C20" s="20">
        <f>standard_2010!$Q17</f>
        <v>5</v>
      </c>
      <c r="D20" s="20">
        <f>standard_2011!$Q17</f>
        <v>4</v>
      </c>
      <c r="E20" s="20">
        <f>standard_2012!$Q17</f>
        <v>4</v>
      </c>
      <c r="F20" s="20">
        <f>standard_2013!$Q17</f>
        <v>2</v>
      </c>
      <c r="G20" s="20">
        <f>standard_2014!$Q17</f>
        <v>4</v>
      </c>
      <c r="H20" s="20">
        <f>standard_2015!$Q17</f>
        <v>3</v>
      </c>
      <c r="I20" s="20">
        <f>standard_2016!$Q17</f>
        <v>3</v>
      </c>
      <c r="J20" s="20">
        <f>standard_2017!$Q17</f>
        <v>2</v>
      </c>
      <c r="K20" s="20">
        <f>standard_2018!$Q17</f>
        <v>2</v>
      </c>
      <c r="L20" s="61">
        <f>standard_2018!$R17</f>
        <v>53.515859453829378</v>
      </c>
    </row>
    <row r="21" spans="1:12">
      <c r="A21" t="s">
        <v>29</v>
      </c>
      <c r="B21" s="20">
        <f>standard_2009!$Q28</f>
        <v>6</v>
      </c>
      <c r="C21" s="20">
        <f>standard_2010!$Q28</f>
        <v>7</v>
      </c>
      <c r="D21" s="20">
        <f>standard_2011!$Q28</f>
        <v>7</v>
      </c>
      <c r="E21" s="20">
        <f>standard_2012!$Q28</f>
        <v>3</v>
      </c>
      <c r="F21" s="20">
        <f>standard_2013!$Q28</f>
        <v>3</v>
      </c>
      <c r="G21" s="20">
        <f>standard_2014!$Q28</f>
        <v>2</v>
      </c>
      <c r="H21" s="20">
        <f>standard_2015!$Q28</f>
        <v>5</v>
      </c>
      <c r="I21" s="20">
        <f>standard_2016!$Q28</f>
        <v>4</v>
      </c>
      <c r="J21" s="20">
        <f>standard_2017!$Q28</f>
        <v>2</v>
      </c>
      <c r="K21" s="20">
        <f>standard_2018!$Q28</f>
        <v>2</v>
      </c>
      <c r="L21" s="61">
        <f>standard_2018!$R28</f>
        <v>41.708882596100636</v>
      </c>
    </row>
    <row r="22" spans="1:12">
      <c r="A22" t="s">
        <v>17</v>
      </c>
      <c r="B22" s="20">
        <f>standard_2009!$Q16</f>
        <v>8</v>
      </c>
      <c r="C22" s="20">
        <f>standard_2010!$Q16</f>
        <v>6</v>
      </c>
      <c r="D22" s="20">
        <f>standard_2011!$Q16</f>
        <v>5</v>
      </c>
      <c r="E22" s="20">
        <f>standard_2012!$Q16</f>
        <v>4</v>
      </c>
      <c r="F22" s="20">
        <f>standard_2013!$Q16</f>
        <v>3</v>
      </c>
      <c r="G22" s="20">
        <f>standard_2014!$Q16</f>
        <v>3</v>
      </c>
      <c r="H22" s="20">
        <f>standard_2015!$Q16</f>
        <v>3</v>
      </c>
      <c r="I22" s="20">
        <f>standard_2016!$Q16</f>
        <v>4</v>
      </c>
      <c r="J22" s="20">
        <f>standard_2017!$Q16</f>
        <v>2</v>
      </c>
      <c r="K22" s="20">
        <f>standard_2018!$Q16</f>
        <v>3</v>
      </c>
      <c r="L22" s="61">
        <f>standard_2018!$R16</f>
        <v>51.346938775510203</v>
      </c>
    </row>
    <row r="23" spans="1:12">
      <c r="A23" t="s">
        <v>30</v>
      </c>
      <c r="B23" s="20">
        <f>standard_2009!$Q29</f>
        <v>6</v>
      </c>
      <c r="C23" s="20">
        <f>standard_2010!$Q29</f>
        <v>6</v>
      </c>
      <c r="D23" s="20">
        <f>standard_2011!$Q29</f>
        <v>4</v>
      </c>
      <c r="E23" s="20">
        <f>standard_2012!$Q29</f>
        <v>3</v>
      </c>
      <c r="F23" s="20">
        <f>standard_2013!$Q29</f>
        <v>4</v>
      </c>
      <c r="G23" s="20">
        <f>standard_2014!$Q29</f>
        <v>3</v>
      </c>
      <c r="H23" s="20">
        <f>standard_2015!$Q29</f>
        <v>4</v>
      </c>
      <c r="I23" s="20">
        <f>standard_2016!$Q29</f>
        <v>4</v>
      </c>
      <c r="J23" s="20">
        <f>standard_2017!$Q29</f>
        <v>2</v>
      </c>
      <c r="K23" s="20">
        <f>standard_2018!$Q29</f>
        <v>2</v>
      </c>
      <c r="L23" s="61">
        <f>standard_2018!$R29</f>
        <v>46.50757846998448</v>
      </c>
    </row>
    <row r="24" spans="1:12">
      <c r="A24" t="s">
        <v>12</v>
      </c>
      <c r="B24" s="20">
        <f>standard_2009!$Q11</f>
        <v>8</v>
      </c>
      <c r="C24" s="20">
        <f>standard_2010!$Q11</f>
        <v>8</v>
      </c>
      <c r="D24" s="20">
        <f>standard_2011!$Q11</f>
        <v>7</v>
      </c>
      <c r="E24" s="20">
        <f>standard_2012!$Q11</f>
        <v>8</v>
      </c>
      <c r="F24" s="20">
        <f>standard_2013!$Q11</f>
        <v>7</v>
      </c>
      <c r="G24" s="20">
        <f>standard_2014!$Q11</f>
        <v>7</v>
      </c>
      <c r="H24" s="20">
        <f>standard_2015!$Q11</f>
        <v>4</v>
      </c>
      <c r="I24" s="20">
        <f>standard_2016!$Q11</f>
        <v>4</v>
      </c>
      <c r="J24" s="20">
        <f>standard_2017!$Q11</f>
        <v>5</v>
      </c>
      <c r="K24" s="20">
        <f>standard_2018!$Q11</f>
        <v>5</v>
      </c>
      <c r="L24" s="61">
        <f>standard_2018!$R11</f>
        <v>84.266081871345023</v>
      </c>
    </row>
    <row r="25" spans="1:12">
      <c r="A25" s="40" t="s">
        <v>11</v>
      </c>
      <c r="B25" s="68">
        <f>standard_2009!$Q10</f>
        <v>5</v>
      </c>
      <c r="C25" s="68">
        <f>standard_2010!$Q10</f>
        <v>8</v>
      </c>
      <c r="D25" s="68">
        <f>standard_2011!$Q10</f>
        <v>7</v>
      </c>
      <c r="E25" s="68">
        <f>standard_2012!$Q10</f>
        <v>8</v>
      </c>
      <c r="F25" s="68">
        <f>standard_2013!$Q10</f>
        <v>8</v>
      </c>
      <c r="G25" s="68">
        <f>standard_2014!$Q10</f>
        <v>7</v>
      </c>
      <c r="H25" s="68">
        <f>standard_2015!$Q10</f>
        <v>6</v>
      </c>
      <c r="I25" s="68">
        <f>standard_2016!$Q10</f>
        <v>4</v>
      </c>
      <c r="J25" s="68">
        <f>standard_2017!$Q10</f>
        <v>3</v>
      </c>
      <c r="K25" s="68">
        <f>standard_2018!$Q10</f>
        <v>3</v>
      </c>
      <c r="L25" s="69">
        <f>standard_2018!$R10</f>
        <v>84.738751641007283</v>
      </c>
    </row>
    <row r="26" spans="1:12">
      <c r="A26" t="s">
        <v>25</v>
      </c>
      <c r="B26" s="20">
        <f>standard_2009!$Q24</f>
        <v>7</v>
      </c>
      <c r="C26" s="20">
        <f>standard_2010!$Q24</f>
        <v>9</v>
      </c>
      <c r="D26" s="20">
        <f>standard_2011!$Q24</f>
        <v>9</v>
      </c>
      <c r="E26" s="20">
        <f>standard_2012!$Q24</f>
        <v>8</v>
      </c>
      <c r="F26" s="20">
        <f>standard_2013!$Q24</f>
        <v>8</v>
      </c>
      <c r="G26" s="20">
        <f>standard_2014!$Q24</f>
        <v>8</v>
      </c>
      <c r="H26" s="20">
        <f>standard_2015!$Q24</f>
        <v>4</v>
      </c>
      <c r="I26" s="20">
        <f>standard_2016!$Q24</f>
        <v>5</v>
      </c>
      <c r="J26" s="20">
        <f>standard_2017!$Q24</f>
        <v>5</v>
      </c>
      <c r="K26" s="20">
        <f>standard_2018!$Q24</f>
        <v>4</v>
      </c>
      <c r="L26" s="61">
        <f>standard_2018!$R24</f>
        <v>70.942133472208653</v>
      </c>
    </row>
    <row r="27" spans="1:12">
      <c r="A27" t="s">
        <v>20</v>
      </c>
      <c r="B27" s="20">
        <f>standard_2009!$Q19</f>
        <v>8</v>
      </c>
      <c r="C27" s="20">
        <f>standard_2010!$Q19</f>
        <v>4</v>
      </c>
      <c r="D27" s="20">
        <f>standard_2011!$Q19</f>
        <v>5</v>
      </c>
      <c r="E27" s="20">
        <f>standard_2012!$Q19</f>
        <v>5</v>
      </c>
      <c r="F27" s="20">
        <f>standard_2013!$Q19</f>
        <v>4</v>
      </c>
      <c r="G27" s="20">
        <f>standard_2014!$Q19</f>
        <v>4</v>
      </c>
      <c r="H27" s="20">
        <f>standard_2015!$Q19</f>
        <v>5</v>
      </c>
      <c r="I27" s="20">
        <f>standard_2016!$Q19</f>
        <v>5</v>
      </c>
      <c r="J27" s="20">
        <f>standard_2017!$Q19</f>
        <v>4</v>
      </c>
      <c r="K27" s="20">
        <f>standard_2018!$Q19</f>
        <v>4</v>
      </c>
      <c r="L27" s="61">
        <f>standard_2018!$R19</f>
        <v>55.202530134860957</v>
      </c>
    </row>
    <row r="28" spans="1:12">
      <c r="A28" t="s">
        <v>10</v>
      </c>
      <c r="B28" s="20">
        <f>standard_2009!$Q9</f>
        <v>8</v>
      </c>
      <c r="C28" s="20">
        <f>standard_2010!$Q9</f>
        <v>10</v>
      </c>
      <c r="D28" s="20">
        <f>standard_2011!$Q9</f>
        <v>10</v>
      </c>
      <c r="E28" s="20">
        <f>standard_2012!$Q9</f>
        <v>9</v>
      </c>
      <c r="F28" s="20">
        <f>standard_2013!$Q9</f>
        <v>6</v>
      </c>
      <c r="G28" s="20">
        <f>standard_2014!$Q9</f>
        <v>7</v>
      </c>
      <c r="H28" s="20">
        <f>standard_2015!$Q9</f>
        <v>6</v>
      </c>
      <c r="I28" s="20">
        <f>standard_2016!$Q9</f>
        <v>6</v>
      </c>
      <c r="J28" s="20">
        <f>standard_2017!$Q9</f>
        <v>5</v>
      </c>
      <c r="K28" s="20">
        <f>standard_2018!$Q9</f>
        <v>4</v>
      </c>
      <c r="L28" s="61">
        <f>standard_2018!$R9</f>
        <v>75.463610324512601</v>
      </c>
    </row>
    <row r="29" spans="1:12">
      <c r="A29" s="25" t="s">
        <v>16</v>
      </c>
      <c r="B29" s="39">
        <f>standard_2009!$Q15</f>
        <v>7</v>
      </c>
      <c r="C29" s="39">
        <f>standard_2010!$Q15</f>
        <v>9</v>
      </c>
      <c r="D29" s="39">
        <f>standard_2011!$Q15</f>
        <v>9</v>
      </c>
      <c r="E29" s="39">
        <f>standard_2012!$Q15</f>
        <v>8</v>
      </c>
      <c r="F29" s="39">
        <f>standard_2013!$Q15</f>
        <v>7</v>
      </c>
      <c r="G29" s="39">
        <f>standard_2014!$Q15</f>
        <v>7</v>
      </c>
      <c r="H29" s="39">
        <f>standard_2015!$Q15</f>
        <v>7</v>
      </c>
      <c r="I29" s="39">
        <f>standard_2016!$Q15</f>
        <v>6</v>
      </c>
      <c r="J29" s="39">
        <f>standard_2017!$Q15</f>
        <v>6</v>
      </c>
      <c r="K29" s="39">
        <f>standard_2018!$Q15</f>
        <v>5</v>
      </c>
      <c r="L29" s="66">
        <f>standard_2018!$R15</f>
        <v>74.745874426325557</v>
      </c>
    </row>
    <row r="30" spans="1:12">
      <c r="B30">
        <f t="shared" ref="B30:J30" si="0">SUM(B2:B29)</f>
        <v>146</v>
      </c>
      <c r="C30">
        <f t="shared" si="0"/>
        <v>154</v>
      </c>
      <c r="D30">
        <f t="shared" si="0"/>
        <v>147</v>
      </c>
      <c r="E30">
        <f t="shared" si="0"/>
        <v>142</v>
      </c>
      <c r="F30">
        <f t="shared" si="0"/>
        <v>122</v>
      </c>
      <c r="G30">
        <f t="shared" si="0"/>
        <v>120</v>
      </c>
      <c r="H30">
        <f t="shared" si="0"/>
        <v>100</v>
      </c>
      <c r="I30">
        <f t="shared" si="0"/>
        <v>87</v>
      </c>
      <c r="J30">
        <f t="shared" si="0"/>
        <v>77</v>
      </c>
      <c r="K30">
        <f>SUM(K2:K29)</f>
        <v>74</v>
      </c>
    </row>
    <row r="31" spans="1:12">
      <c r="B31" s="53">
        <f>B30/28</f>
        <v>5.2142857142857144</v>
      </c>
      <c r="C31" s="53">
        <f t="shared" ref="C31:K31" si="1">C30/28</f>
        <v>5.5</v>
      </c>
      <c r="D31" s="53">
        <f t="shared" si="1"/>
        <v>5.25</v>
      </c>
      <c r="E31" s="53">
        <f t="shared" si="1"/>
        <v>5.0714285714285712</v>
      </c>
      <c r="F31" s="53">
        <f t="shared" si="1"/>
        <v>4.3571428571428568</v>
      </c>
      <c r="G31" s="53">
        <f t="shared" si="1"/>
        <v>4.2857142857142856</v>
      </c>
      <c r="H31" s="53">
        <f t="shared" si="1"/>
        <v>3.5714285714285716</v>
      </c>
      <c r="I31" s="53">
        <f t="shared" si="1"/>
        <v>3.1071428571428572</v>
      </c>
      <c r="J31" s="53">
        <f t="shared" si="1"/>
        <v>2.75</v>
      </c>
      <c r="K31" s="53">
        <f t="shared" si="1"/>
        <v>2.6428571428571428</v>
      </c>
    </row>
  </sheetData>
  <sortState ref="A2:L29">
    <sortCondition ref="K2:K29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16"/>
  <sheetViews>
    <sheetView topLeftCell="A7" workbookViewId="0">
      <selection activeCell="C12" sqref="C12"/>
    </sheetView>
  </sheetViews>
  <sheetFormatPr defaultRowHeight="12.75"/>
  <cols>
    <col min="1" max="1" width="11.28515625" customWidth="1"/>
    <col min="2" max="2" width="60.28515625" customWidth="1"/>
    <col min="3" max="3" width="27.7109375" customWidth="1"/>
  </cols>
  <sheetData>
    <row r="1" spans="1:3" ht="25.5">
      <c r="A1" s="35" t="s">
        <v>101</v>
      </c>
      <c r="B1" s="36" t="s">
        <v>98</v>
      </c>
      <c r="C1" s="24" t="s">
        <v>99</v>
      </c>
    </row>
    <row r="2" spans="1:3">
      <c r="A2" s="76" t="s">
        <v>100</v>
      </c>
      <c r="B2" s="33" t="s">
        <v>120</v>
      </c>
      <c r="C2" s="14" t="s">
        <v>102</v>
      </c>
    </row>
    <row r="3" spans="1:3" ht="20.25" customHeight="1">
      <c r="A3" s="77"/>
      <c r="B3" s="33" t="s">
        <v>104</v>
      </c>
      <c r="C3" s="27">
        <v>-0.35</v>
      </c>
    </row>
    <row r="4" spans="1:3" ht="38.25">
      <c r="A4" s="77"/>
      <c r="B4" s="28" t="s">
        <v>103</v>
      </c>
      <c r="C4" s="26" t="s">
        <v>107</v>
      </c>
    </row>
    <row r="5" spans="1:3">
      <c r="A5" s="77"/>
      <c r="B5" s="33" t="s">
        <v>106</v>
      </c>
      <c r="C5" s="29">
        <v>-0.06</v>
      </c>
    </row>
    <row r="6" spans="1:3" ht="25.5">
      <c r="A6" s="78"/>
      <c r="B6" s="34" t="s">
        <v>105</v>
      </c>
      <c r="C6" s="31" t="s">
        <v>148</v>
      </c>
    </row>
    <row r="7" spans="1:3" ht="13.5" customHeight="1">
      <c r="A7" s="76" t="s">
        <v>144</v>
      </c>
      <c r="B7" s="33" t="s">
        <v>108</v>
      </c>
      <c r="C7" s="7" t="s">
        <v>109</v>
      </c>
    </row>
    <row r="8" spans="1:3" ht="13.5" customHeight="1">
      <c r="A8" s="79"/>
      <c r="B8" s="33" t="s">
        <v>110</v>
      </c>
      <c r="C8" s="7" t="s">
        <v>111</v>
      </c>
    </row>
    <row r="9" spans="1:3" ht="13.5" customHeight="1">
      <c r="A9" s="79"/>
      <c r="B9" s="33" t="s">
        <v>112</v>
      </c>
      <c r="C9" s="32" t="s">
        <v>114</v>
      </c>
    </row>
    <row r="10" spans="1:3" ht="13.5" customHeight="1">
      <c r="A10" s="79"/>
      <c r="B10" s="33" t="s">
        <v>113</v>
      </c>
      <c r="C10" s="32" t="s">
        <v>115</v>
      </c>
    </row>
    <row r="11" spans="1:3" ht="13.5" customHeight="1">
      <c r="A11" s="79"/>
      <c r="B11" s="33" t="s">
        <v>117</v>
      </c>
      <c r="C11" s="32" t="s">
        <v>116</v>
      </c>
    </row>
    <row r="12" spans="1:3" ht="13.5" customHeight="1">
      <c r="A12" s="79"/>
      <c r="B12" s="62" t="s">
        <v>118</v>
      </c>
      <c r="C12" s="63" t="s">
        <v>119</v>
      </c>
    </row>
    <row r="13" spans="1:3" ht="13.5" customHeight="1">
      <c r="A13" s="79"/>
      <c r="B13" s="33" t="s">
        <v>140</v>
      </c>
      <c r="C13" s="32" t="s">
        <v>152</v>
      </c>
    </row>
    <row r="14" spans="1:3" ht="13.5" customHeight="1">
      <c r="A14" s="79"/>
      <c r="B14" s="33" t="s">
        <v>141</v>
      </c>
      <c r="C14" s="32" t="s">
        <v>143</v>
      </c>
    </row>
    <row r="15" spans="1:3" ht="13.5" customHeight="1">
      <c r="A15" s="80"/>
      <c r="B15" s="34" t="s">
        <v>142</v>
      </c>
      <c r="C15" s="30">
        <v>0.02</v>
      </c>
    </row>
    <row r="16" spans="1:3">
      <c r="A16" s="14"/>
    </row>
  </sheetData>
  <mergeCells count="2">
    <mergeCell ref="A2:A6"/>
    <mergeCell ref="A7:A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J22" sqref="J22:K22"/>
    </sheetView>
  </sheetViews>
  <sheetFormatPr defaultRowHeight="12.75"/>
  <sheetData>
    <row r="1" spans="1:11">
      <c r="A1" s="2" t="s">
        <v>52</v>
      </c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>
        <v>-9.01</v>
      </c>
      <c r="C3">
        <v>-11.56</v>
      </c>
      <c r="D3">
        <v>-7.75</v>
      </c>
      <c r="E3">
        <v>-15.53</v>
      </c>
      <c r="F3">
        <v>-12.95</v>
      </c>
      <c r="G3">
        <v>-13.33</v>
      </c>
      <c r="H3">
        <v>-13.57</v>
      </c>
      <c r="I3">
        <v>-5.01</v>
      </c>
      <c r="J3">
        <v>1.08</v>
      </c>
      <c r="K3">
        <v>-1.46</v>
      </c>
    </row>
    <row r="4" spans="1:11">
      <c r="A4" t="s">
        <v>5</v>
      </c>
      <c r="B4">
        <v>19.010000000000002</v>
      </c>
      <c r="C4">
        <v>7.97</v>
      </c>
      <c r="D4">
        <v>11.12</v>
      </c>
      <c r="E4">
        <v>-1.01</v>
      </c>
      <c r="F4">
        <v>-0.15</v>
      </c>
      <c r="G4">
        <v>5.59</v>
      </c>
      <c r="H4">
        <v>13.16</v>
      </c>
      <c r="I4">
        <v>9.44</v>
      </c>
      <c r="J4">
        <v>20.41</v>
      </c>
      <c r="K4">
        <v>13.38</v>
      </c>
    </row>
    <row r="5" spans="1:11">
      <c r="A5" t="s">
        <v>6</v>
      </c>
      <c r="B5">
        <v>27.16</v>
      </c>
      <c r="C5">
        <v>11.7</v>
      </c>
      <c r="D5">
        <v>7.39</v>
      </c>
      <c r="E5">
        <v>-4.4800000000000004</v>
      </c>
      <c r="F5">
        <v>-9.77</v>
      </c>
      <c r="G5">
        <v>-6.24</v>
      </c>
      <c r="H5">
        <v>-2.16</v>
      </c>
      <c r="I5">
        <v>2.44</v>
      </c>
      <c r="J5">
        <v>8.56</v>
      </c>
      <c r="K5">
        <v>11.9</v>
      </c>
    </row>
    <row r="6" spans="1:11">
      <c r="A6" t="s">
        <v>7</v>
      </c>
      <c r="B6" s="1">
        <v>-1.1200000000000001</v>
      </c>
      <c r="C6" s="1">
        <v>-10.63</v>
      </c>
      <c r="D6" s="1">
        <v>-13.78</v>
      </c>
      <c r="E6" s="1">
        <v>-17.73</v>
      </c>
      <c r="F6">
        <v>-17.809999999999999</v>
      </c>
      <c r="G6">
        <v>-15.87</v>
      </c>
      <c r="H6">
        <v>-8.5500000000000007</v>
      </c>
      <c r="I6">
        <v>-2.87</v>
      </c>
      <c r="J6">
        <v>1.07</v>
      </c>
      <c r="K6">
        <v>-1.5</v>
      </c>
    </row>
    <row r="7" spans="1:11">
      <c r="A7" t="s">
        <v>8</v>
      </c>
      <c r="B7">
        <v>-6.83</v>
      </c>
      <c r="C7">
        <v>-8.11</v>
      </c>
      <c r="D7">
        <v>-9.35</v>
      </c>
      <c r="E7">
        <v>-16.75</v>
      </c>
      <c r="F7">
        <v>-12.99</v>
      </c>
      <c r="G7">
        <v>-9.5299999999999994</v>
      </c>
      <c r="H7">
        <v>-3.18</v>
      </c>
      <c r="I7">
        <v>2</v>
      </c>
      <c r="J7">
        <v>5.73</v>
      </c>
      <c r="K7">
        <v>3.11</v>
      </c>
    </row>
    <row r="8" spans="1:11">
      <c r="A8" t="s">
        <v>9</v>
      </c>
      <c r="B8">
        <v>16.3</v>
      </c>
      <c r="C8">
        <v>9.5</v>
      </c>
      <c r="D8">
        <v>24.41</v>
      </c>
      <c r="E8">
        <v>6.93</v>
      </c>
      <c r="F8">
        <v>9.93</v>
      </c>
      <c r="G8">
        <v>20.52</v>
      </c>
      <c r="H8">
        <v>7.29</v>
      </c>
      <c r="I8">
        <v>-0.34</v>
      </c>
      <c r="J8">
        <v>2.1800000000000002</v>
      </c>
      <c r="K8">
        <v>0.75</v>
      </c>
    </row>
    <row r="9" spans="1:11">
      <c r="A9" t="s">
        <v>10</v>
      </c>
      <c r="B9">
        <v>1.85</v>
      </c>
      <c r="C9">
        <v>-6.27</v>
      </c>
      <c r="D9">
        <v>-10.29</v>
      </c>
      <c r="E9">
        <v>-18.34</v>
      </c>
      <c r="F9">
        <v>-10.57</v>
      </c>
      <c r="G9">
        <v>-14.64</v>
      </c>
      <c r="H9">
        <v>37.840000000000003</v>
      </c>
      <c r="I9">
        <v>58.59</v>
      </c>
      <c r="J9">
        <v>71.33</v>
      </c>
      <c r="K9">
        <v>77.37</v>
      </c>
    </row>
    <row r="10" spans="1:11">
      <c r="A10" t="s">
        <v>11</v>
      </c>
      <c r="B10">
        <v>-10.34</v>
      </c>
      <c r="C10">
        <v>-15.68</v>
      </c>
      <c r="D10">
        <v>-17.170000000000002</v>
      </c>
      <c r="E10">
        <v>-26.26</v>
      </c>
      <c r="F10">
        <v>-26.64</v>
      </c>
      <c r="G10">
        <v>-19.39</v>
      </c>
      <c r="H10">
        <v>-13.98</v>
      </c>
      <c r="I10">
        <v>-9.7799999999999994</v>
      </c>
      <c r="J10">
        <v>-0.36</v>
      </c>
      <c r="K10">
        <v>6.85</v>
      </c>
    </row>
    <row r="11" spans="1:11">
      <c r="A11" t="s">
        <v>12</v>
      </c>
      <c r="B11">
        <v>-8.82</v>
      </c>
      <c r="C11">
        <v>-11.71</v>
      </c>
      <c r="D11">
        <v>-8.31</v>
      </c>
      <c r="E11">
        <v>-17.510000000000002</v>
      </c>
      <c r="F11">
        <v>-10.28</v>
      </c>
      <c r="G11">
        <v>-11.49</v>
      </c>
      <c r="H11">
        <v>-3.29</v>
      </c>
      <c r="I11">
        <v>2.9</v>
      </c>
      <c r="J11">
        <v>9.8699999999999992</v>
      </c>
      <c r="K11">
        <v>4.6100000000000003</v>
      </c>
    </row>
    <row r="12" spans="1:11">
      <c r="A12" t="s">
        <v>13</v>
      </c>
      <c r="B12">
        <v>-13.62</v>
      </c>
      <c r="C12">
        <v>-17.18</v>
      </c>
      <c r="D12">
        <v>-15.44</v>
      </c>
      <c r="E12">
        <v>-18.3</v>
      </c>
      <c r="F12">
        <v>-14.22</v>
      </c>
      <c r="G12">
        <v>-14.53</v>
      </c>
      <c r="H12">
        <v>-3.68</v>
      </c>
      <c r="I12">
        <v>1.1399999999999999</v>
      </c>
      <c r="J12">
        <v>2.4</v>
      </c>
      <c r="K12">
        <v>-0.16</v>
      </c>
    </row>
    <row r="13" spans="1:11">
      <c r="A13" t="s">
        <v>14</v>
      </c>
      <c r="B13">
        <v>-4.09</v>
      </c>
      <c r="C13">
        <v>-10.58</v>
      </c>
      <c r="D13">
        <v>-15.63</v>
      </c>
      <c r="E13">
        <v>-25.76</v>
      </c>
      <c r="F13">
        <v>-23.33</v>
      </c>
      <c r="G13">
        <v>-19.37</v>
      </c>
      <c r="H13">
        <v>-5.77</v>
      </c>
      <c r="I13">
        <v>9.4700000000000006</v>
      </c>
      <c r="J13">
        <v>23.24</v>
      </c>
      <c r="K13">
        <v>22.94</v>
      </c>
    </row>
    <row r="14" spans="1:11">
      <c r="A14" t="s">
        <v>15</v>
      </c>
      <c r="B14">
        <v>-17.98</v>
      </c>
      <c r="C14">
        <v>-19.079999999999998</v>
      </c>
      <c r="D14">
        <v>-19.21</v>
      </c>
      <c r="E14">
        <v>-25.74</v>
      </c>
      <c r="F14">
        <v>-20.41</v>
      </c>
      <c r="G14">
        <v>-15.53</v>
      </c>
      <c r="H14">
        <v>-9.6999999999999993</v>
      </c>
      <c r="I14">
        <v>-4.0199999999999996</v>
      </c>
      <c r="J14">
        <v>1.19</v>
      </c>
      <c r="K14">
        <v>0.27</v>
      </c>
    </row>
    <row r="15" spans="1:11">
      <c r="A15" t="s">
        <v>16</v>
      </c>
      <c r="B15">
        <v>-9.11</v>
      </c>
      <c r="C15">
        <v>-15.78</v>
      </c>
      <c r="D15">
        <v>-11.42</v>
      </c>
      <c r="E15">
        <v>-21.67</v>
      </c>
      <c r="F15">
        <v>-12.04</v>
      </c>
      <c r="G15">
        <v>-20.100000000000001</v>
      </c>
      <c r="H15">
        <v>-4.75</v>
      </c>
      <c r="I15">
        <v>7.99</v>
      </c>
      <c r="J15">
        <v>18.62</v>
      </c>
      <c r="K15">
        <v>16.57</v>
      </c>
    </row>
    <row r="16" spans="1:11">
      <c r="A16" t="s">
        <v>17</v>
      </c>
      <c r="B16">
        <v>52.57</v>
      </c>
      <c r="C16">
        <v>21.65</v>
      </c>
      <c r="D16">
        <v>26.53</v>
      </c>
      <c r="E16">
        <v>7.91</v>
      </c>
      <c r="F16">
        <v>5.89</v>
      </c>
      <c r="G16">
        <v>11.98</v>
      </c>
      <c r="H16">
        <v>13.52</v>
      </c>
      <c r="I16">
        <v>10.220000000000001</v>
      </c>
      <c r="J16">
        <v>8.1999999999999993</v>
      </c>
      <c r="K16">
        <v>8.6300000000000008</v>
      </c>
    </row>
    <row r="17" spans="1:11">
      <c r="A17" t="s">
        <v>18</v>
      </c>
      <c r="B17">
        <v>30.83</v>
      </c>
      <c r="C17">
        <v>16.46</v>
      </c>
      <c r="D17">
        <v>26.02</v>
      </c>
      <c r="E17">
        <v>27.02</v>
      </c>
      <c r="F17">
        <v>11.9</v>
      </c>
      <c r="G17">
        <v>19.36</v>
      </c>
      <c r="H17">
        <v>6.46</v>
      </c>
      <c r="I17">
        <v>-1.35</v>
      </c>
      <c r="J17">
        <v>3.79</v>
      </c>
      <c r="K17">
        <v>3.49</v>
      </c>
    </row>
    <row r="18" spans="1:11">
      <c r="A18" t="s">
        <v>19</v>
      </c>
      <c r="B18">
        <v>11.85</v>
      </c>
      <c r="C18">
        <v>3.23</v>
      </c>
      <c r="D18">
        <v>-3.82</v>
      </c>
      <c r="E18">
        <v>-5.55</v>
      </c>
      <c r="F18">
        <v>8.1999999999999993</v>
      </c>
      <c r="G18">
        <v>16.34</v>
      </c>
      <c r="H18">
        <v>29.8</v>
      </c>
      <c r="I18">
        <v>33.28</v>
      </c>
      <c r="J18">
        <v>21.39</v>
      </c>
      <c r="K18">
        <v>10.68</v>
      </c>
    </row>
    <row r="19" spans="1:11">
      <c r="A19" t="s">
        <v>20</v>
      </c>
      <c r="B19">
        <v>10.25</v>
      </c>
      <c r="C19">
        <v>0.79</v>
      </c>
      <c r="D19">
        <v>-4.32</v>
      </c>
      <c r="E19">
        <v>-23.17</v>
      </c>
      <c r="F19">
        <v>-22.85</v>
      </c>
      <c r="G19">
        <v>-16.82</v>
      </c>
      <c r="H19">
        <v>-9.31</v>
      </c>
      <c r="I19">
        <v>-2.11</v>
      </c>
      <c r="J19">
        <v>10.82</v>
      </c>
      <c r="K19">
        <v>8.44</v>
      </c>
    </row>
    <row r="20" spans="1:11">
      <c r="A20" t="s">
        <v>21</v>
      </c>
      <c r="B20" s="1">
        <v>45.77</v>
      </c>
      <c r="C20" s="1">
        <v>37.83</v>
      </c>
      <c r="D20">
        <v>17.63</v>
      </c>
      <c r="E20">
        <v>12.18</v>
      </c>
      <c r="F20">
        <v>-0.62</v>
      </c>
      <c r="G20">
        <v>-12.48</v>
      </c>
      <c r="H20">
        <v>9.08</v>
      </c>
      <c r="I20">
        <v>22.52</v>
      </c>
      <c r="J20">
        <v>24.19</v>
      </c>
      <c r="K20">
        <v>23.97</v>
      </c>
    </row>
    <row r="21" spans="1:11">
      <c r="A21" t="s">
        <v>22</v>
      </c>
      <c r="B21">
        <v>-5.39</v>
      </c>
      <c r="C21">
        <v>-8.15</v>
      </c>
      <c r="D21">
        <v>-8.35</v>
      </c>
      <c r="E21">
        <v>-12.82</v>
      </c>
      <c r="F21">
        <v>-11.34</v>
      </c>
      <c r="G21">
        <v>-11.35</v>
      </c>
      <c r="H21">
        <v>-6.74</v>
      </c>
      <c r="I21">
        <v>-2.96</v>
      </c>
      <c r="J21">
        <v>1.52</v>
      </c>
      <c r="K21">
        <v>1.68</v>
      </c>
    </row>
    <row r="22" spans="1:11">
      <c r="A22" t="s">
        <v>23</v>
      </c>
      <c r="B22">
        <v>-6.08</v>
      </c>
      <c r="C22">
        <v>-12.62</v>
      </c>
      <c r="D22">
        <v>-12.5</v>
      </c>
      <c r="E22">
        <v>-21.72</v>
      </c>
      <c r="F22">
        <v>-18.420000000000002</v>
      </c>
      <c r="G22">
        <v>-15.75</v>
      </c>
      <c r="H22">
        <v>-9.15</v>
      </c>
      <c r="I22">
        <v>-2.83</v>
      </c>
      <c r="J22">
        <v>2.7</v>
      </c>
      <c r="K22">
        <v>3.92</v>
      </c>
    </row>
    <row r="23" spans="1:11">
      <c r="A23" t="s">
        <v>24</v>
      </c>
      <c r="B23">
        <v>34.409999999999997</v>
      </c>
      <c r="C23">
        <v>24.68</v>
      </c>
      <c r="D23">
        <v>15.13</v>
      </c>
      <c r="E23">
        <v>1.39</v>
      </c>
      <c r="F23">
        <v>-0.26</v>
      </c>
      <c r="G23">
        <v>4.68</v>
      </c>
      <c r="H23">
        <v>9.18</v>
      </c>
      <c r="I23">
        <v>17.73</v>
      </c>
      <c r="J23">
        <v>27.95</v>
      </c>
      <c r="K23">
        <v>25.75</v>
      </c>
    </row>
    <row r="24" spans="1:11">
      <c r="A24" t="s">
        <v>25</v>
      </c>
      <c r="B24">
        <v>-8.7100000000000009</v>
      </c>
      <c r="C24">
        <v>-7.63</v>
      </c>
      <c r="D24">
        <v>-9.92</v>
      </c>
      <c r="E24">
        <v>-17.3</v>
      </c>
      <c r="F24">
        <v>-8.1</v>
      </c>
      <c r="G24">
        <v>-7.32</v>
      </c>
      <c r="H24">
        <v>0.87</v>
      </c>
      <c r="I24">
        <v>5.22</v>
      </c>
      <c r="J24">
        <v>14.29</v>
      </c>
      <c r="K24">
        <v>9.41</v>
      </c>
    </row>
    <row r="25" spans="1:11">
      <c r="A25" t="s">
        <v>26</v>
      </c>
      <c r="B25">
        <v>69.37</v>
      </c>
      <c r="C25">
        <v>53.31</v>
      </c>
      <c r="D25">
        <v>49.92</v>
      </c>
      <c r="E25">
        <v>12.3</v>
      </c>
      <c r="F25">
        <v>13.76</v>
      </c>
      <c r="G25">
        <v>20.12</v>
      </c>
      <c r="H25">
        <v>20.49</v>
      </c>
      <c r="I25">
        <v>23.22</v>
      </c>
      <c r="J25">
        <v>36.5</v>
      </c>
      <c r="K25">
        <v>23.72</v>
      </c>
    </row>
    <row r="26" spans="1:11">
      <c r="A26" t="s">
        <v>27</v>
      </c>
      <c r="B26">
        <v>9.8800000000000008</v>
      </c>
      <c r="C26">
        <v>-1.37</v>
      </c>
      <c r="D26">
        <v>-5.63</v>
      </c>
      <c r="E26">
        <v>-20.85</v>
      </c>
      <c r="F26">
        <v>-18.21</v>
      </c>
      <c r="G26">
        <v>-12.73</v>
      </c>
      <c r="H26">
        <v>-4.6100000000000003</v>
      </c>
      <c r="I26">
        <v>3.7</v>
      </c>
      <c r="J26">
        <v>18.079999999999998</v>
      </c>
      <c r="K26">
        <v>20.41</v>
      </c>
    </row>
    <row r="27" spans="1:11">
      <c r="A27" t="s">
        <v>28</v>
      </c>
      <c r="B27" s="1">
        <v>9.5</v>
      </c>
      <c r="C27" s="1">
        <v>3.83</v>
      </c>
      <c r="D27" s="1">
        <v>-2.78</v>
      </c>
      <c r="E27">
        <v>-10.3</v>
      </c>
      <c r="F27">
        <v>-4.08</v>
      </c>
      <c r="G27">
        <v>1.88</v>
      </c>
      <c r="H27">
        <v>4.0599999999999996</v>
      </c>
      <c r="I27">
        <v>7.31</v>
      </c>
      <c r="J27">
        <v>5.15</v>
      </c>
      <c r="K27">
        <v>3.2</v>
      </c>
    </row>
    <row r="28" spans="1:11">
      <c r="A28" t="s">
        <v>29</v>
      </c>
      <c r="B28">
        <v>-13.37</v>
      </c>
      <c r="C28">
        <v>-19.72</v>
      </c>
      <c r="D28">
        <v>-23.52</v>
      </c>
      <c r="E28">
        <v>-32.36</v>
      </c>
      <c r="F28">
        <v>-32.46</v>
      </c>
      <c r="G28">
        <v>-27.3</v>
      </c>
      <c r="H28">
        <v>-23.06</v>
      </c>
      <c r="I28">
        <v>-15.78</v>
      </c>
      <c r="J28">
        <v>-4.91</v>
      </c>
      <c r="K28">
        <v>-3</v>
      </c>
    </row>
    <row r="29" spans="1:11">
      <c r="A29" t="s">
        <v>30</v>
      </c>
      <c r="B29">
        <v>-15.89</v>
      </c>
      <c r="C29">
        <v>-12.77</v>
      </c>
      <c r="D29">
        <v>-12.21</v>
      </c>
      <c r="E29">
        <v>-19.510000000000002</v>
      </c>
      <c r="F29">
        <v>-17.190000000000001</v>
      </c>
      <c r="G29">
        <v>-9.6300000000000008</v>
      </c>
      <c r="H29">
        <v>-9.32</v>
      </c>
      <c r="I29">
        <v>-7.55</v>
      </c>
      <c r="J29">
        <v>-4.5599999999999996</v>
      </c>
      <c r="K29">
        <v>-6.32</v>
      </c>
    </row>
    <row r="30" spans="1:11">
      <c r="A30" t="s">
        <v>31</v>
      </c>
      <c r="B30">
        <v>-19.79</v>
      </c>
      <c r="C30">
        <v>-23.9</v>
      </c>
      <c r="D30">
        <v>-25.92</v>
      </c>
      <c r="E30">
        <v>-21.25</v>
      </c>
      <c r="F30">
        <v>-11.62</v>
      </c>
      <c r="G30">
        <v>-9.19</v>
      </c>
      <c r="H30">
        <v>2.71</v>
      </c>
      <c r="I30">
        <v>1.0900000000000001</v>
      </c>
      <c r="J30">
        <v>-1.18</v>
      </c>
      <c r="K30">
        <v>-3.75</v>
      </c>
    </row>
    <row r="31" spans="1:11">
      <c r="A31" t="s">
        <v>46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:K2"/>
    </sheetView>
  </sheetViews>
  <sheetFormatPr defaultRowHeight="12.75"/>
  <cols>
    <col min="1" max="1" width="26.7109375" customWidth="1"/>
  </cols>
  <sheetData>
    <row r="1" spans="1:11">
      <c r="A1" s="2" t="s">
        <v>0</v>
      </c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>
        <v>9.9</v>
      </c>
      <c r="C3">
        <v>7.4</v>
      </c>
      <c r="D3">
        <v>5.0999999999999996</v>
      </c>
      <c r="E3">
        <v>4.9000000000000004</v>
      </c>
      <c r="F3">
        <v>7.4</v>
      </c>
      <c r="G3">
        <v>4.3</v>
      </c>
      <c r="H3">
        <v>0.5</v>
      </c>
      <c r="I3">
        <v>-0.9</v>
      </c>
      <c r="J3">
        <v>0.8</v>
      </c>
      <c r="K3">
        <v>3.7</v>
      </c>
    </row>
    <row r="4" spans="1:11">
      <c r="A4" t="s">
        <v>5</v>
      </c>
      <c r="B4">
        <v>35.200000000000003</v>
      </c>
      <c r="C4">
        <v>30.2</v>
      </c>
      <c r="D4">
        <v>17.899999999999999</v>
      </c>
      <c r="E4">
        <v>12.2</v>
      </c>
      <c r="F4">
        <v>15.3</v>
      </c>
      <c r="G4">
        <v>17.600000000000001</v>
      </c>
      <c r="H4">
        <v>14.5</v>
      </c>
      <c r="I4">
        <v>8.6</v>
      </c>
      <c r="J4">
        <v>13.5</v>
      </c>
      <c r="K4">
        <v>18.3</v>
      </c>
    </row>
    <row r="5" spans="1:11">
      <c r="A5" t="s">
        <v>6</v>
      </c>
      <c r="B5">
        <v>9</v>
      </c>
      <c r="C5">
        <v>6.4</v>
      </c>
      <c r="D5">
        <v>3.4</v>
      </c>
      <c r="E5">
        <v>3.8</v>
      </c>
      <c r="F5">
        <v>4.2</v>
      </c>
      <c r="G5">
        <v>4</v>
      </c>
      <c r="H5">
        <v>0.1</v>
      </c>
      <c r="I5">
        <v>2.7</v>
      </c>
      <c r="J5">
        <v>5.9</v>
      </c>
      <c r="K5">
        <v>13.5</v>
      </c>
    </row>
    <row r="6" spans="1:11">
      <c r="A6" t="s">
        <v>7</v>
      </c>
      <c r="B6">
        <v>16.399999999999999</v>
      </c>
      <c r="C6">
        <v>9.5</v>
      </c>
      <c r="D6">
        <v>3.6</v>
      </c>
      <c r="E6">
        <v>-0.2</v>
      </c>
      <c r="F6">
        <v>1.5</v>
      </c>
      <c r="G6">
        <v>2.2999999999999998</v>
      </c>
      <c r="H6">
        <v>2.2000000000000002</v>
      </c>
      <c r="I6">
        <v>1.3</v>
      </c>
      <c r="J6">
        <v>1.6</v>
      </c>
      <c r="K6">
        <v>1.6</v>
      </c>
    </row>
    <row r="7" spans="1:11">
      <c r="A7" t="s">
        <v>8</v>
      </c>
      <c r="B7">
        <v>9.1999999999999993</v>
      </c>
      <c r="C7">
        <v>8.1999999999999993</v>
      </c>
      <c r="D7">
        <v>5.6</v>
      </c>
      <c r="E7">
        <v>2.5</v>
      </c>
      <c r="F7">
        <v>6.1</v>
      </c>
      <c r="G7">
        <v>7.4</v>
      </c>
      <c r="H7">
        <v>5.9</v>
      </c>
      <c r="I7">
        <v>4.9000000000000004</v>
      </c>
      <c r="J7">
        <v>4.9000000000000004</v>
      </c>
      <c r="K7">
        <v>5.6</v>
      </c>
    </row>
    <row r="8" spans="1:11">
      <c r="A8" t="s">
        <v>9</v>
      </c>
      <c r="B8">
        <v>38.5</v>
      </c>
      <c r="C8">
        <v>12.4</v>
      </c>
      <c r="D8">
        <v>-2.2000000000000002</v>
      </c>
      <c r="E8">
        <v>0.1</v>
      </c>
      <c r="F8">
        <v>11.2</v>
      </c>
      <c r="G8">
        <v>14.8</v>
      </c>
      <c r="H8">
        <v>15.3</v>
      </c>
      <c r="I8">
        <v>12.8</v>
      </c>
      <c r="J8">
        <v>12.4</v>
      </c>
      <c r="K8">
        <v>14.3</v>
      </c>
    </row>
    <row r="9" spans="1:11">
      <c r="A9" t="s">
        <v>10</v>
      </c>
      <c r="B9">
        <v>8.6999999999999993</v>
      </c>
      <c r="C9">
        <v>-4.8</v>
      </c>
      <c r="D9">
        <v>-13.7</v>
      </c>
      <c r="E9">
        <v>-9.9</v>
      </c>
      <c r="F9">
        <v>-0.7</v>
      </c>
      <c r="G9">
        <v>-3.7</v>
      </c>
      <c r="H9">
        <v>-18.600000000000001</v>
      </c>
      <c r="I9">
        <v>-17.7</v>
      </c>
      <c r="J9">
        <v>-15.4</v>
      </c>
      <c r="K9">
        <v>-2.8</v>
      </c>
    </row>
    <row r="10" spans="1:11">
      <c r="A10" t="s">
        <v>11</v>
      </c>
      <c r="B10">
        <v>15.8</v>
      </c>
      <c r="C10">
        <v>14</v>
      </c>
      <c r="D10">
        <v>6.8</v>
      </c>
      <c r="E10">
        <v>-2.2999999999999998</v>
      </c>
      <c r="F10">
        <v>-10</v>
      </c>
      <c r="G10">
        <v>-10.4</v>
      </c>
      <c r="H10">
        <v>-9.6999999999999993</v>
      </c>
      <c r="I10">
        <v>-3.3</v>
      </c>
      <c r="J10">
        <v>-1</v>
      </c>
      <c r="K10">
        <v>1.4</v>
      </c>
    </row>
    <row r="11" spans="1:11">
      <c r="A11" t="s">
        <v>12</v>
      </c>
      <c r="B11">
        <v>11.1</v>
      </c>
      <c r="C11">
        <v>6.3</v>
      </c>
      <c r="D11">
        <v>-1.4</v>
      </c>
      <c r="E11">
        <v>-5</v>
      </c>
      <c r="F11">
        <v>-5.0999999999999996</v>
      </c>
      <c r="G11">
        <v>-3.6</v>
      </c>
      <c r="H11">
        <v>-1.1000000000000001</v>
      </c>
      <c r="I11">
        <v>-1.2</v>
      </c>
      <c r="J11">
        <v>-0.5</v>
      </c>
      <c r="K11">
        <v>0.7</v>
      </c>
    </row>
    <row r="12" spans="1:11">
      <c r="A12" t="s">
        <v>13</v>
      </c>
      <c r="B12">
        <v>8</v>
      </c>
      <c r="C12">
        <v>7.4</v>
      </c>
      <c r="D12">
        <v>5.4</v>
      </c>
      <c r="E12">
        <v>4.0999999999999996</v>
      </c>
      <c r="F12">
        <v>4.5999999999999996</v>
      </c>
      <c r="G12">
        <v>4.4000000000000004</v>
      </c>
      <c r="H12">
        <v>2.2999999999999998</v>
      </c>
      <c r="I12">
        <v>1.7</v>
      </c>
      <c r="J12">
        <v>1.5</v>
      </c>
      <c r="K12">
        <v>2.4</v>
      </c>
    </row>
    <row r="13" spans="1:11">
      <c r="A13" t="s">
        <v>14</v>
      </c>
      <c r="B13">
        <v>15.8</v>
      </c>
      <c r="C13">
        <v>12</v>
      </c>
      <c r="D13">
        <v>6.8</v>
      </c>
      <c r="E13">
        <v>-1.6</v>
      </c>
      <c r="F13">
        <v>-4.5999999999999996</v>
      </c>
      <c r="G13">
        <v>-6.8</v>
      </c>
      <c r="H13">
        <v>-6.1</v>
      </c>
      <c r="I13">
        <v>-5.6</v>
      </c>
      <c r="J13">
        <v>-3.9</v>
      </c>
      <c r="K13">
        <v>-2.1</v>
      </c>
    </row>
    <row r="14" spans="1:11">
      <c r="A14" t="s">
        <v>15</v>
      </c>
      <c r="B14">
        <v>10.7</v>
      </c>
      <c r="C14">
        <v>8.5</v>
      </c>
      <c r="D14">
        <v>4.9000000000000004</v>
      </c>
      <c r="E14">
        <v>2</v>
      </c>
      <c r="F14">
        <v>2.9</v>
      </c>
      <c r="G14">
        <v>2.6</v>
      </c>
      <c r="H14">
        <v>2</v>
      </c>
      <c r="I14">
        <v>1.5</v>
      </c>
      <c r="J14">
        <v>1.3</v>
      </c>
      <c r="K14">
        <v>2.7</v>
      </c>
    </row>
    <row r="15" spans="1:11">
      <c r="A15" t="s">
        <v>16</v>
      </c>
      <c r="B15">
        <v>12.5</v>
      </c>
      <c r="C15">
        <v>10.4</v>
      </c>
      <c r="D15">
        <v>9.4</v>
      </c>
      <c r="E15">
        <v>3.2</v>
      </c>
      <c r="F15">
        <v>-0.7</v>
      </c>
      <c r="G15">
        <v>-6.5</v>
      </c>
      <c r="H15">
        <v>-10.8</v>
      </c>
      <c r="I15">
        <v>-9.4</v>
      </c>
      <c r="J15">
        <v>-4.0999999999999996</v>
      </c>
      <c r="K15">
        <v>-0.4</v>
      </c>
    </row>
    <row r="16" spans="1:11">
      <c r="A16" t="s">
        <v>17</v>
      </c>
      <c r="B16">
        <v>36.700000000000003</v>
      </c>
      <c r="C16">
        <v>-2</v>
      </c>
      <c r="D16">
        <v>-20.6</v>
      </c>
      <c r="E16">
        <v>-6.5</v>
      </c>
      <c r="F16">
        <v>8</v>
      </c>
      <c r="G16">
        <v>16</v>
      </c>
      <c r="H16">
        <v>17.2</v>
      </c>
      <c r="I16">
        <v>16.7</v>
      </c>
      <c r="J16">
        <v>15.2</v>
      </c>
      <c r="K16">
        <v>14.7</v>
      </c>
    </row>
    <row r="17" spans="1:11">
      <c r="A17" t="s">
        <v>18</v>
      </c>
      <c r="B17">
        <v>13</v>
      </c>
      <c r="C17">
        <v>0.5</v>
      </c>
      <c r="D17">
        <v>-7.8</v>
      </c>
      <c r="E17">
        <v>-4.2</v>
      </c>
      <c r="F17">
        <v>6.1</v>
      </c>
      <c r="G17">
        <v>8.6999999999999993</v>
      </c>
      <c r="H17">
        <v>11.8</v>
      </c>
      <c r="I17">
        <v>15</v>
      </c>
      <c r="J17">
        <v>16.3</v>
      </c>
      <c r="K17">
        <v>16.5</v>
      </c>
    </row>
    <row r="18" spans="1:11">
      <c r="A18" t="s">
        <v>19</v>
      </c>
      <c r="B18">
        <v>17.600000000000001</v>
      </c>
      <c r="C18">
        <v>16</v>
      </c>
      <c r="D18">
        <v>8.8000000000000007</v>
      </c>
      <c r="E18">
        <v>5.9</v>
      </c>
      <c r="F18">
        <v>7.6</v>
      </c>
      <c r="G18">
        <v>7.1</v>
      </c>
      <c r="H18">
        <v>2.4</v>
      </c>
      <c r="I18">
        <v>1.2</v>
      </c>
      <c r="J18">
        <v>4</v>
      </c>
      <c r="K18">
        <v>7.9</v>
      </c>
    </row>
    <row r="19" spans="1:11">
      <c r="A19" t="s">
        <v>20</v>
      </c>
      <c r="B19">
        <v>12.1</v>
      </c>
      <c r="C19">
        <v>6.2</v>
      </c>
      <c r="D19">
        <v>3.8</v>
      </c>
      <c r="E19">
        <v>7.7</v>
      </c>
      <c r="F19">
        <v>7.5</v>
      </c>
      <c r="G19">
        <v>6.2</v>
      </c>
      <c r="H19">
        <v>1</v>
      </c>
      <c r="I19">
        <v>5.4</v>
      </c>
      <c r="J19">
        <v>9.1</v>
      </c>
      <c r="K19">
        <v>12.4</v>
      </c>
    </row>
    <row r="20" spans="1:11">
      <c r="A20" t="s">
        <v>21</v>
      </c>
      <c r="B20">
        <v>11.2</v>
      </c>
      <c r="C20">
        <v>9.1999999999999993</v>
      </c>
      <c r="D20">
        <v>11.1</v>
      </c>
      <c r="E20">
        <v>8.6</v>
      </c>
      <c r="F20">
        <v>9.6</v>
      </c>
      <c r="G20">
        <v>2.5</v>
      </c>
      <c r="H20">
        <v>-1.5</v>
      </c>
      <c r="I20">
        <v>-1.2</v>
      </c>
      <c r="J20">
        <v>1.4</v>
      </c>
      <c r="K20">
        <v>3.3</v>
      </c>
    </row>
    <row r="21" spans="1:11">
      <c r="A21" t="s">
        <v>22</v>
      </c>
      <c r="B21">
        <v>11.3</v>
      </c>
      <c r="C21">
        <v>7.7</v>
      </c>
      <c r="D21">
        <v>5.3</v>
      </c>
      <c r="E21">
        <v>2.6</v>
      </c>
      <c r="F21">
        <v>4.8</v>
      </c>
      <c r="G21">
        <v>3.7</v>
      </c>
      <c r="H21">
        <v>-0.4</v>
      </c>
      <c r="I21">
        <v>-0.3</v>
      </c>
      <c r="J21">
        <v>-0.1</v>
      </c>
      <c r="K21">
        <v>3</v>
      </c>
    </row>
    <row r="22" spans="1:11">
      <c r="A22" t="s">
        <v>23</v>
      </c>
      <c r="B22">
        <v>10.199999999999999</v>
      </c>
      <c r="C22">
        <v>9</v>
      </c>
      <c r="D22">
        <v>5.8</v>
      </c>
      <c r="E22">
        <v>3.8</v>
      </c>
      <c r="F22">
        <v>6.4</v>
      </c>
      <c r="G22">
        <v>7.9</v>
      </c>
      <c r="H22">
        <v>6.4</v>
      </c>
      <c r="I22">
        <v>5.4</v>
      </c>
      <c r="J22">
        <v>4</v>
      </c>
      <c r="K22">
        <v>4.7</v>
      </c>
    </row>
    <row r="23" spans="1:11">
      <c r="A23" t="s">
        <v>24</v>
      </c>
      <c r="B23">
        <v>12.3</v>
      </c>
      <c r="C23">
        <v>11.3</v>
      </c>
      <c r="D23">
        <v>4.2</v>
      </c>
      <c r="E23">
        <v>5.3</v>
      </c>
      <c r="F23">
        <v>3.1</v>
      </c>
      <c r="G23">
        <v>2.9</v>
      </c>
      <c r="H23">
        <v>0.2</v>
      </c>
      <c r="I23">
        <v>2.5</v>
      </c>
      <c r="J23">
        <v>4.0999999999999996</v>
      </c>
      <c r="K23">
        <v>8</v>
      </c>
    </row>
    <row r="24" spans="1:11">
      <c r="A24" t="s">
        <v>25</v>
      </c>
      <c r="B24">
        <v>6.5</v>
      </c>
      <c r="C24">
        <v>4.4000000000000004</v>
      </c>
      <c r="D24">
        <v>-0.5</v>
      </c>
      <c r="E24">
        <v>-6.2</v>
      </c>
      <c r="F24">
        <v>-3.8</v>
      </c>
      <c r="G24">
        <v>-2.9</v>
      </c>
      <c r="H24">
        <v>0.2</v>
      </c>
      <c r="I24">
        <v>-0.5</v>
      </c>
      <c r="J24">
        <v>2.8</v>
      </c>
      <c r="K24">
        <v>5.3</v>
      </c>
    </row>
    <row r="25" spans="1:11">
      <c r="A25" t="s">
        <v>26</v>
      </c>
      <c r="B25">
        <v>24.6</v>
      </c>
      <c r="C25">
        <v>36.9</v>
      </c>
      <c r="D25">
        <v>2.2000000000000002</v>
      </c>
      <c r="E25">
        <v>6.8</v>
      </c>
      <c r="F25">
        <v>-4.7</v>
      </c>
      <c r="G25">
        <v>6.7</v>
      </c>
      <c r="H25">
        <v>0.6</v>
      </c>
      <c r="I25">
        <v>9.5</v>
      </c>
      <c r="J25">
        <v>15.4</v>
      </c>
      <c r="K25">
        <v>33.6</v>
      </c>
    </row>
    <row r="26" spans="1:11">
      <c r="A26" t="s">
        <v>27</v>
      </c>
      <c r="B26">
        <v>17.899999999999999</v>
      </c>
      <c r="C26">
        <v>15.5</v>
      </c>
      <c r="D26">
        <v>7.7</v>
      </c>
      <c r="E26">
        <v>0.1</v>
      </c>
      <c r="F26">
        <v>0.1</v>
      </c>
      <c r="G26">
        <v>0.1</v>
      </c>
      <c r="H26">
        <v>-0.1</v>
      </c>
      <c r="I26">
        <v>1.3</v>
      </c>
      <c r="J26">
        <v>3.7</v>
      </c>
      <c r="K26">
        <v>6.1</v>
      </c>
    </row>
    <row r="27" spans="1:11">
      <c r="A27" t="s">
        <v>28</v>
      </c>
      <c r="B27">
        <v>11.1</v>
      </c>
      <c r="C27">
        <v>9</v>
      </c>
      <c r="D27">
        <v>5.4</v>
      </c>
      <c r="E27">
        <v>-0.3</v>
      </c>
      <c r="F27">
        <v>2.6</v>
      </c>
      <c r="G27">
        <v>2.4</v>
      </c>
      <c r="H27">
        <v>2.7</v>
      </c>
      <c r="I27">
        <v>4.0999999999999996</v>
      </c>
      <c r="J27">
        <v>8.1</v>
      </c>
      <c r="K27">
        <v>10.9</v>
      </c>
    </row>
    <row r="28" spans="1:11">
      <c r="A28" t="s">
        <v>29</v>
      </c>
      <c r="B28">
        <v>14.7</v>
      </c>
      <c r="C28">
        <v>12.5</v>
      </c>
      <c r="D28">
        <v>9</v>
      </c>
      <c r="E28">
        <v>5.8</v>
      </c>
      <c r="F28">
        <v>9.3000000000000007</v>
      </c>
      <c r="G28">
        <v>7.6</v>
      </c>
      <c r="H28">
        <v>3.2</v>
      </c>
      <c r="I28">
        <v>0.4</v>
      </c>
      <c r="J28">
        <v>-3.5</v>
      </c>
      <c r="K28">
        <v>-2.6</v>
      </c>
    </row>
    <row r="29" spans="1:11">
      <c r="A29" t="s">
        <v>30</v>
      </c>
      <c r="B29">
        <v>14.6</v>
      </c>
      <c r="C29">
        <v>6.8</v>
      </c>
      <c r="D29">
        <v>4.0999999999999996</v>
      </c>
      <c r="E29">
        <v>4</v>
      </c>
      <c r="F29">
        <v>9</v>
      </c>
      <c r="G29">
        <v>7.5</v>
      </c>
      <c r="H29">
        <v>2.6</v>
      </c>
      <c r="I29">
        <v>2.8</v>
      </c>
      <c r="J29">
        <v>3.9</v>
      </c>
      <c r="K29">
        <v>7.6</v>
      </c>
    </row>
    <row r="30" spans="1:11">
      <c r="A30" t="s">
        <v>31</v>
      </c>
      <c r="B30">
        <v>9.6</v>
      </c>
      <c r="C30">
        <v>6.8</v>
      </c>
      <c r="D30">
        <v>5.8</v>
      </c>
      <c r="E30">
        <v>3</v>
      </c>
      <c r="F30">
        <v>3.9</v>
      </c>
      <c r="G30">
        <v>4</v>
      </c>
      <c r="H30">
        <v>3.2</v>
      </c>
      <c r="I30">
        <v>3.7</v>
      </c>
      <c r="J30">
        <v>5.0999999999999996</v>
      </c>
      <c r="K30">
        <v>7.8</v>
      </c>
    </row>
    <row r="31" spans="1:11">
      <c r="A31" t="s">
        <v>32</v>
      </c>
    </row>
    <row r="32" spans="1:11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B2" sqref="B2:K2"/>
    </sheetView>
  </sheetViews>
  <sheetFormatPr defaultRowHeight="12.75"/>
  <sheetData>
    <row r="1" spans="1:11">
      <c r="A1" s="2" t="s">
        <v>40</v>
      </c>
    </row>
    <row r="2" spans="1:11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>
      <c r="A3" t="s">
        <v>3</v>
      </c>
      <c r="B3">
        <v>0.3</v>
      </c>
      <c r="C3">
        <v>1.2</v>
      </c>
      <c r="D3">
        <v>1.1000000000000001</v>
      </c>
      <c r="E3">
        <v>0.2</v>
      </c>
      <c r="F3">
        <v>0.1</v>
      </c>
      <c r="G3">
        <v>-1.3</v>
      </c>
      <c r="H3">
        <v>0.8</v>
      </c>
      <c r="I3">
        <v>1.2</v>
      </c>
      <c r="J3">
        <v>1.6</v>
      </c>
      <c r="K3">
        <v>1</v>
      </c>
    </row>
    <row r="4" spans="1:11">
      <c r="A4" t="s">
        <v>5</v>
      </c>
      <c r="B4">
        <v>-21</v>
      </c>
      <c r="C4">
        <v>-12.4</v>
      </c>
      <c r="D4">
        <v>-8.6</v>
      </c>
      <c r="E4">
        <v>-5.2</v>
      </c>
      <c r="F4">
        <v>0.4</v>
      </c>
      <c r="G4">
        <v>1.4</v>
      </c>
      <c r="H4">
        <v>1.2</v>
      </c>
      <c r="I4">
        <v>6.6</v>
      </c>
      <c r="J4">
        <v>5.3</v>
      </c>
      <c r="K4">
        <v>4.5</v>
      </c>
    </row>
    <row r="5" spans="1:11">
      <c r="A5" t="s">
        <v>6</v>
      </c>
      <c r="B5">
        <v>-4.7</v>
      </c>
      <c r="C5">
        <v>-2.2000000000000002</v>
      </c>
      <c r="D5">
        <v>-1.7</v>
      </c>
      <c r="E5">
        <v>-3.6</v>
      </c>
      <c r="F5">
        <v>-0.8</v>
      </c>
      <c r="G5">
        <v>1.8</v>
      </c>
      <c r="H5">
        <v>3.8</v>
      </c>
      <c r="I5">
        <v>6.7</v>
      </c>
      <c r="J5">
        <v>9.1</v>
      </c>
      <c r="K5">
        <v>6.1</v>
      </c>
    </row>
    <row r="6" spans="1:11">
      <c r="A6" t="s">
        <v>7</v>
      </c>
      <c r="B6">
        <v>-13</v>
      </c>
      <c r="C6">
        <v>0.3</v>
      </c>
      <c r="D6">
        <v>-4</v>
      </c>
      <c r="E6">
        <v>-4.9000000000000004</v>
      </c>
      <c r="F6">
        <v>3.1</v>
      </c>
      <c r="G6">
        <v>3.2</v>
      </c>
      <c r="H6">
        <v>6.5</v>
      </c>
      <c r="I6">
        <v>4.7</v>
      </c>
      <c r="J6">
        <v>3.3</v>
      </c>
      <c r="K6">
        <v>3.5</v>
      </c>
    </row>
    <row r="7" spans="1:11">
      <c r="A7" t="s">
        <v>8</v>
      </c>
      <c r="B7">
        <v>0.7</v>
      </c>
      <c r="C7">
        <v>-0.5</v>
      </c>
      <c r="D7">
        <v>1.6</v>
      </c>
      <c r="E7">
        <v>2.1</v>
      </c>
      <c r="F7">
        <v>1.6</v>
      </c>
      <c r="G7">
        <v>2.2000000000000002</v>
      </c>
      <c r="H7">
        <v>4.2</v>
      </c>
      <c r="I7">
        <v>6.8</v>
      </c>
      <c r="J7">
        <v>4.5999999999999996</v>
      </c>
      <c r="K7">
        <v>5.0999999999999996</v>
      </c>
    </row>
    <row r="8" spans="1:11">
      <c r="A8" t="s">
        <v>9</v>
      </c>
      <c r="B8">
        <v>-36.299999999999997</v>
      </c>
      <c r="C8">
        <v>1.8</v>
      </c>
      <c r="D8">
        <v>3.1</v>
      </c>
      <c r="E8">
        <v>3.1</v>
      </c>
      <c r="F8">
        <v>7.3</v>
      </c>
      <c r="G8">
        <v>12.9</v>
      </c>
      <c r="H8">
        <v>7.3</v>
      </c>
      <c r="I8">
        <v>4</v>
      </c>
      <c r="J8">
        <v>1.8</v>
      </c>
      <c r="K8">
        <v>2.1</v>
      </c>
    </row>
    <row r="9" spans="1:11">
      <c r="A9" t="s">
        <v>10</v>
      </c>
      <c r="B9">
        <v>-13.7</v>
      </c>
      <c r="C9">
        <v>-11.6</v>
      </c>
      <c r="D9">
        <v>-17.899999999999999</v>
      </c>
      <c r="E9">
        <v>-14.6</v>
      </c>
      <c r="F9">
        <v>-0.1</v>
      </c>
      <c r="G9">
        <v>15.5</v>
      </c>
      <c r="H9">
        <v>10.8</v>
      </c>
      <c r="I9">
        <v>7.1</v>
      </c>
      <c r="J9">
        <v>9.8000000000000007</v>
      </c>
      <c r="K9">
        <v>8.3000000000000007</v>
      </c>
    </row>
    <row r="10" spans="1:11">
      <c r="A10" t="s">
        <v>11</v>
      </c>
      <c r="B10">
        <v>-4.7</v>
      </c>
      <c r="C10">
        <v>-8</v>
      </c>
      <c r="D10">
        <v>-7.5</v>
      </c>
      <c r="E10">
        <v>-12.1</v>
      </c>
      <c r="F10">
        <v>-9.1</v>
      </c>
      <c r="G10">
        <v>-5.0999999999999996</v>
      </c>
      <c r="H10">
        <v>-3.4</v>
      </c>
      <c r="I10">
        <v>-1.7</v>
      </c>
      <c r="J10">
        <v>-1.6</v>
      </c>
      <c r="K10">
        <v>1.3</v>
      </c>
    </row>
    <row r="11" spans="1:11">
      <c r="A11" t="s">
        <v>12</v>
      </c>
      <c r="B11">
        <v>-5.7</v>
      </c>
      <c r="C11">
        <v>-3.7</v>
      </c>
      <c r="D11">
        <v>-9.6999999999999993</v>
      </c>
      <c r="E11">
        <v>-16.5</v>
      </c>
      <c r="F11">
        <v>-10</v>
      </c>
      <c r="G11">
        <v>0.2</v>
      </c>
      <c r="H11">
        <v>3.7</v>
      </c>
      <c r="I11">
        <v>4.4000000000000004</v>
      </c>
      <c r="J11">
        <v>4.5</v>
      </c>
      <c r="K11">
        <v>5.3</v>
      </c>
    </row>
    <row r="12" spans="1:11">
      <c r="A12" t="s">
        <v>13</v>
      </c>
      <c r="B12">
        <v>-4.7</v>
      </c>
      <c r="C12">
        <v>3.6</v>
      </c>
      <c r="D12">
        <v>4</v>
      </c>
      <c r="E12">
        <v>-2</v>
      </c>
      <c r="F12">
        <v>-2.6</v>
      </c>
      <c r="G12">
        <v>-1.7</v>
      </c>
      <c r="H12">
        <v>-1.8</v>
      </c>
      <c r="I12">
        <v>0.8</v>
      </c>
      <c r="J12">
        <v>2.2000000000000002</v>
      </c>
      <c r="K12">
        <v>1.5</v>
      </c>
    </row>
    <row r="13" spans="1:11">
      <c r="A13" t="s">
        <v>14</v>
      </c>
      <c r="B13">
        <v>-7.9</v>
      </c>
      <c r="C13">
        <v>-7.6</v>
      </c>
      <c r="D13">
        <v>-1.9</v>
      </c>
      <c r="E13">
        <v>-4.7</v>
      </c>
      <c r="F13">
        <v>-5.7</v>
      </c>
      <c r="G13">
        <v>-1.3</v>
      </c>
      <c r="H13">
        <v>-2.6</v>
      </c>
      <c r="I13">
        <v>2</v>
      </c>
      <c r="J13">
        <v>2.9</v>
      </c>
      <c r="K13">
        <v>4.5999999999999996</v>
      </c>
    </row>
    <row r="14" spans="1:11">
      <c r="A14" t="s">
        <v>15</v>
      </c>
      <c r="B14">
        <v>0</v>
      </c>
      <c r="C14">
        <v>-0.9</v>
      </c>
      <c r="D14">
        <v>-1.5</v>
      </c>
      <c r="E14">
        <v>-5</v>
      </c>
      <c r="F14">
        <v>-7.5</v>
      </c>
      <c r="G14">
        <v>-4.9000000000000004</v>
      </c>
      <c r="H14">
        <v>-4</v>
      </c>
      <c r="I14">
        <v>0.2</v>
      </c>
      <c r="J14">
        <v>-2.2999999999999998</v>
      </c>
      <c r="K14">
        <v>-1.6</v>
      </c>
    </row>
    <row r="15" spans="1:11">
      <c r="A15" t="s">
        <v>16</v>
      </c>
      <c r="B15">
        <v>-6.9</v>
      </c>
      <c r="C15">
        <v>-8.1</v>
      </c>
      <c r="D15">
        <v>-4.4000000000000004</v>
      </c>
      <c r="E15">
        <v>-5.5</v>
      </c>
      <c r="F15">
        <v>-3.8</v>
      </c>
      <c r="G15">
        <v>-1.1000000000000001</v>
      </c>
      <c r="H15">
        <v>0.5</v>
      </c>
      <c r="I15">
        <v>1.8</v>
      </c>
      <c r="J15">
        <v>1.3</v>
      </c>
      <c r="K15">
        <v>0.2</v>
      </c>
    </row>
    <row r="16" spans="1:11">
      <c r="A16" t="s">
        <v>17</v>
      </c>
      <c r="B16">
        <v>-34.9</v>
      </c>
      <c r="C16">
        <v>-8.6999999999999993</v>
      </c>
      <c r="D16">
        <v>4</v>
      </c>
      <c r="E16">
        <v>-0.2</v>
      </c>
      <c r="F16">
        <v>6.7</v>
      </c>
      <c r="G16">
        <v>4.3</v>
      </c>
      <c r="H16">
        <v>-2.4</v>
      </c>
      <c r="I16">
        <v>7.3</v>
      </c>
      <c r="J16">
        <v>5.6</v>
      </c>
      <c r="K16">
        <v>6.6</v>
      </c>
    </row>
    <row r="17" spans="1:13">
      <c r="A17" t="s">
        <v>18</v>
      </c>
      <c r="B17">
        <v>-32.9</v>
      </c>
      <c r="C17">
        <v>-8.6</v>
      </c>
      <c r="D17">
        <v>2.2000000000000002</v>
      </c>
      <c r="E17">
        <v>-3.3</v>
      </c>
      <c r="F17">
        <v>0.3</v>
      </c>
      <c r="G17">
        <v>6.4</v>
      </c>
      <c r="H17">
        <v>4.7</v>
      </c>
      <c r="I17">
        <v>4.4000000000000004</v>
      </c>
      <c r="J17">
        <v>5.3</v>
      </c>
      <c r="K17">
        <v>4.5999999999999996</v>
      </c>
    </row>
    <row r="18" spans="1:13">
      <c r="A18" t="s">
        <v>19</v>
      </c>
      <c r="B18">
        <v>-0.6</v>
      </c>
      <c r="C18">
        <v>4.2</v>
      </c>
      <c r="D18">
        <v>0.6</v>
      </c>
      <c r="E18">
        <v>2.1</v>
      </c>
      <c r="F18">
        <v>3.3</v>
      </c>
      <c r="G18">
        <v>3.9</v>
      </c>
      <c r="H18">
        <v>5.3</v>
      </c>
      <c r="I18">
        <v>5.7</v>
      </c>
      <c r="J18">
        <v>3.7</v>
      </c>
      <c r="K18">
        <v>4.9000000000000004</v>
      </c>
    </row>
    <row r="19" spans="1:13">
      <c r="A19" t="s">
        <v>20</v>
      </c>
      <c r="B19" s="1">
        <v>-9.1999999999999993</v>
      </c>
      <c r="C19" s="1">
        <v>-5.9</v>
      </c>
      <c r="D19">
        <v>-7</v>
      </c>
      <c r="E19">
        <v>-9.5</v>
      </c>
      <c r="F19">
        <v>-4.4000000000000004</v>
      </c>
      <c r="G19">
        <v>3</v>
      </c>
      <c r="H19">
        <v>13.2</v>
      </c>
      <c r="I19">
        <v>13.2</v>
      </c>
      <c r="J19">
        <v>9.3000000000000007</v>
      </c>
      <c r="K19">
        <v>10.9</v>
      </c>
      <c r="M19" s="1"/>
    </row>
    <row r="20" spans="1:13">
      <c r="A20" t="s">
        <v>21</v>
      </c>
      <c r="B20">
        <v>-6.1</v>
      </c>
      <c r="C20">
        <v>-1</v>
      </c>
      <c r="D20">
        <v>-3.5</v>
      </c>
      <c r="E20">
        <v>0.4</v>
      </c>
      <c r="F20">
        <v>-1.4</v>
      </c>
      <c r="G20">
        <v>2.1</v>
      </c>
      <c r="H20">
        <v>4</v>
      </c>
      <c r="I20">
        <v>4.8</v>
      </c>
      <c r="J20">
        <v>4.0999999999999996</v>
      </c>
      <c r="K20">
        <v>5.0999999999999996</v>
      </c>
    </row>
    <row r="21" spans="1:13">
      <c r="A21" t="s">
        <v>22</v>
      </c>
      <c r="B21">
        <v>-3</v>
      </c>
      <c r="C21">
        <v>-3.3</v>
      </c>
      <c r="D21">
        <v>-4</v>
      </c>
      <c r="E21">
        <v>-7.9</v>
      </c>
      <c r="F21">
        <v>-7.9</v>
      </c>
      <c r="G21">
        <v>-0.1</v>
      </c>
      <c r="H21">
        <v>3.4</v>
      </c>
      <c r="I21">
        <v>4.4000000000000004</v>
      </c>
      <c r="J21">
        <v>6.1</v>
      </c>
      <c r="K21">
        <v>7.4</v>
      </c>
    </row>
    <row r="22" spans="1:13">
      <c r="A22" t="s">
        <v>23</v>
      </c>
      <c r="B22">
        <v>3.6</v>
      </c>
      <c r="C22">
        <v>4.3</v>
      </c>
      <c r="D22">
        <v>3</v>
      </c>
      <c r="E22">
        <v>4.8</v>
      </c>
      <c r="F22">
        <v>3</v>
      </c>
      <c r="G22">
        <v>1.4</v>
      </c>
      <c r="H22">
        <v>3.4</v>
      </c>
      <c r="I22">
        <v>7</v>
      </c>
      <c r="J22">
        <v>3.2</v>
      </c>
      <c r="K22">
        <v>2.5</v>
      </c>
    </row>
    <row r="23" spans="1:13">
      <c r="A23" t="s">
        <v>24</v>
      </c>
      <c r="B23" s="1">
        <v>-5.4</v>
      </c>
      <c r="C23" s="1">
        <v>-6</v>
      </c>
      <c r="D23" s="1">
        <v>-4.5999999999999996</v>
      </c>
      <c r="E23">
        <v>-6.6</v>
      </c>
      <c r="F23">
        <v>-4.8</v>
      </c>
      <c r="G23">
        <v>1.2</v>
      </c>
      <c r="H23">
        <v>2.6</v>
      </c>
      <c r="I23">
        <v>2.2999999999999998</v>
      </c>
      <c r="J23">
        <v>1.8</v>
      </c>
      <c r="K23">
        <v>4.9000000000000004</v>
      </c>
      <c r="M23" s="1"/>
    </row>
    <row r="24" spans="1:13">
      <c r="A24" t="s">
        <v>25</v>
      </c>
      <c r="B24">
        <v>1</v>
      </c>
      <c r="C24">
        <v>-1</v>
      </c>
      <c r="D24">
        <v>-6.5</v>
      </c>
      <c r="E24">
        <v>-8.6999999999999993</v>
      </c>
      <c r="F24">
        <v>-2.7</v>
      </c>
      <c r="G24">
        <v>4</v>
      </c>
      <c r="H24">
        <v>2.1</v>
      </c>
      <c r="I24">
        <v>6.1</v>
      </c>
      <c r="J24">
        <v>7.5</v>
      </c>
      <c r="K24">
        <v>8.9</v>
      </c>
    </row>
    <row r="25" spans="1:13">
      <c r="A25" t="s">
        <v>26</v>
      </c>
      <c r="B25" s="1">
        <v>-26.5</v>
      </c>
      <c r="C25" s="1">
        <v>-12.7</v>
      </c>
      <c r="D25" s="1">
        <v>-15.6</v>
      </c>
      <c r="E25">
        <v>-9.1</v>
      </c>
      <c r="F25">
        <v>-2.8</v>
      </c>
      <c r="G25">
        <v>-3.1</v>
      </c>
      <c r="H25">
        <v>1.8</v>
      </c>
      <c r="I25">
        <v>5.2</v>
      </c>
      <c r="J25">
        <v>3.2</v>
      </c>
      <c r="K25">
        <v>1.8</v>
      </c>
      <c r="M25" s="1"/>
    </row>
    <row r="26" spans="1:13">
      <c r="A26" t="s">
        <v>27</v>
      </c>
      <c r="B26">
        <v>-10.199999999999999</v>
      </c>
      <c r="C26">
        <v>-1.3</v>
      </c>
      <c r="D26">
        <v>0.9</v>
      </c>
      <c r="E26">
        <v>-8.4</v>
      </c>
      <c r="F26">
        <v>-7.2</v>
      </c>
      <c r="G26">
        <v>-6.2</v>
      </c>
      <c r="H26">
        <v>1.4</v>
      </c>
      <c r="I26">
        <v>3.9</v>
      </c>
      <c r="J26">
        <v>6.2</v>
      </c>
      <c r="K26">
        <v>7.4</v>
      </c>
    </row>
    <row r="27" spans="1:13">
      <c r="A27" t="s">
        <v>28</v>
      </c>
      <c r="B27" s="1">
        <v>-12.7</v>
      </c>
      <c r="C27">
        <v>-4.9000000000000004</v>
      </c>
      <c r="D27">
        <v>-5.2</v>
      </c>
      <c r="E27">
        <v>-6</v>
      </c>
      <c r="F27">
        <v>-0.4</v>
      </c>
      <c r="G27">
        <v>1.5</v>
      </c>
      <c r="H27">
        <v>5.5</v>
      </c>
      <c r="I27">
        <v>7</v>
      </c>
      <c r="J27">
        <v>4.4000000000000004</v>
      </c>
      <c r="K27">
        <v>5</v>
      </c>
      <c r="M27" s="1"/>
    </row>
    <row r="28" spans="1:13">
      <c r="A28" t="s">
        <v>29</v>
      </c>
      <c r="B28">
        <v>-0.5</v>
      </c>
      <c r="C28">
        <v>4.8</v>
      </c>
      <c r="D28">
        <v>-0.1</v>
      </c>
      <c r="E28">
        <v>-0.3</v>
      </c>
      <c r="F28">
        <v>-1.3</v>
      </c>
      <c r="G28">
        <v>-1.5</v>
      </c>
      <c r="H28">
        <v>-0.2</v>
      </c>
      <c r="I28">
        <v>0.1</v>
      </c>
      <c r="J28">
        <v>0.9</v>
      </c>
      <c r="K28">
        <v>-0.2</v>
      </c>
    </row>
    <row r="29" spans="1:13">
      <c r="A29" t="s">
        <v>30</v>
      </c>
      <c r="B29">
        <v>1.1000000000000001</v>
      </c>
      <c r="C29">
        <v>6.5</v>
      </c>
      <c r="D29">
        <v>1.2</v>
      </c>
      <c r="E29">
        <v>0.7</v>
      </c>
      <c r="F29">
        <v>4.5</v>
      </c>
      <c r="G29">
        <v>8.5</v>
      </c>
      <c r="H29">
        <v>11.9</v>
      </c>
      <c r="I29">
        <v>7.3</v>
      </c>
      <c r="J29">
        <v>4.8</v>
      </c>
      <c r="K29">
        <v>-3</v>
      </c>
    </row>
    <row r="30" spans="1:13">
      <c r="A30" t="s">
        <v>31</v>
      </c>
      <c r="B30">
        <v>-9.5</v>
      </c>
      <c r="C30">
        <v>4</v>
      </c>
      <c r="D30">
        <v>-5</v>
      </c>
      <c r="E30">
        <v>-1.5</v>
      </c>
      <c r="F30">
        <v>0.7</v>
      </c>
      <c r="G30">
        <v>6.4</v>
      </c>
      <c r="H30">
        <v>6</v>
      </c>
      <c r="I30">
        <v>5.5</v>
      </c>
      <c r="J30">
        <v>3.1</v>
      </c>
      <c r="K30">
        <v>0.7</v>
      </c>
    </row>
    <row r="31" spans="1:13">
      <c r="A31" t="s">
        <v>41</v>
      </c>
    </row>
    <row r="32" spans="1:13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B2" sqref="B2:K2"/>
    </sheetView>
  </sheetViews>
  <sheetFormatPr defaultRowHeight="12.75"/>
  <sheetData>
    <row r="1" spans="1:13">
      <c r="A1" s="2" t="s">
        <v>42</v>
      </c>
    </row>
    <row r="2" spans="1:13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3">
      <c r="A3" t="s">
        <v>3</v>
      </c>
      <c r="B3">
        <v>5.4</v>
      </c>
      <c r="C3">
        <v>-0.7</v>
      </c>
      <c r="D3">
        <v>22.2</v>
      </c>
      <c r="E3">
        <v>14.7</v>
      </c>
      <c r="F3">
        <v>7.9</v>
      </c>
      <c r="G3">
        <v>-2</v>
      </c>
      <c r="H3">
        <v>12.1</v>
      </c>
      <c r="I3">
        <v>23.8</v>
      </c>
      <c r="J3">
        <v>0.1</v>
      </c>
      <c r="K3">
        <v>0.8</v>
      </c>
    </row>
    <row r="4" spans="1:13">
      <c r="A4" t="s">
        <v>5</v>
      </c>
      <c r="B4">
        <v>1.8</v>
      </c>
      <c r="C4">
        <v>-0.3</v>
      </c>
      <c r="D4">
        <v>3.5</v>
      </c>
      <c r="E4">
        <v>2.6</v>
      </c>
      <c r="F4">
        <v>2.6</v>
      </c>
      <c r="G4">
        <v>2.2999999999999998</v>
      </c>
      <c r="H4">
        <v>-3.5</v>
      </c>
      <c r="I4">
        <v>3</v>
      </c>
      <c r="J4">
        <v>4.0999999999999996</v>
      </c>
      <c r="K4">
        <v>3.9</v>
      </c>
    </row>
    <row r="5" spans="1:13">
      <c r="A5" t="s">
        <v>6</v>
      </c>
      <c r="B5">
        <v>0.5</v>
      </c>
      <c r="C5">
        <v>2.6</v>
      </c>
      <c r="D5">
        <v>2.1</v>
      </c>
      <c r="E5">
        <v>2.9</v>
      </c>
      <c r="F5">
        <v>4.4000000000000004</v>
      </c>
      <c r="G5">
        <v>1.7</v>
      </c>
      <c r="H5">
        <v>0.3</v>
      </c>
      <c r="I5">
        <v>4.3</v>
      </c>
      <c r="J5">
        <v>4.2</v>
      </c>
      <c r="K5">
        <v>5.3</v>
      </c>
      <c r="M5" s="1"/>
    </row>
    <row r="6" spans="1:13">
      <c r="A6" t="s">
        <v>7</v>
      </c>
      <c r="B6">
        <v>-1.9</v>
      </c>
      <c r="C6">
        <v>-2.9</v>
      </c>
      <c r="D6">
        <v>4.4000000000000004</v>
      </c>
      <c r="E6">
        <v>7.9</v>
      </c>
      <c r="F6">
        <v>-3</v>
      </c>
      <c r="G6">
        <v>-0.3</v>
      </c>
      <c r="H6">
        <v>2.9</v>
      </c>
      <c r="I6">
        <v>3.1</v>
      </c>
      <c r="J6">
        <v>1.4</v>
      </c>
      <c r="K6">
        <v>3.5</v>
      </c>
    </row>
    <row r="7" spans="1:13">
      <c r="A7" t="s">
        <v>8</v>
      </c>
      <c r="B7">
        <v>-1</v>
      </c>
      <c r="C7">
        <v>0</v>
      </c>
      <c r="D7">
        <v>2</v>
      </c>
      <c r="E7">
        <v>1.4</v>
      </c>
      <c r="F7">
        <v>2</v>
      </c>
      <c r="G7">
        <v>-0.3</v>
      </c>
      <c r="H7">
        <v>2.9</v>
      </c>
      <c r="I7">
        <v>3.7</v>
      </c>
      <c r="J7">
        <v>4.5</v>
      </c>
      <c r="K7">
        <v>6.5</v>
      </c>
    </row>
    <row r="8" spans="1:13">
      <c r="A8" t="s">
        <v>9</v>
      </c>
      <c r="B8">
        <v>-5.4</v>
      </c>
      <c r="C8">
        <v>-3.2</v>
      </c>
      <c r="D8">
        <v>-0.8</v>
      </c>
      <c r="E8">
        <v>7.6</v>
      </c>
      <c r="F8">
        <v>4.8</v>
      </c>
      <c r="G8">
        <v>5.6</v>
      </c>
      <c r="H8">
        <v>2.7</v>
      </c>
      <c r="I8">
        <v>6.2</v>
      </c>
      <c r="J8">
        <v>4.8</v>
      </c>
      <c r="K8">
        <v>3.7</v>
      </c>
      <c r="M8" s="1"/>
    </row>
    <row r="9" spans="1:13">
      <c r="A9" t="s">
        <v>10</v>
      </c>
      <c r="B9">
        <v>-4.5</v>
      </c>
      <c r="C9">
        <v>2.2000000000000002</v>
      </c>
      <c r="D9">
        <v>16.5</v>
      </c>
      <c r="E9">
        <v>-0.5</v>
      </c>
      <c r="F9">
        <v>-1.4</v>
      </c>
      <c r="G9">
        <v>2.6</v>
      </c>
      <c r="H9">
        <v>-2.2999999999999998</v>
      </c>
      <c r="I9">
        <v>-15.7</v>
      </c>
      <c r="J9">
        <v>0.2</v>
      </c>
      <c r="K9">
        <v>-7.8</v>
      </c>
    </row>
    <row r="10" spans="1:13">
      <c r="A10" t="s">
        <v>11</v>
      </c>
      <c r="B10">
        <v>2.2000000000000002</v>
      </c>
      <c r="C10">
        <v>2.4</v>
      </c>
      <c r="D10">
        <v>-6.5</v>
      </c>
      <c r="E10">
        <v>-4.7</v>
      </c>
      <c r="F10">
        <v>-4</v>
      </c>
      <c r="G10">
        <v>-3</v>
      </c>
      <c r="H10">
        <v>-3</v>
      </c>
      <c r="I10">
        <v>-2.1</v>
      </c>
      <c r="J10">
        <v>-1</v>
      </c>
      <c r="K10">
        <v>-1.1000000000000001</v>
      </c>
    </row>
    <row r="11" spans="1:13">
      <c r="A11" t="s">
        <v>12</v>
      </c>
      <c r="B11">
        <v>-1.2</v>
      </c>
      <c r="C11">
        <v>0.9</v>
      </c>
      <c r="D11">
        <v>-4.2</v>
      </c>
      <c r="E11">
        <v>-11.2</v>
      </c>
      <c r="F11">
        <v>-10.1</v>
      </c>
      <c r="G11">
        <v>-6.5</v>
      </c>
      <c r="H11">
        <v>-2.7</v>
      </c>
      <c r="I11">
        <v>-0.7</v>
      </c>
      <c r="J11">
        <v>0.7</v>
      </c>
      <c r="K11">
        <v>0.4</v>
      </c>
    </row>
    <row r="12" spans="1:13">
      <c r="A12" t="s">
        <v>13</v>
      </c>
      <c r="B12">
        <v>3.3</v>
      </c>
      <c r="C12">
        <v>4.5999999999999996</v>
      </c>
      <c r="D12">
        <v>6.4</v>
      </c>
      <c r="E12">
        <v>4.2</v>
      </c>
      <c r="F12">
        <v>2.1</v>
      </c>
      <c r="G12">
        <v>3.2</v>
      </c>
      <c r="H12">
        <v>4.5999999999999996</v>
      </c>
      <c r="I12">
        <v>6.5</v>
      </c>
      <c r="J12">
        <v>6.8</v>
      </c>
      <c r="K12">
        <v>7.9</v>
      </c>
    </row>
    <row r="13" spans="1:13">
      <c r="A13" t="s">
        <v>14</v>
      </c>
      <c r="B13">
        <v>2.5</v>
      </c>
      <c r="C13">
        <v>4.7</v>
      </c>
      <c r="D13">
        <v>-2.5</v>
      </c>
      <c r="E13">
        <v>-2.9</v>
      </c>
      <c r="F13">
        <v>-0.6</v>
      </c>
      <c r="G13">
        <v>-0.1</v>
      </c>
      <c r="H13">
        <v>-1.5</v>
      </c>
      <c r="I13">
        <v>-0.2</v>
      </c>
      <c r="J13">
        <v>1.5</v>
      </c>
      <c r="K13">
        <v>2.2999999999999998</v>
      </c>
    </row>
    <row r="14" spans="1:13">
      <c r="A14" t="s">
        <v>15</v>
      </c>
      <c r="B14">
        <v>0.8</v>
      </c>
      <c r="C14">
        <v>5</v>
      </c>
      <c r="D14">
        <v>3.1</v>
      </c>
      <c r="E14">
        <v>-0.9</v>
      </c>
      <c r="F14">
        <v>-2.9</v>
      </c>
      <c r="G14">
        <v>-0.3</v>
      </c>
      <c r="H14">
        <v>-1.4</v>
      </c>
      <c r="I14">
        <v>0.1</v>
      </c>
      <c r="J14">
        <v>1.3</v>
      </c>
      <c r="K14">
        <v>1.6</v>
      </c>
    </row>
    <row r="15" spans="1:13">
      <c r="A15" t="s">
        <v>16</v>
      </c>
      <c r="B15">
        <v>10.7</v>
      </c>
      <c r="C15">
        <v>20.5</v>
      </c>
      <c r="D15">
        <v>17.100000000000001</v>
      </c>
      <c r="E15">
        <v>0.8</v>
      </c>
      <c r="F15">
        <v>-12</v>
      </c>
      <c r="G15">
        <v>-0.7</v>
      </c>
      <c r="H15">
        <v>4.4000000000000004</v>
      </c>
      <c r="I15">
        <v>12.2</v>
      </c>
      <c r="J15">
        <v>6.7</v>
      </c>
      <c r="K15">
        <v>8.4</v>
      </c>
    </row>
    <row r="16" spans="1:13">
      <c r="A16" t="s">
        <v>17</v>
      </c>
      <c r="B16">
        <v>-7.6</v>
      </c>
      <c r="C16">
        <v>-9.1</v>
      </c>
      <c r="D16">
        <v>-2.4</v>
      </c>
      <c r="E16">
        <v>-5.4</v>
      </c>
      <c r="F16">
        <v>-0.6</v>
      </c>
      <c r="G16">
        <v>-4.4000000000000004</v>
      </c>
      <c r="H16">
        <v>-0.5</v>
      </c>
      <c r="I16">
        <v>2.2999999999999998</v>
      </c>
      <c r="J16">
        <v>2.4</v>
      </c>
      <c r="K16">
        <v>-0.2</v>
      </c>
    </row>
    <row r="17" spans="1:13">
      <c r="A17" t="s">
        <v>18</v>
      </c>
      <c r="B17">
        <v>-9.4</v>
      </c>
      <c r="C17">
        <v>-5.9</v>
      </c>
      <c r="D17">
        <v>-1.8</v>
      </c>
      <c r="E17">
        <v>0.3</v>
      </c>
      <c r="F17">
        <v>-0.3</v>
      </c>
      <c r="G17">
        <v>0.2</v>
      </c>
      <c r="H17">
        <v>2.6</v>
      </c>
      <c r="I17">
        <v>4.3</v>
      </c>
      <c r="J17">
        <v>4.5</v>
      </c>
      <c r="K17">
        <v>4.3</v>
      </c>
    </row>
    <row r="18" spans="1:13">
      <c r="A18" t="s">
        <v>19</v>
      </c>
      <c r="B18">
        <v>7.4</v>
      </c>
      <c r="C18">
        <v>-22.5</v>
      </c>
      <c r="D18">
        <v>21.4</v>
      </c>
      <c r="E18">
        <v>25.9</v>
      </c>
      <c r="F18">
        <v>27.8</v>
      </c>
      <c r="G18">
        <v>28.7</v>
      </c>
      <c r="H18">
        <v>23.6</v>
      </c>
      <c r="I18">
        <v>-9.6</v>
      </c>
      <c r="J18">
        <v>27.4</v>
      </c>
      <c r="K18">
        <v>-0.5</v>
      </c>
      <c r="M18" s="1"/>
    </row>
    <row r="19" spans="1:13">
      <c r="A19" t="s">
        <v>20</v>
      </c>
      <c r="B19">
        <v>5.9</v>
      </c>
      <c r="C19">
        <v>-4.2</v>
      </c>
      <c r="D19">
        <v>-4.4000000000000004</v>
      </c>
      <c r="E19">
        <v>-6</v>
      </c>
      <c r="F19">
        <v>-0.9</v>
      </c>
      <c r="G19">
        <v>-0.2</v>
      </c>
      <c r="H19">
        <v>-2.5</v>
      </c>
      <c r="I19">
        <v>-3.1</v>
      </c>
      <c r="J19">
        <v>0.7</v>
      </c>
      <c r="K19">
        <v>4.3</v>
      </c>
    </row>
    <row r="20" spans="1:13">
      <c r="A20" t="s">
        <v>21</v>
      </c>
      <c r="B20">
        <v>15.2</v>
      </c>
      <c r="C20">
        <v>7.7</v>
      </c>
      <c r="D20">
        <v>6.8</v>
      </c>
      <c r="E20">
        <v>0.1</v>
      </c>
      <c r="F20">
        <v>2.2999999999999998</v>
      </c>
      <c r="G20">
        <v>7.4</v>
      </c>
      <c r="H20">
        <v>8.8000000000000007</v>
      </c>
      <c r="I20">
        <v>15.2</v>
      </c>
      <c r="J20">
        <v>5.5</v>
      </c>
      <c r="K20">
        <v>7.5</v>
      </c>
    </row>
    <row r="21" spans="1:13">
      <c r="A21" t="s">
        <v>22</v>
      </c>
      <c r="B21">
        <v>9.6999999999999993</v>
      </c>
      <c r="C21">
        <v>2.8</v>
      </c>
      <c r="D21">
        <v>8.1999999999999993</v>
      </c>
      <c r="E21">
        <v>6.1</v>
      </c>
      <c r="F21">
        <v>9.6999999999999993</v>
      </c>
      <c r="G21">
        <v>4.3</v>
      </c>
      <c r="H21">
        <v>0</v>
      </c>
      <c r="I21">
        <v>3.9</v>
      </c>
      <c r="J21">
        <v>3.7</v>
      </c>
      <c r="K21">
        <v>4.5</v>
      </c>
    </row>
    <row r="22" spans="1:13">
      <c r="A22" t="s">
        <v>23</v>
      </c>
      <c r="B22">
        <v>1.3</v>
      </c>
      <c r="C22">
        <v>0.3</v>
      </c>
      <c r="D22">
        <v>3</v>
      </c>
      <c r="E22">
        <v>1.2</v>
      </c>
      <c r="F22">
        <v>1</v>
      </c>
      <c r="G22">
        <v>0.9</v>
      </c>
      <c r="H22">
        <v>2.1</v>
      </c>
      <c r="I22">
        <v>3.4</v>
      </c>
      <c r="J22">
        <v>3.6</v>
      </c>
      <c r="K22">
        <v>3.9</v>
      </c>
    </row>
    <row r="23" spans="1:13">
      <c r="A23" t="s">
        <v>24</v>
      </c>
      <c r="B23">
        <v>4.4000000000000004</v>
      </c>
      <c r="C23">
        <v>4.2</v>
      </c>
      <c r="D23">
        <v>6.6</v>
      </c>
      <c r="E23">
        <v>4.8</v>
      </c>
      <c r="F23">
        <v>3.3</v>
      </c>
      <c r="G23">
        <v>4.5999999999999996</v>
      </c>
      <c r="H23">
        <v>3.5</v>
      </c>
      <c r="I23">
        <v>5.0999999999999996</v>
      </c>
      <c r="J23">
        <v>2.9</v>
      </c>
      <c r="K23">
        <v>3.4</v>
      </c>
    </row>
    <row r="24" spans="1:13">
      <c r="A24" t="s">
        <v>25</v>
      </c>
      <c r="B24">
        <v>5.3</v>
      </c>
      <c r="C24">
        <v>5.5</v>
      </c>
      <c r="D24">
        <v>-0.8</v>
      </c>
      <c r="E24">
        <v>-4.3</v>
      </c>
      <c r="F24">
        <v>-2.2999999999999998</v>
      </c>
      <c r="G24">
        <v>-6.8</v>
      </c>
      <c r="H24">
        <v>-1.4</v>
      </c>
      <c r="I24">
        <v>-1.9</v>
      </c>
      <c r="J24">
        <v>2.2000000000000002</v>
      </c>
      <c r="K24">
        <v>0.8</v>
      </c>
    </row>
    <row r="25" spans="1:13">
      <c r="A25" t="s">
        <v>26</v>
      </c>
      <c r="B25">
        <v>-1.6</v>
      </c>
      <c r="C25">
        <v>0.9</v>
      </c>
      <c r="D25">
        <v>2.8</v>
      </c>
      <c r="E25">
        <v>0.3</v>
      </c>
      <c r="F25">
        <v>-1.4</v>
      </c>
      <c r="G25">
        <v>-2.2999999999999998</v>
      </c>
      <c r="H25">
        <v>0.2</v>
      </c>
      <c r="I25">
        <v>0.6</v>
      </c>
      <c r="J25">
        <v>1.7</v>
      </c>
      <c r="K25">
        <v>1.9</v>
      </c>
    </row>
    <row r="26" spans="1:13">
      <c r="A26" t="s">
        <v>27</v>
      </c>
      <c r="B26">
        <v>3</v>
      </c>
      <c r="C26">
        <v>2</v>
      </c>
      <c r="D26">
        <v>0.5</v>
      </c>
      <c r="E26">
        <v>-2.8</v>
      </c>
      <c r="F26">
        <v>-3.7</v>
      </c>
      <c r="G26">
        <v>-4.7</v>
      </c>
      <c r="H26">
        <v>-5</v>
      </c>
      <c r="I26">
        <v>-0.8</v>
      </c>
      <c r="J26">
        <v>0.9</v>
      </c>
      <c r="K26">
        <v>1.3</v>
      </c>
    </row>
    <row r="27" spans="1:13">
      <c r="A27" t="s">
        <v>28</v>
      </c>
      <c r="B27">
        <v>3</v>
      </c>
      <c r="C27">
        <v>2.9</v>
      </c>
      <c r="D27">
        <v>2.9</v>
      </c>
      <c r="E27">
        <v>1.9</v>
      </c>
      <c r="F27">
        <v>5</v>
      </c>
      <c r="G27">
        <v>5</v>
      </c>
      <c r="H27">
        <v>5.0999999999999996</v>
      </c>
      <c r="I27">
        <v>9.1999999999999993</v>
      </c>
      <c r="J27">
        <v>9.6</v>
      </c>
      <c r="K27">
        <v>2</v>
      </c>
    </row>
    <row r="28" spans="1:13">
      <c r="A28" t="s">
        <v>29</v>
      </c>
      <c r="B28">
        <v>0.7</v>
      </c>
      <c r="C28">
        <v>7.1</v>
      </c>
      <c r="D28">
        <v>5.3</v>
      </c>
      <c r="E28">
        <v>7.1</v>
      </c>
      <c r="F28">
        <v>2.8</v>
      </c>
      <c r="G28">
        <v>1.7</v>
      </c>
      <c r="H28">
        <v>6.8</v>
      </c>
      <c r="I28">
        <v>1.5</v>
      </c>
      <c r="J28">
        <v>7.4</v>
      </c>
      <c r="K28">
        <v>1.6</v>
      </c>
    </row>
    <row r="29" spans="1:13">
      <c r="A29" t="s">
        <v>30</v>
      </c>
      <c r="B29">
        <v>5.9</v>
      </c>
      <c r="C29">
        <v>5.3</v>
      </c>
      <c r="D29">
        <v>7</v>
      </c>
      <c r="E29">
        <v>2.4</v>
      </c>
      <c r="F29">
        <v>4.5999999999999996</v>
      </c>
      <c r="G29">
        <v>4.5999999999999996</v>
      </c>
      <c r="H29">
        <v>7.5</v>
      </c>
      <c r="I29">
        <v>8.1</v>
      </c>
      <c r="J29">
        <v>13.3</v>
      </c>
      <c r="K29">
        <v>9</v>
      </c>
    </row>
    <row r="30" spans="1:13">
      <c r="A30" t="s">
        <v>31</v>
      </c>
      <c r="B30">
        <v>-4.3</v>
      </c>
      <c r="C30">
        <v>-1</v>
      </c>
      <c r="D30">
        <v>1.6</v>
      </c>
      <c r="E30">
        <v>1.5</v>
      </c>
      <c r="F30">
        <v>6.6</v>
      </c>
      <c r="G30">
        <v>6</v>
      </c>
      <c r="H30">
        <v>2.8</v>
      </c>
      <c r="I30">
        <v>8.8000000000000007</v>
      </c>
      <c r="J30">
        <v>7.2</v>
      </c>
      <c r="K30">
        <v>4.4000000000000004</v>
      </c>
      <c r="M30" s="1"/>
    </row>
    <row r="31" spans="1:13">
      <c r="A31" t="s">
        <v>43</v>
      </c>
    </row>
    <row r="32" spans="1:13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B2" sqref="B2:K2"/>
    </sheetView>
  </sheetViews>
  <sheetFormatPr defaultRowHeight="12.75"/>
  <sheetData>
    <row r="1" spans="1:13">
      <c r="A1" s="2" t="s">
        <v>44</v>
      </c>
    </row>
    <row r="2" spans="1:13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3">
      <c r="A3" t="s">
        <v>3</v>
      </c>
      <c r="B3">
        <v>173.7</v>
      </c>
      <c r="C3">
        <v>168.7</v>
      </c>
      <c r="D3">
        <v>180.5</v>
      </c>
      <c r="E3">
        <v>191</v>
      </c>
      <c r="F3">
        <v>163</v>
      </c>
      <c r="G3">
        <v>162.19999999999999</v>
      </c>
      <c r="H3">
        <v>176.1</v>
      </c>
      <c r="I3">
        <v>194.8</v>
      </c>
      <c r="J3">
        <v>185</v>
      </c>
      <c r="K3">
        <v>178.5</v>
      </c>
    </row>
    <row r="4" spans="1:13">
      <c r="A4" t="s">
        <v>5</v>
      </c>
      <c r="B4">
        <v>140.4</v>
      </c>
      <c r="C4">
        <v>137.30000000000001</v>
      </c>
      <c r="D4">
        <v>129.1</v>
      </c>
      <c r="E4">
        <v>128.30000000000001</v>
      </c>
      <c r="F4">
        <v>130.6</v>
      </c>
      <c r="G4">
        <v>125.6</v>
      </c>
      <c r="H4">
        <v>109.3</v>
      </c>
      <c r="I4">
        <v>104.5</v>
      </c>
      <c r="J4">
        <v>99</v>
      </c>
      <c r="K4">
        <v>95</v>
      </c>
    </row>
    <row r="5" spans="1:13">
      <c r="A5" t="s">
        <v>6</v>
      </c>
      <c r="B5">
        <v>65.900000000000006</v>
      </c>
      <c r="C5">
        <v>67.900000000000006</v>
      </c>
      <c r="D5">
        <v>68.3</v>
      </c>
      <c r="E5">
        <v>70.7</v>
      </c>
      <c r="F5">
        <v>73.7</v>
      </c>
      <c r="G5">
        <v>71.5</v>
      </c>
      <c r="H5">
        <v>68.099999999999994</v>
      </c>
      <c r="I5">
        <v>68.7</v>
      </c>
      <c r="J5">
        <v>67.3</v>
      </c>
      <c r="K5">
        <v>70.7</v>
      </c>
      <c r="M5" s="1"/>
    </row>
    <row r="6" spans="1:13">
      <c r="A6" t="s">
        <v>7</v>
      </c>
      <c r="B6">
        <v>232.2</v>
      </c>
      <c r="C6">
        <v>220.6</v>
      </c>
      <c r="D6">
        <v>221</v>
      </c>
      <c r="E6">
        <v>224</v>
      </c>
      <c r="F6">
        <v>216.1</v>
      </c>
      <c r="G6">
        <v>214</v>
      </c>
      <c r="H6">
        <v>211.4</v>
      </c>
      <c r="I6">
        <v>209</v>
      </c>
      <c r="J6">
        <v>202.7</v>
      </c>
      <c r="K6">
        <v>198.3</v>
      </c>
    </row>
    <row r="7" spans="1:13">
      <c r="A7" t="s">
        <v>8</v>
      </c>
      <c r="B7">
        <v>113.7</v>
      </c>
      <c r="C7">
        <v>106.4</v>
      </c>
      <c r="D7">
        <v>102.4</v>
      </c>
      <c r="E7">
        <v>101.9</v>
      </c>
      <c r="F7">
        <v>103</v>
      </c>
      <c r="G7">
        <v>98.4</v>
      </c>
      <c r="H7">
        <v>97.8</v>
      </c>
      <c r="I7">
        <v>98.2</v>
      </c>
      <c r="J7">
        <v>100</v>
      </c>
      <c r="K7">
        <v>102.1</v>
      </c>
    </row>
    <row r="8" spans="1:13">
      <c r="A8" t="s">
        <v>9</v>
      </c>
      <c r="B8">
        <v>145.80000000000001</v>
      </c>
      <c r="C8">
        <v>136.69999999999999</v>
      </c>
      <c r="D8">
        <v>118.9</v>
      </c>
      <c r="E8">
        <v>117.2</v>
      </c>
      <c r="F8">
        <v>115.2</v>
      </c>
      <c r="G8">
        <v>115.4</v>
      </c>
      <c r="H8">
        <v>112.8</v>
      </c>
      <c r="I8">
        <v>112.4</v>
      </c>
      <c r="J8">
        <v>107.6</v>
      </c>
      <c r="K8">
        <v>101.5</v>
      </c>
      <c r="M8" s="1"/>
    </row>
    <row r="9" spans="1:13">
      <c r="A9" t="s">
        <v>10</v>
      </c>
      <c r="B9">
        <v>256.10000000000002</v>
      </c>
      <c r="C9">
        <v>257</v>
      </c>
      <c r="D9">
        <v>274.5</v>
      </c>
      <c r="E9">
        <v>279.10000000000002</v>
      </c>
      <c r="F9">
        <v>267.5</v>
      </c>
      <c r="G9">
        <v>278.39999999999998</v>
      </c>
      <c r="H9">
        <v>305.10000000000002</v>
      </c>
      <c r="I9">
        <v>284.39999999999998</v>
      </c>
      <c r="J9">
        <v>250.5</v>
      </c>
      <c r="K9">
        <v>223.2</v>
      </c>
    </row>
    <row r="10" spans="1:13">
      <c r="A10" t="s">
        <v>11</v>
      </c>
      <c r="B10">
        <v>116.5</v>
      </c>
      <c r="C10">
        <v>128.1</v>
      </c>
      <c r="D10">
        <v>130.19999999999999</v>
      </c>
      <c r="E10">
        <v>132.6</v>
      </c>
      <c r="F10">
        <v>132.30000000000001</v>
      </c>
      <c r="G10">
        <v>130.80000000000001</v>
      </c>
      <c r="H10">
        <v>128</v>
      </c>
      <c r="I10">
        <v>125.1</v>
      </c>
      <c r="J10">
        <v>118.1</v>
      </c>
      <c r="K10">
        <v>115.3</v>
      </c>
    </row>
    <row r="11" spans="1:13">
      <c r="A11" t="s">
        <v>12</v>
      </c>
      <c r="B11">
        <v>204.2</v>
      </c>
      <c r="C11">
        <v>203.2</v>
      </c>
      <c r="D11">
        <v>198.2</v>
      </c>
      <c r="E11">
        <v>188.5</v>
      </c>
      <c r="F11">
        <v>178.1</v>
      </c>
      <c r="G11">
        <v>168.2</v>
      </c>
      <c r="H11">
        <v>155.80000000000001</v>
      </c>
      <c r="I11">
        <v>147.5</v>
      </c>
      <c r="J11">
        <v>139.69999999999999</v>
      </c>
      <c r="K11">
        <v>133.5</v>
      </c>
    </row>
    <row r="12" spans="1:13">
      <c r="A12" t="s">
        <v>13</v>
      </c>
      <c r="B12">
        <v>130.6</v>
      </c>
      <c r="C12">
        <v>132</v>
      </c>
      <c r="D12">
        <v>135.30000000000001</v>
      </c>
      <c r="E12">
        <v>138.30000000000001</v>
      </c>
      <c r="F12">
        <v>137.4</v>
      </c>
      <c r="G12">
        <v>141.5</v>
      </c>
      <c r="H12">
        <v>142.80000000000001</v>
      </c>
      <c r="I12">
        <v>143.69999999999999</v>
      </c>
      <c r="J12">
        <v>145.5</v>
      </c>
      <c r="K12">
        <v>148.9</v>
      </c>
    </row>
    <row r="13" spans="1:13">
      <c r="A13" t="s">
        <v>14</v>
      </c>
      <c r="B13">
        <v>118.9</v>
      </c>
      <c r="C13">
        <v>123.6</v>
      </c>
      <c r="D13">
        <v>121</v>
      </c>
      <c r="E13">
        <v>118.4</v>
      </c>
      <c r="F13">
        <v>117.2</v>
      </c>
      <c r="G13">
        <v>117.2</v>
      </c>
      <c r="H13">
        <v>111.9</v>
      </c>
      <c r="I13">
        <v>104.1</v>
      </c>
      <c r="J13">
        <v>97.8</v>
      </c>
      <c r="K13">
        <v>93.9</v>
      </c>
    </row>
    <row r="14" spans="1:13">
      <c r="A14" t="s">
        <v>15</v>
      </c>
      <c r="B14">
        <v>122.2</v>
      </c>
      <c r="C14">
        <v>122.8</v>
      </c>
      <c r="D14">
        <v>121.8</v>
      </c>
      <c r="E14">
        <v>124.2</v>
      </c>
      <c r="F14">
        <v>121.2</v>
      </c>
      <c r="G14">
        <v>118.9</v>
      </c>
      <c r="H14">
        <v>115.1</v>
      </c>
      <c r="I14">
        <v>111.7</v>
      </c>
      <c r="J14">
        <v>108.8</v>
      </c>
      <c r="K14">
        <v>107</v>
      </c>
    </row>
    <row r="15" spans="1:13">
      <c r="A15" t="s">
        <v>16</v>
      </c>
      <c r="B15">
        <v>301.5</v>
      </c>
      <c r="C15">
        <v>309.5</v>
      </c>
      <c r="D15">
        <v>319.8</v>
      </c>
      <c r="E15">
        <v>326</v>
      </c>
      <c r="F15">
        <v>341.2</v>
      </c>
      <c r="G15">
        <v>352.8</v>
      </c>
      <c r="H15">
        <v>347.8</v>
      </c>
      <c r="I15">
        <v>329.5</v>
      </c>
      <c r="J15">
        <v>304</v>
      </c>
      <c r="K15">
        <v>282.60000000000002</v>
      </c>
    </row>
    <row r="16" spans="1:13">
      <c r="A16" t="s">
        <v>17</v>
      </c>
      <c r="B16">
        <v>137.4</v>
      </c>
      <c r="C16">
        <v>134</v>
      </c>
      <c r="D16">
        <v>115.2</v>
      </c>
      <c r="E16">
        <v>96.8</v>
      </c>
      <c r="F16">
        <v>91</v>
      </c>
      <c r="G16">
        <v>82.2</v>
      </c>
      <c r="H16">
        <v>80.400000000000006</v>
      </c>
      <c r="I16">
        <v>80.5</v>
      </c>
      <c r="J16">
        <v>76.900000000000006</v>
      </c>
      <c r="K16">
        <v>70.3</v>
      </c>
    </row>
    <row r="17" spans="1:13">
      <c r="A17" t="s">
        <v>18</v>
      </c>
      <c r="B17">
        <v>83.4</v>
      </c>
      <c r="C17">
        <v>74.8</v>
      </c>
      <c r="D17">
        <v>68.8</v>
      </c>
      <c r="E17">
        <v>61.1</v>
      </c>
      <c r="F17">
        <v>56.7</v>
      </c>
      <c r="G17">
        <v>54.2</v>
      </c>
      <c r="H17">
        <v>55.3</v>
      </c>
      <c r="I17">
        <v>56.5</v>
      </c>
      <c r="J17">
        <v>56.1</v>
      </c>
      <c r="K17">
        <v>56.4</v>
      </c>
    </row>
    <row r="18" spans="1:13">
      <c r="A18" t="s">
        <v>19</v>
      </c>
      <c r="B18">
        <v>332.2</v>
      </c>
      <c r="C18">
        <v>284.2</v>
      </c>
      <c r="D18">
        <v>284.3</v>
      </c>
      <c r="E18">
        <v>303.7</v>
      </c>
      <c r="F18">
        <v>313.3</v>
      </c>
      <c r="G18">
        <v>324.89999999999998</v>
      </c>
      <c r="H18">
        <v>335.8</v>
      </c>
      <c r="I18">
        <v>309</v>
      </c>
      <c r="J18">
        <v>322.89999999999998</v>
      </c>
      <c r="K18">
        <v>306.5</v>
      </c>
      <c r="M18" s="1"/>
    </row>
    <row r="19" spans="1:13">
      <c r="A19" t="s">
        <v>20</v>
      </c>
      <c r="B19">
        <v>115.9</v>
      </c>
      <c r="C19">
        <v>114.4</v>
      </c>
      <c r="D19">
        <v>113.6</v>
      </c>
      <c r="E19">
        <v>101.1</v>
      </c>
      <c r="F19">
        <v>94.6</v>
      </c>
      <c r="G19">
        <v>90.7</v>
      </c>
      <c r="H19">
        <v>83.2</v>
      </c>
      <c r="I19">
        <v>76.599999999999994</v>
      </c>
      <c r="J19">
        <v>70</v>
      </c>
      <c r="K19">
        <v>69.3</v>
      </c>
    </row>
    <row r="20" spans="1:13">
      <c r="A20" t="s">
        <v>21</v>
      </c>
      <c r="B20">
        <v>174.5</v>
      </c>
      <c r="C20">
        <v>169.9</v>
      </c>
      <c r="D20">
        <v>168.4</v>
      </c>
      <c r="E20">
        <v>162.4</v>
      </c>
      <c r="F20">
        <v>153</v>
      </c>
      <c r="G20">
        <v>143.9</v>
      </c>
      <c r="H20">
        <v>134.80000000000001</v>
      </c>
      <c r="I20">
        <v>136.1</v>
      </c>
      <c r="J20">
        <v>132</v>
      </c>
      <c r="K20">
        <v>129.19999999999999</v>
      </c>
    </row>
    <row r="21" spans="1:13">
      <c r="A21" t="s">
        <v>22</v>
      </c>
      <c r="B21">
        <v>245.6</v>
      </c>
      <c r="C21">
        <v>244.4</v>
      </c>
      <c r="D21">
        <v>247.2</v>
      </c>
      <c r="E21">
        <v>252.1</v>
      </c>
      <c r="F21">
        <v>257.7</v>
      </c>
      <c r="G21">
        <v>267.2</v>
      </c>
      <c r="H21">
        <v>262.8</v>
      </c>
      <c r="I21">
        <v>259.3</v>
      </c>
      <c r="J21">
        <v>249.1</v>
      </c>
      <c r="K21">
        <v>241.6</v>
      </c>
    </row>
    <row r="22" spans="1:13">
      <c r="A22" t="s">
        <v>23</v>
      </c>
      <c r="B22">
        <v>131.9</v>
      </c>
      <c r="C22">
        <v>132.30000000000001</v>
      </c>
      <c r="D22">
        <v>129.4</v>
      </c>
      <c r="E22">
        <v>128.19999999999999</v>
      </c>
      <c r="F22">
        <v>127.1</v>
      </c>
      <c r="G22">
        <v>124.8</v>
      </c>
      <c r="H22">
        <v>124</v>
      </c>
      <c r="I22">
        <v>123.5</v>
      </c>
      <c r="J22">
        <v>121.8</v>
      </c>
      <c r="K22">
        <v>121</v>
      </c>
    </row>
    <row r="23" spans="1:13">
      <c r="A23" t="s">
        <v>24</v>
      </c>
      <c r="B23">
        <v>67.099999999999994</v>
      </c>
      <c r="C23">
        <v>69.7</v>
      </c>
      <c r="D23">
        <v>73.900000000000006</v>
      </c>
      <c r="E23">
        <v>73.400000000000006</v>
      </c>
      <c r="F23">
        <v>75.400000000000006</v>
      </c>
      <c r="G23">
        <v>78.099999999999994</v>
      </c>
      <c r="H23">
        <v>78.900000000000006</v>
      </c>
      <c r="I23">
        <v>81.599999999999994</v>
      </c>
      <c r="J23">
        <v>76.5</v>
      </c>
      <c r="K23">
        <v>76.099999999999994</v>
      </c>
    </row>
    <row r="24" spans="1:13">
      <c r="A24" t="s">
        <v>25</v>
      </c>
      <c r="B24">
        <v>204.3</v>
      </c>
      <c r="C24">
        <v>201.7</v>
      </c>
      <c r="D24">
        <v>204.6</v>
      </c>
      <c r="E24">
        <v>210.6</v>
      </c>
      <c r="F24">
        <v>201.6</v>
      </c>
      <c r="G24">
        <v>190.1</v>
      </c>
      <c r="H24">
        <v>179.3</v>
      </c>
      <c r="I24">
        <v>169.1</v>
      </c>
      <c r="J24">
        <v>162.19999999999999</v>
      </c>
      <c r="K24">
        <v>155.4</v>
      </c>
    </row>
    <row r="25" spans="1:13">
      <c r="A25" t="s">
        <v>26</v>
      </c>
      <c r="B25">
        <v>69.2</v>
      </c>
      <c r="C25">
        <v>74.7</v>
      </c>
      <c r="D25">
        <v>73.7</v>
      </c>
      <c r="E25">
        <v>72.099999999999994</v>
      </c>
      <c r="F25">
        <v>66.8</v>
      </c>
      <c r="G25">
        <v>62.1</v>
      </c>
      <c r="H25">
        <v>58</v>
      </c>
      <c r="I25">
        <v>53.7</v>
      </c>
      <c r="J25">
        <v>50.9</v>
      </c>
      <c r="K25">
        <v>47.8</v>
      </c>
    </row>
    <row r="26" spans="1:13">
      <c r="A26" t="s">
        <v>27</v>
      </c>
      <c r="B26">
        <v>113.5</v>
      </c>
      <c r="C26">
        <v>115.2</v>
      </c>
      <c r="D26">
        <v>112.9</v>
      </c>
      <c r="E26">
        <v>112.2</v>
      </c>
      <c r="F26">
        <v>107.2</v>
      </c>
      <c r="G26">
        <v>97.9</v>
      </c>
      <c r="H26">
        <v>87.4</v>
      </c>
      <c r="I26">
        <v>81.099999999999994</v>
      </c>
      <c r="J26">
        <v>76.3</v>
      </c>
      <c r="K26">
        <v>72.8</v>
      </c>
    </row>
    <row r="27" spans="1:13">
      <c r="A27" t="s">
        <v>28</v>
      </c>
      <c r="B27">
        <v>68.400000000000006</v>
      </c>
      <c r="C27">
        <v>66</v>
      </c>
      <c r="D27">
        <v>69.5</v>
      </c>
      <c r="E27">
        <v>71.099999999999994</v>
      </c>
      <c r="F27">
        <v>75.2</v>
      </c>
      <c r="G27">
        <v>79</v>
      </c>
      <c r="H27">
        <v>80.599999999999994</v>
      </c>
      <c r="I27">
        <v>88.6</v>
      </c>
      <c r="J27">
        <v>94.5</v>
      </c>
      <c r="K27">
        <v>90.9</v>
      </c>
    </row>
    <row r="28" spans="1:13">
      <c r="A28" t="s">
        <v>29</v>
      </c>
      <c r="B28">
        <v>140.5</v>
      </c>
      <c r="C28">
        <v>146.19999999999999</v>
      </c>
      <c r="D28">
        <v>144.6</v>
      </c>
      <c r="E28">
        <v>147.69999999999999</v>
      </c>
      <c r="F28">
        <v>147</v>
      </c>
      <c r="G28">
        <v>148.80000000000001</v>
      </c>
      <c r="H28">
        <v>151.5</v>
      </c>
      <c r="I28">
        <v>148</v>
      </c>
      <c r="J28">
        <v>145.30000000000001</v>
      </c>
      <c r="K28">
        <v>142.1</v>
      </c>
    </row>
    <row r="29" spans="1:13">
      <c r="A29" t="s">
        <v>30</v>
      </c>
      <c r="B29">
        <v>199.2</v>
      </c>
      <c r="C29">
        <v>186.7</v>
      </c>
      <c r="D29">
        <v>189.1</v>
      </c>
      <c r="E29">
        <v>191</v>
      </c>
      <c r="F29">
        <v>194.3</v>
      </c>
      <c r="G29">
        <v>193.3</v>
      </c>
      <c r="H29">
        <v>191.5</v>
      </c>
      <c r="I29">
        <v>192</v>
      </c>
      <c r="J29">
        <v>197.9</v>
      </c>
      <c r="K29">
        <v>200</v>
      </c>
    </row>
    <row r="30" spans="1:13">
      <c r="A30" t="s">
        <v>31</v>
      </c>
      <c r="B30">
        <v>189.5</v>
      </c>
      <c r="C30">
        <v>182.2</v>
      </c>
      <c r="D30">
        <v>176.6</v>
      </c>
      <c r="E30">
        <v>176.1</v>
      </c>
      <c r="F30">
        <v>170.2</v>
      </c>
      <c r="G30">
        <v>163.6</v>
      </c>
      <c r="H30">
        <v>161.69999999999999</v>
      </c>
      <c r="I30">
        <v>166.4</v>
      </c>
      <c r="J30">
        <v>167.7</v>
      </c>
      <c r="K30">
        <v>163.6</v>
      </c>
      <c r="M30" s="1"/>
    </row>
    <row r="31" spans="1:13">
      <c r="A31" t="s">
        <v>43</v>
      </c>
    </row>
    <row r="32" spans="1:13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K26" sqref="K26"/>
    </sheetView>
  </sheetViews>
  <sheetFormatPr defaultRowHeight="12.75"/>
  <sheetData>
    <row r="1" spans="1:13">
      <c r="A1" s="2" t="s">
        <v>45</v>
      </c>
    </row>
    <row r="2" spans="1:13">
      <c r="A2" t="s">
        <v>1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3">
      <c r="A3" t="s">
        <v>3</v>
      </c>
      <c r="B3" s="53">
        <v>100.2</v>
      </c>
      <c r="C3" s="53">
        <v>100.3</v>
      </c>
      <c r="D3" s="53">
        <v>103.5</v>
      </c>
      <c r="E3" s="53">
        <v>104.8</v>
      </c>
      <c r="F3" s="53">
        <v>105.5</v>
      </c>
      <c r="G3" s="53">
        <v>107</v>
      </c>
      <c r="H3" s="53">
        <v>105.2</v>
      </c>
      <c r="I3" s="53">
        <v>104.9</v>
      </c>
      <c r="J3" s="53">
        <v>101.8</v>
      </c>
      <c r="K3" s="53">
        <v>100</v>
      </c>
    </row>
    <row r="4" spans="1:13">
      <c r="A4" t="s">
        <v>5</v>
      </c>
      <c r="B4" s="53">
        <v>13.7</v>
      </c>
      <c r="C4" s="53">
        <v>15.4</v>
      </c>
      <c r="D4" s="53">
        <v>15.2</v>
      </c>
      <c r="E4" s="53">
        <v>16.7</v>
      </c>
      <c r="F4" s="53">
        <v>17.100000000000001</v>
      </c>
      <c r="G4" s="53">
        <v>27.1</v>
      </c>
      <c r="H4" s="53">
        <v>26</v>
      </c>
      <c r="I4" s="53">
        <v>29.3</v>
      </c>
      <c r="J4" s="53">
        <v>25.3</v>
      </c>
      <c r="K4" s="53">
        <v>22.3</v>
      </c>
    </row>
    <row r="5" spans="1:13">
      <c r="A5" t="s">
        <v>6</v>
      </c>
      <c r="B5" s="53">
        <v>33.6</v>
      </c>
      <c r="C5" s="53">
        <v>37.4</v>
      </c>
      <c r="D5" s="53">
        <v>39.799999999999997</v>
      </c>
      <c r="E5" s="53">
        <v>44.5</v>
      </c>
      <c r="F5" s="53">
        <v>44.9</v>
      </c>
      <c r="G5" s="53">
        <v>42.2</v>
      </c>
      <c r="H5" s="53">
        <v>40</v>
      </c>
      <c r="I5" s="53">
        <v>36.799999999999997</v>
      </c>
      <c r="J5" s="53">
        <v>34.700000000000003</v>
      </c>
      <c r="K5" s="53">
        <v>32.6</v>
      </c>
    </row>
    <row r="6" spans="1:13">
      <c r="A6" t="s">
        <v>7</v>
      </c>
      <c r="B6" s="53">
        <v>40.200000000000003</v>
      </c>
      <c r="C6" s="53">
        <v>42.6</v>
      </c>
      <c r="D6" s="53">
        <v>46.1</v>
      </c>
      <c r="E6" s="53">
        <v>44.9</v>
      </c>
      <c r="F6" s="53">
        <v>44</v>
      </c>
      <c r="G6" s="53">
        <v>44.3</v>
      </c>
      <c r="H6" s="53">
        <v>39.799999999999997</v>
      </c>
      <c r="I6" s="53">
        <v>37.200000000000003</v>
      </c>
      <c r="J6" s="53">
        <v>35.5</v>
      </c>
      <c r="K6" s="53">
        <v>34.200000000000003</v>
      </c>
    </row>
    <row r="7" spans="1:13">
      <c r="A7" t="s">
        <v>8</v>
      </c>
      <c r="B7" s="53">
        <v>73</v>
      </c>
      <c r="C7" s="53">
        <v>82.4</v>
      </c>
      <c r="D7" s="53">
        <v>79.8</v>
      </c>
      <c r="E7" s="53">
        <v>81.099999999999994</v>
      </c>
      <c r="F7" s="53">
        <v>78.7</v>
      </c>
      <c r="G7" s="53">
        <v>75.7</v>
      </c>
      <c r="H7" s="53">
        <v>72.099999999999994</v>
      </c>
      <c r="I7" s="53">
        <v>69.2</v>
      </c>
      <c r="J7" s="53">
        <v>65.3</v>
      </c>
      <c r="K7" s="53">
        <v>61.9</v>
      </c>
    </row>
    <row r="8" spans="1:13">
      <c r="A8" t="s">
        <v>9</v>
      </c>
      <c r="B8" s="53">
        <v>7.2</v>
      </c>
      <c r="C8" s="53">
        <v>6.6</v>
      </c>
      <c r="D8" s="53">
        <v>6.1</v>
      </c>
      <c r="E8" s="53">
        <v>9.8000000000000007</v>
      </c>
      <c r="F8" s="53">
        <v>10.199999999999999</v>
      </c>
      <c r="G8" s="53">
        <v>10.6</v>
      </c>
      <c r="H8" s="53">
        <v>10</v>
      </c>
      <c r="I8" s="53">
        <v>10.199999999999999</v>
      </c>
      <c r="J8" s="53">
        <v>9.3000000000000007</v>
      </c>
      <c r="K8" s="53">
        <v>8.4</v>
      </c>
      <c r="M8" s="1"/>
    </row>
    <row r="9" spans="1:13">
      <c r="A9" t="s">
        <v>10</v>
      </c>
      <c r="B9" s="53">
        <v>61.5</v>
      </c>
      <c r="C9" s="53">
        <v>86</v>
      </c>
      <c r="D9" s="53">
        <v>111.1</v>
      </c>
      <c r="E9" s="53">
        <v>119.9</v>
      </c>
      <c r="F9" s="53">
        <v>119.9</v>
      </c>
      <c r="G9" s="53">
        <v>104.4</v>
      </c>
      <c r="H9" s="53">
        <v>76.7</v>
      </c>
      <c r="I9" s="53">
        <v>73.900000000000006</v>
      </c>
      <c r="J9" s="53">
        <v>67.8</v>
      </c>
      <c r="K9" s="53">
        <v>63.6</v>
      </c>
    </row>
    <row r="10" spans="1:13">
      <c r="A10" t="s">
        <v>11</v>
      </c>
      <c r="B10" s="53">
        <v>126.7</v>
      </c>
      <c r="C10" s="53">
        <v>146.19999999999999</v>
      </c>
      <c r="D10" s="53">
        <v>172.1</v>
      </c>
      <c r="E10" s="53">
        <v>159.6</v>
      </c>
      <c r="F10" s="53">
        <v>177.4</v>
      </c>
      <c r="G10" s="53">
        <v>178.9</v>
      </c>
      <c r="H10" s="53">
        <v>175.9</v>
      </c>
      <c r="I10" s="53">
        <v>178.5</v>
      </c>
      <c r="J10" s="53">
        <v>176.2</v>
      </c>
      <c r="K10" s="53">
        <v>181.2</v>
      </c>
    </row>
    <row r="11" spans="1:13">
      <c r="A11" t="s">
        <v>12</v>
      </c>
      <c r="B11" s="53">
        <v>53.3</v>
      </c>
      <c r="C11" s="53">
        <v>60.5</v>
      </c>
      <c r="D11" s="53">
        <v>69.900000000000006</v>
      </c>
      <c r="E11" s="53">
        <v>86.3</v>
      </c>
      <c r="F11" s="53">
        <v>95.8</v>
      </c>
      <c r="G11" s="53">
        <v>100.7</v>
      </c>
      <c r="H11" s="53">
        <v>99.3</v>
      </c>
      <c r="I11" s="53">
        <v>99.2</v>
      </c>
      <c r="J11" s="53">
        <v>98.6</v>
      </c>
      <c r="K11" s="53">
        <v>97.6</v>
      </c>
    </row>
    <row r="12" spans="1:13">
      <c r="A12" t="s">
        <v>13</v>
      </c>
      <c r="B12" s="53">
        <v>83</v>
      </c>
      <c r="C12" s="53">
        <v>85.3</v>
      </c>
      <c r="D12" s="53">
        <v>87.8</v>
      </c>
      <c r="E12" s="53">
        <v>90.6</v>
      </c>
      <c r="F12" s="53">
        <v>93.4</v>
      </c>
      <c r="G12" s="53">
        <v>94.9</v>
      </c>
      <c r="H12" s="53">
        <v>95.6</v>
      </c>
      <c r="I12" s="53">
        <v>98</v>
      </c>
      <c r="J12" s="53">
        <v>98.4</v>
      </c>
      <c r="K12" s="53">
        <v>98.4</v>
      </c>
    </row>
    <row r="13" spans="1:13">
      <c r="A13" t="s">
        <v>14</v>
      </c>
      <c r="B13" s="53">
        <v>48.7</v>
      </c>
      <c r="C13" s="53">
        <v>57.8</v>
      </c>
      <c r="D13" s="53">
        <v>64.400000000000006</v>
      </c>
      <c r="E13" s="53">
        <v>70.099999999999994</v>
      </c>
      <c r="F13" s="53">
        <v>81.2</v>
      </c>
      <c r="G13" s="53">
        <v>84.7</v>
      </c>
      <c r="H13" s="53">
        <v>84.4</v>
      </c>
      <c r="I13" s="53">
        <v>81</v>
      </c>
      <c r="J13" s="53">
        <v>78</v>
      </c>
      <c r="K13" s="53">
        <v>74.8</v>
      </c>
    </row>
    <row r="14" spans="1:13">
      <c r="A14" t="s">
        <v>15</v>
      </c>
      <c r="B14" s="53">
        <v>116.6</v>
      </c>
      <c r="C14" s="53">
        <v>119.2</v>
      </c>
      <c r="D14" s="53">
        <v>119.7</v>
      </c>
      <c r="E14" s="53">
        <v>126.5</v>
      </c>
      <c r="F14" s="53">
        <v>132.4</v>
      </c>
      <c r="G14" s="53">
        <v>135.4</v>
      </c>
      <c r="H14" s="53">
        <v>135.30000000000001</v>
      </c>
      <c r="I14" s="53">
        <v>134.80000000000001</v>
      </c>
      <c r="J14" s="53">
        <v>134.1</v>
      </c>
      <c r="K14" s="53">
        <v>134.80000000000001</v>
      </c>
    </row>
    <row r="15" spans="1:13">
      <c r="A15" t="s">
        <v>16</v>
      </c>
      <c r="B15" s="53">
        <v>54.3</v>
      </c>
      <c r="C15" s="53">
        <v>56.4</v>
      </c>
      <c r="D15" s="53">
        <v>65.900000000000006</v>
      </c>
      <c r="E15" s="53">
        <v>80.3</v>
      </c>
      <c r="F15" s="53">
        <v>104</v>
      </c>
      <c r="G15" s="53">
        <v>109.2</v>
      </c>
      <c r="H15" s="53">
        <v>107.5</v>
      </c>
      <c r="I15" s="53">
        <v>103.4</v>
      </c>
      <c r="J15" s="53">
        <v>93.9</v>
      </c>
      <c r="K15" s="53">
        <v>100.6</v>
      </c>
    </row>
    <row r="16" spans="1:13">
      <c r="A16" t="s">
        <v>17</v>
      </c>
      <c r="B16" s="53">
        <v>36.200000000000003</v>
      </c>
      <c r="C16" s="53">
        <v>47.3</v>
      </c>
      <c r="D16" s="53">
        <v>43.1</v>
      </c>
      <c r="E16" s="53">
        <v>41.6</v>
      </c>
      <c r="F16" s="53">
        <v>39.4</v>
      </c>
      <c r="G16" s="53">
        <v>40.9</v>
      </c>
      <c r="H16" s="53">
        <v>36.700000000000003</v>
      </c>
      <c r="I16" s="53">
        <v>40.200000000000003</v>
      </c>
      <c r="J16" s="53">
        <v>38.6</v>
      </c>
      <c r="K16" s="53">
        <v>36.4</v>
      </c>
    </row>
    <row r="17" spans="1:13">
      <c r="A17" t="s">
        <v>18</v>
      </c>
      <c r="B17" s="53">
        <v>28</v>
      </c>
      <c r="C17" s="53">
        <v>36.299999999999997</v>
      </c>
      <c r="D17" s="53">
        <v>37.200000000000003</v>
      </c>
      <c r="E17" s="53">
        <v>39.799999999999997</v>
      </c>
      <c r="F17" s="53">
        <v>38.700000000000003</v>
      </c>
      <c r="G17" s="53">
        <v>40.6</v>
      </c>
      <c r="H17" s="53">
        <v>42.7</v>
      </c>
      <c r="I17" s="53">
        <v>39.9</v>
      </c>
      <c r="J17" s="53">
        <v>39.299999999999997</v>
      </c>
      <c r="K17" s="53">
        <v>34.1</v>
      </c>
    </row>
    <row r="18" spans="1:13">
      <c r="A18" t="s">
        <v>19</v>
      </c>
      <c r="B18" s="53">
        <v>15.7</v>
      </c>
      <c r="C18" s="53">
        <v>19.8</v>
      </c>
      <c r="D18" s="53">
        <v>18.7</v>
      </c>
      <c r="E18" s="53">
        <v>22</v>
      </c>
      <c r="F18" s="53">
        <v>23.7</v>
      </c>
      <c r="G18" s="53">
        <v>22.7</v>
      </c>
      <c r="H18" s="53">
        <v>22</v>
      </c>
      <c r="I18" s="53">
        <v>20.100000000000001</v>
      </c>
      <c r="J18" s="53">
        <v>22.3</v>
      </c>
      <c r="K18" s="53">
        <v>21</v>
      </c>
    </row>
    <row r="19" spans="1:13">
      <c r="A19" t="s">
        <v>20</v>
      </c>
      <c r="B19" s="53">
        <v>78.2</v>
      </c>
      <c r="C19" s="53">
        <v>80.599999999999994</v>
      </c>
      <c r="D19" s="53">
        <v>80.8</v>
      </c>
      <c r="E19" s="53">
        <v>78.5</v>
      </c>
      <c r="F19" s="53">
        <v>77.3</v>
      </c>
      <c r="G19" s="53">
        <v>76.8</v>
      </c>
      <c r="H19" s="53">
        <v>76.099999999999994</v>
      </c>
      <c r="I19" s="53">
        <v>75.5</v>
      </c>
      <c r="J19" s="53">
        <v>72.900000000000006</v>
      </c>
      <c r="K19" s="53">
        <v>70.2</v>
      </c>
    </row>
    <row r="20" spans="1:13">
      <c r="A20" t="s">
        <v>21</v>
      </c>
      <c r="B20" s="53">
        <v>67.599999999999994</v>
      </c>
      <c r="C20" s="53">
        <v>67.5</v>
      </c>
      <c r="D20" s="53">
        <v>70.2</v>
      </c>
      <c r="E20" s="53">
        <v>67.7</v>
      </c>
      <c r="F20" s="53">
        <v>68.400000000000006</v>
      </c>
      <c r="G20" s="53">
        <v>63.4</v>
      </c>
      <c r="H20" s="53">
        <v>57.8</v>
      </c>
      <c r="I20" s="53">
        <v>55.5</v>
      </c>
      <c r="J20" s="53">
        <v>50.3</v>
      </c>
      <c r="K20" s="53">
        <v>45.8</v>
      </c>
    </row>
    <row r="21" spans="1:13">
      <c r="A21" t="s">
        <v>22</v>
      </c>
      <c r="B21" s="53">
        <v>56.8</v>
      </c>
      <c r="C21" s="53">
        <v>59.2</v>
      </c>
      <c r="D21" s="53">
        <v>61.7</v>
      </c>
      <c r="E21" s="53">
        <v>66.2</v>
      </c>
      <c r="F21" s="53">
        <v>67.7</v>
      </c>
      <c r="G21" s="53">
        <v>67.8</v>
      </c>
      <c r="H21" s="53">
        <v>64.599999999999994</v>
      </c>
      <c r="I21" s="53">
        <v>61.9</v>
      </c>
      <c r="J21" s="53">
        <v>56.9</v>
      </c>
      <c r="K21" s="53">
        <v>52.4</v>
      </c>
    </row>
    <row r="22" spans="1:13">
      <c r="A22" t="s">
        <v>23</v>
      </c>
      <c r="B22" s="53">
        <v>79.900000000000006</v>
      </c>
      <c r="C22" s="53">
        <v>82.7</v>
      </c>
      <c r="D22" s="53">
        <v>82.4</v>
      </c>
      <c r="E22" s="53">
        <v>81.900000000000006</v>
      </c>
      <c r="F22" s="53">
        <v>81.3</v>
      </c>
      <c r="G22" s="53">
        <v>84</v>
      </c>
      <c r="H22" s="53">
        <v>84.9</v>
      </c>
      <c r="I22" s="53">
        <v>82.9</v>
      </c>
      <c r="J22" s="53">
        <v>78.3</v>
      </c>
      <c r="K22" s="53">
        <v>74</v>
      </c>
    </row>
    <row r="23" spans="1:13">
      <c r="A23" t="s">
        <v>24</v>
      </c>
      <c r="B23" s="53">
        <v>49.4</v>
      </c>
      <c r="C23" s="53">
        <v>53.1</v>
      </c>
      <c r="D23" s="53">
        <v>54.1</v>
      </c>
      <c r="E23" s="53">
        <v>53.7</v>
      </c>
      <c r="F23" s="53">
        <v>55.7</v>
      </c>
      <c r="G23" s="53">
        <v>50.4</v>
      </c>
      <c r="H23" s="53">
        <v>51.3</v>
      </c>
      <c r="I23" s="53">
        <v>54.2</v>
      </c>
      <c r="J23" s="53">
        <v>50.6</v>
      </c>
      <c r="K23" s="53">
        <v>48.9</v>
      </c>
      <c r="M23" s="1"/>
    </row>
    <row r="24" spans="1:13">
      <c r="A24" t="s">
        <v>25</v>
      </c>
      <c r="B24" s="53">
        <v>87.8</v>
      </c>
      <c r="C24" s="53">
        <v>100.2</v>
      </c>
      <c r="D24" s="53">
        <v>114.4</v>
      </c>
      <c r="E24" s="53">
        <v>129</v>
      </c>
      <c r="F24" s="53">
        <v>131.4</v>
      </c>
      <c r="G24" s="53">
        <v>132.9</v>
      </c>
      <c r="H24" s="53">
        <v>131.19999999999999</v>
      </c>
      <c r="I24" s="53">
        <v>131.5</v>
      </c>
      <c r="J24" s="53">
        <v>126</v>
      </c>
      <c r="K24" s="53">
        <v>122.2</v>
      </c>
    </row>
    <row r="25" spans="1:13">
      <c r="A25" t="s">
        <v>26</v>
      </c>
      <c r="B25" s="53">
        <v>21.8</v>
      </c>
      <c r="C25" s="53">
        <v>29.6</v>
      </c>
      <c r="D25" s="53">
        <v>34</v>
      </c>
      <c r="E25" s="53">
        <v>37</v>
      </c>
      <c r="F25" s="53">
        <v>37.6</v>
      </c>
      <c r="G25" s="53">
        <v>39.200000000000003</v>
      </c>
      <c r="H25" s="53">
        <v>37.799999999999997</v>
      </c>
      <c r="I25" s="53">
        <v>37.299999999999997</v>
      </c>
      <c r="J25" s="53">
        <v>35.1</v>
      </c>
      <c r="K25" s="53">
        <v>35</v>
      </c>
    </row>
    <row r="26" spans="1:13">
      <c r="A26" t="s">
        <v>27</v>
      </c>
      <c r="B26" s="53">
        <v>34.5</v>
      </c>
      <c r="C26" s="53">
        <v>38.299999999999997</v>
      </c>
      <c r="D26" s="53">
        <v>46.5</v>
      </c>
      <c r="E26" s="53">
        <v>53.6</v>
      </c>
      <c r="F26" s="53">
        <v>70</v>
      </c>
      <c r="G26" s="53">
        <v>80.3</v>
      </c>
      <c r="H26" s="53">
        <v>82.6</v>
      </c>
      <c r="I26" s="53">
        <v>78.7</v>
      </c>
      <c r="J26" s="53">
        <v>74.099999999999994</v>
      </c>
      <c r="K26" s="53">
        <v>70.400000000000006</v>
      </c>
    </row>
    <row r="27" spans="1:13">
      <c r="A27" t="s">
        <v>28</v>
      </c>
      <c r="B27" s="53">
        <v>36.4</v>
      </c>
      <c r="C27" s="53">
        <v>41</v>
      </c>
      <c r="D27" s="53">
        <v>43.5</v>
      </c>
      <c r="E27" s="53">
        <v>51.8</v>
      </c>
      <c r="F27" s="53">
        <v>54.7</v>
      </c>
      <c r="G27" s="53">
        <v>53.5</v>
      </c>
      <c r="H27" s="53">
        <v>51.9</v>
      </c>
      <c r="I27" s="53">
        <v>52</v>
      </c>
      <c r="J27" s="53">
        <v>51.3</v>
      </c>
      <c r="K27" s="53">
        <v>49.4</v>
      </c>
    </row>
    <row r="28" spans="1:13">
      <c r="A28" t="s">
        <v>29</v>
      </c>
      <c r="B28" s="53">
        <v>41.5</v>
      </c>
      <c r="C28" s="53">
        <v>46.9</v>
      </c>
      <c r="D28" s="53">
        <v>48.3</v>
      </c>
      <c r="E28" s="53">
        <v>53.6</v>
      </c>
      <c r="F28" s="53">
        <v>56.2</v>
      </c>
      <c r="G28" s="53">
        <v>59.8</v>
      </c>
      <c r="H28" s="53">
        <v>63</v>
      </c>
      <c r="I28" s="53">
        <v>62.6</v>
      </c>
      <c r="J28" s="53">
        <v>60.9</v>
      </c>
      <c r="K28" s="53">
        <v>59</v>
      </c>
    </row>
    <row r="29" spans="1:13">
      <c r="A29" t="s">
        <v>30</v>
      </c>
      <c r="B29" s="53">
        <v>40.9</v>
      </c>
      <c r="C29" s="53">
        <v>38.200000000000003</v>
      </c>
      <c r="D29" s="53">
        <v>37.299999999999997</v>
      </c>
      <c r="E29" s="53">
        <v>37.700000000000003</v>
      </c>
      <c r="F29" s="53">
        <v>40.5</v>
      </c>
      <c r="G29" s="53">
        <v>45.2</v>
      </c>
      <c r="H29" s="53">
        <v>43.9</v>
      </c>
      <c r="I29" s="53">
        <v>42.3</v>
      </c>
      <c r="J29" s="53">
        <v>40.700000000000003</v>
      </c>
      <c r="K29" s="53">
        <v>38.799999999999997</v>
      </c>
    </row>
    <row r="30" spans="1:13">
      <c r="A30" t="s">
        <v>31</v>
      </c>
      <c r="B30" s="53">
        <v>63.3</v>
      </c>
      <c r="C30" s="53">
        <v>74.599999999999994</v>
      </c>
      <c r="D30" s="53">
        <v>80.099999999999994</v>
      </c>
      <c r="E30" s="53">
        <v>83.2</v>
      </c>
      <c r="F30" s="53">
        <v>84.2</v>
      </c>
      <c r="G30" s="53">
        <v>86.2</v>
      </c>
      <c r="H30" s="53">
        <v>86.9</v>
      </c>
      <c r="I30" s="53">
        <v>86.8</v>
      </c>
      <c r="J30" s="53">
        <v>86.2</v>
      </c>
      <c r="K30" s="53">
        <v>85.9</v>
      </c>
    </row>
    <row r="31" spans="1:13">
      <c r="A31" t="s">
        <v>46</v>
      </c>
    </row>
    <row r="32" spans="1:13">
      <c r="A32" t="s">
        <v>4</v>
      </c>
    </row>
    <row r="33" spans="1:1">
      <c r="A33" t="s">
        <v>33</v>
      </c>
    </row>
    <row r="34" spans="1:1">
      <c r="A34" t="s">
        <v>34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36</vt:i4>
      </vt:variant>
    </vt:vector>
  </HeadingPairs>
  <TitlesOfParts>
    <vt:vector size="36" baseType="lpstr">
      <vt:lpstr>1_Bilancia commerciale</vt:lpstr>
      <vt:lpstr>2_posizione internaz.li</vt:lpstr>
      <vt:lpstr>3_Tasso cambio effettivo</vt:lpstr>
      <vt:lpstr>4_Quota export mondiale</vt:lpstr>
      <vt:lpstr>5_Costo_lavoro</vt:lpstr>
      <vt:lpstr>6_Prezzo abitazioni</vt:lpstr>
      <vt:lpstr>7_Crediti concessi privati</vt:lpstr>
      <vt:lpstr>8_Debiti settore privato</vt:lpstr>
      <vt:lpstr>9_Debito pubblico</vt:lpstr>
      <vt:lpstr>10_Disoccupazione</vt:lpstr>
      <vt:lpstr>11_esposizione finanziaria</vt:lpstr>
      <vt:lpstr>12_Tasso di attivita</vt:lpstr>
      <vt:lpstr>13_Disoccupazione lungo periodo</vt:lpstr>
      <vt:lpstr>14_Disoccupazione giovanile</vt:lpstr>
      <vt:lpstr>standard_2009</vt:lpstr>
      <vt:lpstr>standard_2010</vt:lpstr>
      <vt:lpstr>standard_2011</vt:lpstr>
      <vt:lpstr>standard_2012</vt:lpstr>
      <vt:lpstr>standard_2013</vt:lpstr>
      <vt:lpstr>standard_2014</vt:lpstr>
      <vt:lpstr>standard_2015</vt:lpstr>
      <vt:lpstr>standard_2016</vt:lpstr>
      <vt:lpstr>standard_2017</vt:lpstr>
      <vt:lpstr>standard_2018</vt:lpstr>
      <vt:lpstr>differenze</vt:lpstr>
      <vt:lpstr>Italia</vt:lpstr>
      <vt:lpstr>Austria</vt:lpstr>
      <vt:lpstr>Belgio</vt:lpstr>
      <vt:lpstr>Germania</vt:lpstr>
      <vt:lpstr>Lussemburgo</vt:lpstr>
      <vt:lpstr>Romania</vt:lpstr>
      <vt:lpstr>Punteggi</vt:lpstr>
      <vt:lpstr>Grafico</vt:lpstr>
      <vt:lpstr>Rango</vt:lpstr>
      <vt:lpstr>Squilibri</vt:lpstr>
      <vt:lpstr>tavola1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Mostacci</dc:creator>
  <cp:lastModifiedBy>franco</cp:lastModifiedBy>
  <dcterms:created xsi:type="dcterms:W3CDTF">2014-11-27T08:29:02Z</dcterms:created>
  <dcterms:modified xsi:type="dcterms:W3CDTF">2019-12-23T20:19:47Z</dcterms:modified>
</cp:coreProperties>
</file>